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11" activeTab="17"/>
  </bookViews>
  <sheets>
    <sheet name="R19 at2023" sheetId="40" r:id="rId1"/>
    <sheet name="R18 at2023" sheetId="39" r:id="rId2"/>
    <sheet name="retiros  at2023" sheetId="12" r:id="rId3"/>
    <sheet name="RREE  at2023 " sheetId="3" r:id="rId4"/>
    <sheet name="CALCULO IDPC VOL 2023" sheetId="49" r:id="rId5"/>
    <sheet name="ddjj 1948 at2023 " sheetId="45" r:id="rId6"/>
    <sheet name="R20 at2023" sheetId="41" r:id="rId7"/>
    <sheet name="R21 at2023 " sheetId="42" r:id="rId8"/>
    <sheet name=" R6  at2023" sheetId="50" r:id="rId9"/>
    <sheet name="anverso empresa" sheetId="47" r:id="rId10"/>
    <sheet name="anverso socio 1" sheetId="48" r:id="rId11"/>
    <sheet name="BALANCE 2023 " sheetId="52" r:id="rId12"/>
    <sheet name="retiros o dividendos ejercicio" sheetId="58" r:id="rId13"/>
    <sheet name="BASE IMPONIBLE" sheetId="53" r:id="rId14"/>
    <sheet name="R17 14 D3" sheetId="54" r:id="rId15"/>
    <sheet name="R19 14 D3" sheetId="55" r:id="rId16"/>
    <sheet name="R18 14 D3" sheetId="56" r:id="rId17"/>
    <sheet name="RREE " sheetId="57" r:id="rId18"/>
    <sheet name="CALCULO IDPC VOL 2024" sheetId="59" r:id="rId19"/>
    <sheet name="Hoja1" sheetId="4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3">#REF!</definedName>
    <definedName name="\b" localSheetId="4">#REF!</definedName>
    <definedName name="\b" localSheetId="18">#REF!</definedName>
    <definedName name="\b" localSheetId="5">#REF!</definedName>
    <definedName name="\b" localSheetId="16">#REF!</definedName>
    <definedName name="\b" localSheetId="15">#REF!</definedName>
    <definedName name="\b" localSheetId="2">#REF!</definedName>
    <definedName name="\b" localSheetId="12">#REF!</definedName>
    <definedName name="\b" localSheetId="17">#REF!</definedName>
    <definedName name="\b">#REF!</definedName>
    <definedName name="\z" localSheetId="10">#REF!</definedName>
    <definedName name="\z" localSheetId="11">#REF!</definedName>
    <definedName name="\z" localSheetId="13">#REF!</definedName>
    <definedName name="\z" localSheetId="4">#REF!</definedName>
    <definedName name="\z" localSheetId="18">#REF!</definedName>
    <definedName name="\z" localSheetId="5">#REF!</definedName>
    <definedName name="\z" localSheetId="16">#REF!</definedName>
    <definedName name="\z" localSheetId="15">#REF!</definedName>
    <definedName name="\z" localSheetId="2">#REF!</definedName>
    <definedName name="\z" localSheetId="12">#REF!</definedName>
    <definedName name="\z" localSheetId="17">#REF!</definedName>
    <definedName name="\z">#REF!</definedName>
    <definedName name="aa" localSheetId="10">#REF!</definedName>
    <definedName name="aa" localSheetId="18">#REF!</definedName>
    <definedName name="aa" localSheetId="5">#REF!</definedName>
    <definedName name="aa" localSheetId="16">#REF!</definedName>
    <definedName name="aa" localSheetId="15">#REF!</definedName>
    <definedName name="aa" localSheetId="12">#REF!</definedName>
    <definedName name="aa" localSheetId="17">#REF!</definedName>
    <definedName name="aa">#REF!</definedName>
    <definedName name="aaa" localSheetId="10">#REF!</definedName>
    <definedName name="aaa" localSheetId="18">#REF!</definedName>
    <definedName name="aaa" localSheetId="5">#REF!</definedName>
    <definedName name="aaa" localSheetId="16">#REF!</definedName>
    <definedName name="aaa" localSheetId="15">#REF!</definedName>
    <definedName name="aaa" localSheetId="12">#REF!</definedName>
    <definedName name="aaa" localSheetId="17">#REF!</definedName>
    <definedName name="aaa">#REF!</definedName>
    <definedName name="aaaa" localSheetId="10">#REF!</definedName>
    <definedName name="aaaa" localSheetId="18">#REF!</definedName>
    <definedName name="aaaa" localSheetId="5">#REF!</definedName>
    <definedName name="aaaa" localSheetId="16">#REF!</definedName>
    <definedName name="aaaa" localSheetId="15">#REF!</definedName>
    <definedName name="aaaa" localSheetId="12">#REF!</definedName>
    <definedName name="aaaa" localSheetId="17">#REF!</definedName>
    <definedName name="aaaa">#REF!</definedName>
    <definedName name="_xlnm.Print_Area" localSheetId="8">' R6  at2023'!$D$1:$S$32</definedName>
    <definedName name="_xlnm.Print_Area" localSheetId="14">'R17 14 D3'!$C$2:$Q$46</definedName>
    <definedName name="_xlnm.Print_Area" localSheetId="16">'R18 14 D3'!$C$2:$Q$13</definedName>
    <definedName name="_xlnm.Print_Area" localSheetId="1">'R18 at2023'!$C$2:$Q$13</definedName>
    <definedName name="_xlnm.Print_Area" localSheetId="15">'R19 14 D3'!$C$2:$Q$25</definedName>
    <definedName name="_xlnm.Print_Area" localSheetId="0">'R19 at2023'!$C$2:$Q$25</definedName>
    <definedName name="_xlnm.Print_Area" localSheetId="6">'R20 at2023'!$B$2:$AX$17</definedName>
    <definedName name="_xlnm.Print_Area" localSheetId="7">'R21 at2023 '!$B$2:$AW$18</definedName>
    <definedName name="_xlnm.Print_Area" localSheetId="17">'RREE '!$B$1:$AG$113</definedName>
    <definedName name="_xlnm.Print_Area" localSheetId="3">'RREE  at2023 '!$B$1:$AK$91</definedName>
    <definedName name="casa" localSheetId="8">#REF!</definedName>
    <definedName name="casa" localSheetId="9">#REF!</definedName>
    <definedName name="casa" localSheetId="10">#REF!</definedName>
    <definedName name="casa" localSheetId="11">#REF!</definedName>
    <definedName name="casa" localSheetId="4">#REF!</definedName>
    <definedName name="casa" localSheetId="18">#REF!</definedName>
    <definedName name="casa" localSheetId="5">#REF!</definedName>
    <definedName name="casa" localSheetId="16">#REF!</definedName>
    <definedName name="casa" localSheetId="15">#REF!</definedName>
    <definedName name="casa" localSheetId="12">#REF!</definedName>
    <definedName name="casa" localSheetId="17">#REF!</definedName>
    <definedName name="casa">#REF!</definedName>
    <definedName name="CBDDSDSGSE" localSheetId="10">#REF!</definedName>
    <definedName name="CBDDSDSGSE" localSheetId="11">#REF!</definedName>
    <definedName name="CBDDSDSGSE" localSheetId="13">#REF!</definedName>
    <definedName name="CBDDSDSGSE" localSheetId="4">#REF!</definedName>
    <definedName name="CBDDSDSGSE" localSheetId="18">#REF!</definedName>
    <definedName name="CBDDSDSGSE" localSheetId="5">#REF!</definedName>
    <definedName name="CBDDSDSGSE" localSheetId="16">#REF!</definedName>
    <definedName name="CBDDSDSGSE" localSheetId="15">#REF!</definedName>
    <definedName name="CBDDSDSGSE" localSheetId="2">#REF!</definedName>
    <definedName name="CBDDSDSGSE" localSheetId="12">#REF!</definedName>
    <definedName name="CBDDSDSGSE" localSheetId="17">#REF!</definedName>
    <definedName name="CBDDSDSGSE">#REF!</definedName>
    <definedName name="CC" localSheetId="10">#REF!</definedName>
    <definedName name="CC" localSheetId="11">#REF!</definedName>
    <definedName name="CC" localSheetId="13">#REF!</definedName>
    <definedName name="CC" localSheetId="4">#REF!</definedName>
    <definedName name="CC" localSheetId="18">#REF!</definedName>
    <definedName name="CC" localSheetId="5">#REF!</definedName>
    <definedName name="CC" localSheetId="16">#REF!</definedName>
    <definedName name="CC" localSheetId="15">#REF!</definedName>
    <definedName name="CC" localSheetId="2">#REF!</definedName>
    <definedName name="CC" localSheetId="12">#REF!</definedName>
    <definedName name="CC" localSheetId="17">#REF!</definedName>
    <definedName name="CC">#REF!</definedName>
    <definedName name="CCCC" localSheetId="10">[1]bien!#REF!</definedName>
    <definedName name="CCCC" localSheetId="11">[1]bien!#REF!</definedName>
    <definedName name="CCCC" localSheetId="13">[1]bien!#REF!</definedName>
    <definedName name="CCCC" localSheetId="4">[1]bien!#REF!</definedName>
    <definedName name="CCCC" localSheetId="18">[1]bien!#REF!</definedName>
    <definedName name="CCCC" localSheetId="5">[1]bien!#REF!</definedName>
    <definedName name="CCCC" localSheetId="2">[1]bien!#REF!</definedName>
    <definedName name="CCCC" localSheetId="12">[1]bien!#REF!</definedName>
    <definedName name="CCCC">[1]bien!#REF!</definedName>
    <definedName name="CCCCC" localSheetId="10">[1]bien!#REF!</definedName>
    <definedName name="CCCCC" localSheetId="11">[1]bien!#REF!</definedName>
    <definedName name="CCCCC" localSheetId="13">[1]bien!#REF!</definedName>
    <definedName name="CCCCC" localSheetId="4">[1]bien!#REF!</definedName>
    <definedName name="CCCCC" localSheetId="18">[1]bien!#REF!</definedName>
    <definedName name="CCCCC" localSheetId="5">[1]bien!#REF!</definedName>
    <definedName name="CCCCC" localSheetId="2">[1]bien!#REF!</definedName>
    <definedName name="CCCCC" localSheetId="12">[1]bien!#REF!</definedName>
    <definedName name="CCCCC">[1]bien!#REF!</definedName>
    <definedName name="CERTIFICADO" localSheetId="8">#REF!</definedName>
    <definedName name="CERTIFICADO" localSheetId="9">#REF!</definedName>
    <definedName name="CERTIFICADO" localSheetId="10">#REF!</definedName>
    <definedName name="CERTIFICADO" localSheetId="11">#REF!</definedName>
    <definedName name="CERTIFICADO" localSheetId="4">#REF!</definedName>
    <definedName name="CERTIFICADO" localSheetId="18">#REF!</definedName>
    <definedName name="CERTIFICADO" localSheetId="5">#REF!</definedName>
    <definedName name="CERTIFICADO" localSheetId="16">#REF!</definedName>
    <definedName name="CERTIFICADO" localSheetId="15">#REF!</definedName>
    <definedName name="CERTIFICADO" localSheetId="12">#REF!</definedName>
    <definedName name="CERTIFICADO" localSheetId="17">#REF!</definedName>
    <definedName name="CERTIFICADO">#REF!</definedName>
    <definedName name="DD" localSheetId="10">#REF!</definedName>
    <definedName name="DD" localSheetId="11">#REF!</definedName>
    <definedName name="DD" localSheetId="13">#REF!</definedName>
    <definedName name="DD" localSheetId="4">#REF!</definedName>
    <definedName name="DD" localSheetId="18">#REF!</definedName>
    <definedName name="DD" localSheetId="5">#REF!</definedName>
    <definedName name="DD" localSheetId="16">#REF!</definedName>
    <definedName name="DD" localSheetId="15">#REF!</definedName>
    <definedName name="DD" localSheetId="2">#REF!</definedName>
    <definedName name="DD" localSheetId="12">#REF!</definedName>
    <definedName name="DD" localSheetId="17">#REF!</definedName>
    <definedName name="DD">#REF!</definedName>
    <definedName name="DFF" localSheetId="10">#REF!</definedName>
    <definedName name="DFF" localSheetId="11">#REF!</definedName>
    <definedName name="DFF" localSheetId="13">#REF!</definedName>
    <definedName name="DFF" localSheetId="4">#REF!</definedName>
    <definedName name="DFF" localSheetId="18">#REF!</definedName>
    <definedName name="DFF" localSheetId="5">#REF!</definedName>
    <definedName name="DFF" localSheetId="16">#REF!</definedName>
    <definedName name="DFF" localSheetId="15">#REF!</definedName>
    <definedName name="DFF" localSheetId="2">#REF!</definedName>
    <definedName name="DFF" localSheetId="12">#REF!</definedName>
    <definedName name="DFF" localSheetId="17">#REF!</definedName>
    <definedName name="DFF">#REF!</definedName>
    <definedName name="DFFFD" localSheetId="10">#REF!</definedName>
    <definedName name="DFFFD" localSheetId="11">#REF!</definedName>
    <definedName name="DFFFD" localSheetId="13">#REF!</definedName>
    <definedName name="DFFFD" localSheetId="4">#REF!</definedName>
    <definedName name="DFFFD" localSheetId="18">#REF!</definedName>
    <definedName name="DFFFD" localSheetId="5">#REF!</definedName>
    <definedName name="DFFFD" localSheetId="16">#REF!</definedName>
    <definedName name="DFFFD" localSheetId="15">#REF!</definedName>
    <definedName name="DFFFD" localSheetId="2">#REF!</definedName>
    <definedName name="DFFFD" localSheetId="12">#REF!</definedName>
    <definedName name="DFFFD" localSheetId="17">#REF!</definedName>
    <definedName name="DFFFD">#REF!</definedName>
    <definedName name="DOS" localSheetId="10">#REF!</definedName>
    <definedName name="DOS" localSheetId="11">#REF!</definedName>
    <definedName name="DOS" localSheetId="13">#REF!</definedName>
    <definedName name="DOS" localSheetId="4">#REF!</definedName>
    <definedName name="DOS" localSheetId="18">#REF!</definedName>
    <definedName name="DOS" localSheetId="5">#REF!</definedName>
    <definedName name="DOS" localSheetId="16">#REF!</definedName>
    <definedName name="DOS" localSheetId="15">#REF!</definedName>
    <definedName name="DOS" localSheetId="2">#REF!</definedName>
    <definedName name="DOS" localSheetId="12">#REF!</definedName>
    <definedName name="DOS" localSheetId="17">#REF!</definedName>
    <definedName name="DOS">#REF!</definedName>
    <definedName name="EDEE" localSheetId="10">#REF!</definedName>
    <definedName name="EDEE" localSheetId="11">#REF!</definedName>
    <definedName name="EDEE" localSheetId="13">#REF!</definedName>
    <definedName name="EDEE" localSheetId="4">#REF!</definedName>
    <definedName name="EDEE" localSheetId="18">#REF!</definedName>
    <definedName name="EDEE" localSheetId="5">#REF!</definedName>
    <definedName name="EDEE" localSheetId="16">#REF!</definedName>
    <definedName name="EDEE" localSheetId="15">#REF!</definedName>
    <definedName name="EDEE" localSheetId="2">#REF!</definedName>
    <definedName name="EDEE" localSheetId="12">#REF!</definedName>
    <definedName name="EDEE" localSheetId="17">#REF!</definedName>
    <definedName name="EDEE">#REF!</definedName>
    <definedName name="Excel_BuiltIn_Print_Area_2_1" localSheetId="10">#REF!</definedName>
    <definedName name="Excel_BuiltIn_Print_Area_2_1" localSheetId="11">#REF!</definedName>
    <definedName name="Excel_BuiltIn_Print_Area_2_1" localSheetId="13">#REF!</definedName>
    <definedName name="Excel_BuiltIn_Print_Area_2_1" localSheetId="4">#REF!</definedName>
    <definedName name="Excel_BuiltIn_Print_Area_2_1" localSheetId="18">#REF!</definedName>
    <definedName name="Excel_BuiltIn_Print_Area_2_1" localSheetId="5">#REF!</definedName>
    <definedName name="Excel_BuiltIn_Print_Area_2_1" localSheetId="16">#REF!</definedName>
    <definedName name="Excel_BuiltIn_Print_Area_2_1" localSheetId="15">#REF!</definedName>
    <definedName name="Excel_BuiltIn_Print_Area_2_1" localSheetId="2">#REF!</definedName>
    <definedName name="Excel_BuiltIn_Print_Area_2_1" localSheetId="12">#REF!</definedName>
    <definedName name="Excel_BuiltIn_Print_Area_2_1" localSheetId="1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8">[1]bien!#REF!</definedName>
    <definedName name="fecha_act" localSheetId="9">[1]bien!#REF!</definedName>
    <definedName name="fecha_act" localSheetId="10">[1]bien!#REF!</definedName>
    <definedName name="fecha_act" localSheetId="11">[1]bien!#REF!</definedName>
    <definedName name="fecha_act" localSheetId="13">[1]bien!#REF!</definedName>
    <definedName name="fecha_act" localSheetId="4">[1]bien!#REF!</definedName>
    <definedName name="fecha_act" localSheetId="18">[1]bien!#REF!</definedName>
    <definedName name="fecha_act" localSheetId="5">[1]bien!#REF!</definedName>
    <definedName name="fecha_act" localSheetId="2">[1]bien!#REF!</definedName>
    <definedName name="fecha_act" localSheetId="12">[1]bien!#REF!</definedName>
    <definedName name="fecha_act">[1]bien!#REF!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4">#REF!</definedName>
    <definedName name="FF" localSheetId="18">#REF!</definedName>
    <definedName name="FF" localSheetId="5">#REF!</definedName>
    <definedName name="FF" localSheetId="16">#REF!</definedName>
    <definedName name="FF" localSheetId="15">#REF!</definedName>
    <definedName name="FF" localSheetId="2">#REF!</definedName>
    <definedName name="FF" localSheetId="12">#REF!</definedName>
    <definedName name="FF" localSheetId="17">#REF!</definedName>
    <definedName name="FF">#REF!</definedName>
    <definedName name="FFF" localSheetId="10">#REF!</definedName>
    <definedName name="FFF" localSheetId="11">#REF!</definedName>
    <definedName name="FFF" localSheetId="13">#REF!</definedName>
    <definedName name="FFF" localSheetId="4">#REF!</definedName>
    <definedName name="FFF" localSheetId="18">#REF!</definedName>
    <definedName name="FFF" localSheetId="5">#REF!</definedName>
    <definedName name="FFF" localSheetId="16">#REF!</definedName>
    <definedName name="FFF" localSheetId="15">#REF!</definedName>
    <definedName name="FFF" localSheetId="2">#REF!</definedName>
    <definedName name="FFF" localSheetId="12">#REF!</definedName>
    <definedName name="FFF" localSheetId="17">#REF!</definedName>
    <definedName name="FFF">#REF!</definedName>
    <definedName name="FFFF" localSheetId="10">[1]bien!#REF!</definedName>
    <definedName name="FFFF" localSheetId="11">[1]bien!#REF!</definedName>
    <definedName name="FFFF" localSheetId="13">[1]bien!#REF!</definedName>
    <definedName name="FFFF" localSheetId="4">[1]bien!#REF!</definedName>
    <definedName name="FFFF" localSheetId="18">[1]bien!#REF!</definedName>
    <definedName name="FFFF" localSheetId="5">[1]bien!#REF!</definedName>
    <definedName name="FFFF" localSheetId="2">[1]bien!#REF!</definedName>
    <definedName name="FFFF" localSheetId="12">[1]bien!#REF!</definedName>
    <definedName name="FFFF">[1]bien!#REF!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4">#REF!</definedName>
    <definedName name="g" localSheetId="18">#REF!</definedName>
    <definedName name="g" localSheetId="5">#REF!</definedName>
    <definedName name="g" localSheetId="16">#REF!</definedName>
    <definedName name="g" localSheetId="15">#REF!</definedName>
    <definedName name="g" localSheetId="12">#REF!</definedName>
    <definedName name="g" localSheetId="17">#REF!</definedName>
    <definedName name="g">#REF!</definedName>
    <definedName name="ggg" localSheetId="11">#REF!</definedName>
    <definedName name="ggg" localSheetId="13">#REF!</definedName>
    <definedName name="ggg" localSheetId="18">#REF!</definedName>
    <definedName name="ggg" localSheetId="14">#REF!</definedName>
    <definedName name="ggg" localSheetId="16">#REF!</definedName>
    <definedName name="ggg" localSheetId="15">#REF!</definedName>
    <definedName name="ggg" localSheetId="12">#REF!</definedName>
    <definedName name="ggg" localSheetId="17">#REF!</definedName>
    <definedName name="ggg">#REF!</definedName>
    <definedName name="GVKey">""</definedName>
    <definedName name="HGHHH" localSheetId="10">#REF!</definedName>
    <definedName name="HGHHH" localSheetId="11">#REF!</definedName>
    <definedName name="HGHHH" localSheetId="13">#REF!</definedName>
    <definedName name="HGHHH" localSheetId="4">#REF!</definedName>
    <definedName name="HGHHH" localSheetId="18">#REF!</definedName>
    <definedName name="HGHHH" localSheetId="5">#REF!</definedName>
    <definedName name="HGHHH" localSheetId="16">#REF!</definedName>
    <definedName name="HGHHH" localSheetId="15">#REF!</definedName>
    <definedName name="HGHHH" localSheetId="2">#REF!</definedName>
    <definedName name="HGHHH" localSheetId="12">#REF!</definedName>
    <definedName name="HGHHH" localSheetId="17">#REF!</definedName>
    <definedName name="HGHHH">#REF!</definedName>
    <definedName name="HHHH" localSheetId="10">#REF!</definedName>
    <definedName name="HHHH" localSheetId="11">#REF!</definedName>
    <definedName name="HHHH" localSheetId="13">#REF!</definedName>
    <definedName name="HHHH" localSheetId="4">#REF!</definedName>
    <definedName name="HHHH" localSheetId="18">#REF!</definedName>
    <definedName name="HHHH" localSheetId="5">#REF!</definedName>
    <definedName name="HHHH" localSheetId="16">#REF!</definedName>
    <definedName name="HHHH" localSheetId="15">#REF!</definedName>
    <definedName name="HHHH" localSheetId="2">#REF!</definedName>
    <definedName name="HHHH" localSheetId="12">#REF!</definedName>
    <definedName name="HHHH" localSheetId="17">#REF!</definedName>
    <definedName name="HHHH">#REF!</definedName>
    <definedName name="HISTORICO">[1]bien!$F$11</definedName>
    <definedName name="inicial">'[1]calculos planilla'!$S$3:$U$14</definedName>
    <definedName name="INVERSION" localSheetId="8">#REF!</definedName>
    <definedName name="INVERSION" localSheetId="9">#REF!</definedName>
    <definedName name="INVERSION" localSheetId="10">#REF!</definedName>
    <definedName name="INVERSION" localSheetId="11">#REF!</definedName>
    <definedName name="INVERSION" localSheetId="13">#REF!</definedName>
    <definedName name="INVERSION" localSheetId="4">#REF!</definedName>
    <definedName name="INVERSION" localSheetId="18">#REF!</definedName>
    <definedName name="INVERSION" localSheetId="5">#REF!</definedName>
    <definedName name="INVERSION" localSheetId="14">#REF!</definedName>
    <definedName name="INVERSION" localSheetId="16">#REF!</definedName>
    <definedName name="INVERSION" localSheetId="1">#REF!</definedName>
    <definedName name="INVERSION" localSheetId="15">#REF!</definedName>
    <definedName name="INVERSION" localSheetId="0">#REF!</definedName>
    <definedName name="INVERSION" localSheetId="6">#REF!</definedName>
    <definedName name="INVERSION" localSheetId="7">#REF!</definedName>
    <definedName name="INVERSION" localSheetId="2">#REF!</definedName>
    <definedName name="INVERSION" localSheetId="12">#REF!</definedName>
    <definedName name="INVERSION" localSheetId="17">#REF!</definedName>
    <definedName name="INVERSION">#REF!</definedName>
    <definedName name="ipc">'[1]calculos planilla'!$P$3:$Q$146</definedName>
    <definedName name="matriz" localSheetId="8">#REF!</definedName>
    <definedName name="matriz" localSheetId="9">#REF!</definedName>
    <definedName name="matriz" localSheetId="10">#REF!</definedName>
    <definedName name="matriz" localSheetId="11">#REF!</definedName>
    <definedName name="matriz" localSheetId="13">#REF!</definedName>
    <definedName name="matriz" localSheetId="4">#REF!</definedName>
    <definedName name="matriz" localSheetId="18">#REF!</definedName>
    <definedName name="matriz" localSheetId="5">#REF!</definedName>
    <definedName name="matriz" localSheetId="16">#REF!</definedName>
    <definedName name="matriz" localSheetId="15">#REF!</definedName>
    <definedName name="matriz" localSheetId="2">#REF!</definedName>
    <definedName name="matriz" localSheetId="12">#REF!</definedName>
    <definedName name="matriz" localSheetId="17">#REF!</definedName>
    <definedName name="matriz">#REF!</definedName>
    <definedName name="matriz2" localSheetId="10">#REF!</definedName>
    <definedName name="matriz2" localSheetId="11">#REF!</definedName>
    <definedName name="matriz2" localSheetId="13">#REF!</definedName>
    <definedName name="matriz2" localSheetId="4">#REF!</definedName>
    <definedName name="matriz2" localSheetId="18">#REF!</definedName>
    <definedName name="matriz2" localSheetId="5">#REF!</definedName>
    <definedName name="matriz2" localSheetId="16">#REF!</definedName>
    <definedName name="matriz2" localSheetId="15">#REF!</definedName>
    <definedName name="matriz2" localSheetId="2">#REF!</definedName>
    <definedName name="matriz2" localSheetId="12">#REF!</definedName>
    <definedName name="matriz2" localSheetId="17">#REF!</definedName>
    <definedName name="matriz2">#REF!</definedName>
    <definedName name="mmm" localSheetId="10">#REF!</definedName>
    <definedName name="mmm" localSheetId="18">#REF!</definedName>
    <definedName name="mmm" localSheetId="5">#REF!</definedName>
    <definedName name="mmm" localSheetId="16">#REF!</definedName>
    <definedName name="mmm" localSheetId="15">#REF!</definedName>
    <definedName name="mmm" localSheetId="12">#REF!</definedName>
    <definedName name="mmm" localSheetId="17">#REF!</definedName>
    <definedName name="mmm">#REF!</definedName>
    <definedName name="operacion" localSheetId="8">#REF!</definedName>
    <definedName name="operacion" localSheetId="9">#REF!</definedName>
    <definedName name="operacion" localSheetId="10">#REF!</definedName>
    <definedName name="operacion" localSheetId="11">#REF!</definedName>
    <definedName name="operacion" localSheetId="13">#REF!</definedName>
    <definedName name="operacion" localSheetId="4">#REF!</definedName>
    <definedName name="operacion" localSheetId="18">#REF!</definedName>
    <definedName name="operacion" localSheetId="5">#REF!</definedName>
    <definedName name="operacion" localSheetId="14">#REF!</definedName>
    <definedName name="operacion" localSheetId="16">#REF!</definedName>
    <definedName name="operacion" localSheetId="1">#REF!</definedName>
    <definedName name="operacion" localSheetId="15">#REF!</definedName>
    <definedName name="operacion" localSheetId="0">#REF!</definedName>
    <definedName name="operacion" localSheetId="6">#REF!</definedName>
    <definedName name="operacion" localSheetId="7">#REF!</definedName>
    <definedName name="operacion" localSheetId="2">#REF!</definedName>
    <definedName name="operacion" localSheetId="12">#REF!</definedName>
    <definedName name="operacion" localSheetId="17">#REF!</definedName>
    <definedName name="operacion">#REF!</definedName>
    <definedName name="OPERACION1" localSheetId="8">#REF!</definedName>
    <definedName name="OPERACION1" localSheetId="10">#REF!</definedName>
    <definedName name="OPERACION1" localSheetId="11">#REF!</definedName>
    <definedName name="OPERACION1" localSheetId="13">#REF!</definedName>
    <definedName name="OPERACION1" localSheetId="4">#REF!</definedName>
    <definedName name="OPERACION1" localSheetId="18">#REF!</definedName>
    <definedName name="OPERACION1" localSheetId="5">#REF!</definedName>
    <definedName name="OPERACION1" localSheetId="14">#REF!</definedName>
    <definedName name="OPERACION1" localSheetId="16">#REF!</definedName>
    <definedName name="OPERACION1" localSheetId="1">#REF!</definedName>
    <definedName name="OPERACION1" localSheetId="15">#REF!</definedName>
    <definedName name="OPERACION1" localSheetId="0">#REF!</definedName>
    <definedName name="OPERACION1" localSheetId="6">#REF!</definedName>
    <definedName name="OPERACION1" localSheetId="7">#REF!</definedName>
    <definedName name="OPERACION1" localSheetId="2">#REF!</definedName>
    <definedName name="OPERACION1" localSheetId="12">#REF!</definedName>
    <definedName name="OPERACION1" localSheetId="17">#REF!</definedName>
    <definedName name="OPERACION1">#REF!</definedName>
    <definedName name="operacion4" localSheetId="10">#REF!</definedName>
    <definedName name="operacion4" localSheetId="18">#REF!</definedName>
    <definedName name="operacion4" localSheetId="5">#REF!</definedName>
    <definedName name="operacion4" localSheetId="16">#REF!</definedName>
    <definedName name="operacion4" localSheetId="15">#REF!</definedName>
    <definedName name="operacion4" localSheetId="12">#REF!</definedName>
    <definedName name="operacion4" localSheetId="17">#REF!</definedName>
    <definedName name="operacion4">#REF!</definedName>
    <definedName name="ORDENADO" localSheetId="10">#REF!</definedName>
    <definedName name="ORDENADO" localSheetId="11">#REF!</definedName>
    <definedName name="ORDENADO" localSheetId="13">#REF!</definedName>
    <definedName name="ORDENADO" localSheetId="4">#REF!</definedName>
    <definedName name="ORDENADO" localSheetId="18">#REF!</definedName>
    <definedName name="ORDENADO" localSheetId="5">#REF!</definedName>
    <definedName name="ORDENADO" localSheetId="16">#REF!</definedName>
    <definedName name="ORDENADO" localSheetId="15">#REF!</definedName>
    <definedName name="ORDENADO" localSheetId="2">#REF!</definedName>
    <definedName name="ORDENADO" localSheetId="12">#REF!</definedName>
    <definedName name="ORDENADO" localSheetId="17">#REF!</definedName>
    <definedName name="ORDENADO">#REF!</definedName>
    <definedName name="pert" localSheetId="10">#REF!</definedName>
    <definedName name="pert" localSheetId="18">#REF!</definedName>
    <definedName name="pert" localSheetId="5">#REF!</definedName>
    <definedName name="pert" localSheetId="16">#REF!</definedName>
    <definedName name="pert" localSheetId="15">#REF!</definedName>
    <definedName name="pert" localSheetId="12">#REF!</definedName>
    <definedName name="pert" localSheetId="17">#REF!</definedName>
    <definedName name="pert">#REF!</definedName>
    <definedName name="RRRR" localSheetId="10">#REF!</definedName>
    <definedName name="RRRR" localSheetId="11">#REF!</definedName>
    <definedName name="RRRR" localSheetId="13">#REF!</definedName>
    <definedName name="RRRR" localSheetId="4">#REF!</definedName>
    <definedName name="RRRR" localSheetId="18">#REF!</definedName>
    <definedName name="RRRR" localSheetId="5">#REF!</definedName>
    <definedName name="RRRR" localSheetId="16">#REF!</definedName>
    <definedName name="RRRR" localSheetId="15">#REF!</definedName>
    <definedName name="RRRR" localSheetId="2">#REF!</definedName>
    <definedName name="RRRR" localSheetId="12">#REF!</definedName>
    <definedName name="RRRR" localSheetId="17">#REF!</definedName>
    <definedName name="RRRR">#REF!</definedName>
    <definedName name="SPSet">"current"</definedName>
    <definedName name="SPWS_WBID">""</definedName>
    <definedName name="SRDF" localSheetId="10">#REF!</definedName>
    <definedName name="SRDF" localSheetId="11">#REF!</definedName>
    <definedName name="SRDF" localSheetId="13">#REF!</definedName>
    <definedName name="SRDF" localSheetId="4">#REF!</definedName>
    <definedName name="SRDF" localSheetId="18">#REF!</definedName>
    <definedName name="SRDF" localSheetId="5">#REF!</definedName>
    <definedName name="SRDF" localSheetId="16">#REF!</definedName>
    <definedName name="SRDF" localSheetId="15">#REF!</definedName>
    <definedName name="SRDF" localSheetId="2">#REF!</definedName>
    <definedName name="SRDF" localSheetId="12">#REF!</definedName>
    <definedName name="SRDF" localSheetId="17">#REF!</definedName>
    <definedName name="SRDF">#REF!</definedName>
    <definedName name="ssss" localSheetId="10">#REF!</definedName>
    <definedName name="ssss" localSheetId="18">#REF!</definedName>
    <definedName name="ssss" localSheetId="5">#REF!</definedName>
    <definedName name="ssss" localSheetId="16">#REF!</definedName>
    <definedName name="ssss" localSheetId="15">#REF!</definedName>
    <definedName name="ssss" localSheetId="12">#REF!</definedName>
    <definedName name="ssss" localSheetId="17">#REF!</definedName>
    <definedName name="ssss">#REF!</definedName>
    <definedName name="TABLAS" localSheetId="10">#REF!</definedName>
    <definedName name="TABLAS" localSheetId="11">#REF!</definedName>
    <definedName name="TABLAS" localSheetId="13">#REF!</definedName>
    <definedName name="TABLAS" localSheetId="4">#REF!</definedName>
    <definedName name="TABLAS" localSheetId="18">#REF!</definedName>
    <definedName name="TABLAS" localSheetId="5">#REF!</definedName>
    <definedName name="TABLAS" localSheetId="16">#REF!</definedName>
    <definedName name="TABLAS" localSheetId="15">#REF!</definedName>
    <definedName name="TABLAS" localSheetId="2">#REF!</definedName>
    <definedName name="TABLAS" localSheetId="12">#REF!</definedName>
    <definedName name="TABLAS" localSheetId="17">#REF!</definedName>
    <definedName name="TABLAS">#REF!</definedName>
    <definedName name="_xlnm.Print_Titles" localSheetId="8">' R6  at2023'!#REF!</definedName>
    <definedName name="TTTT" localSheetId="10">#REF!</definedName>
    <definedName name="TTTT" localSheetId="11">#REF!</definedName>
    <definedName name="TTTT" localSheetId="13">#REF!</definedName>
    <definedName name="TTTT" localSheetId="4">#REF!</definedName>
    <definedName name="TTTT" localSheetId="18">#REF!</definedName>
    <definedName name="TTTT" localSheetId="5">#REF!</definedName>
    <definedName name="TTTT" localSheetId="16">#REF!</definedName>
    <definedName name="TTTT" localSheetId="15">#REF!</definedName>
    <definedName name="TTTT" localSheetId="2">#REF!</definedName>
    <definedName name="TTTT" localSheetId="12">#REF!</definedName>
    <definedName name="TTTT" localSheetId="17">#REF!</definedName>
    <definedName name="TTTT">#REF!</definedName>
    <definedName name="v" localSheetId="11">'[2]Registrar '!$A$2:$B$182</definedName>
    <definedName name="v" localSheetId="13">'[3]Registrar '!$A$2:$B$182</definedName>
    <definedName name="v" localSheetId="4">'[4]Registrar '!$A$2:$B$182</definedName>
    <definedName name="v" localSheetId="18">'[4]Registrar '!$A$2:$B$182</definedName>
    <definedName name="v" localSheetId="5">'[4]Registrar '!$A$2:$B$182</definedName>
    <definedName name="v" localSheetId="2">'[5]Registrar '!$A$2:$B$182</definedName>
    <definedName name="v" localSheetId="12">'[5]Registrar '!$A$2:$B$182</definedName>
    <definedName name="v" localSheetId="17">'[2]Registrar '!$A$2:$B$182</definedName>
    <definedName name="v" localSheetId="3">'[4]Registrar '!$A$2:$B$182</definedName>
    <definedName name="v">'[6]Registrar '!$A$2:$B$182</definedName>
    <definedName name="VFGDGDS" localSheetId="8">#REF!</definedName>
    <definedName name="VFGDGDS" localSheetId="9">#REF!</definedName>
    <definedName name="VFGDGDS" localSheetId="10">#REF!</definedName>
    <definedName name="VFGDGDS" localSheetId="11">#REF!</definedName>
    <definedName name="VFGDGDS" localSheetId="13">#REF!</definedName>
    <definedName name="VFGDGDS" localSheetId="4">#REF!</definedName>
    <definedName name="VFGDGDS" localSheetId="18">#REF!</definedName>
    <definedName name="VFGDGDS" localSheetId="5">#REF!</definedName>
    <definedName name="VFGDGDS" localSheetId="16">#REF!</definedName>
    <definedName name="VFGDGDS" localSheetId="15">#REF!</definedName>
    <definedName name="VFGDGDS" localSheetId="2">#REF!</definedName>
    <definedName name="VFGDGDS" localSheetId="12">#REF!</definedName>
    <definedName name="VFGDGDS" localSheetId="17">#REF!</definedName>
    <definedName name="VFGDGDS">#REF!</definedName>
    <definedName name="Vutil">[1]bien!$G$17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3">#REF!</definedName>
    <definedName name="XX" localSheetId="4">#REF!</definedName>
    <definedName name="XX" localSheetId="18">#REF!</definedName>
    <definedName name="XX" localSheetId="5">#REF!</definedName>
    <definedName name="XX" localSheetId="16">#REF!</definedName>
    <definedName name="XX" localSheetId="15">#REF!</definedName>
    <definedName name="XX" localSheetId="2">#REF!</definedName>
    <definedName name="XX" localSheetId="12">#REF!</definedName>
    <definedName name="XX" localSheetId="17">#REF!</definedName>
    <definedName name="XX">#REF!</definedName>
    <definedName name="XXX" localSheetId="10">#REF!</definedName>
    <definedName name="XXX" localSheetId="11">#REF!</definedName>
    <definedName name="XXX" localSheetId="13">#REF!</definedName>
    <definedName name="XXX" localSheetId="4">#REF!</definedName>
    <definedName name="XXX" localSheetId="18">#REF!</definedName>
    <definedName name="XXX" localSheetId="5">#REF!</definedName>
    <definedName name="XXX" localSheetId="16">#REF!</definedName>
    <definedName name="XXX" localSheetId="15">#REF!</definedName>
    <definedName name="XXX" localSheetId="2">#REF!</definedName>
    <definedName name="XXX" localSheetId="12">#REF!</definedName>
    <definedName name="XXX" localSheetId="17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E6" i="59" l="1"/>
  <c r="E4" i="59"/>
  <c r="V86" i="57"/>
  <c r="R90" i="57"/>
  <c r="R89" i="57"/>
  <c r="R86" i="57"/>
  <c r="H88" i="57"/>
  <c r="D88" i="57"/>
  <c r="I87" i="57"/>
  <c r="I85" i="57"/>
  <c r="I84" i="57"/>
  <c r="H85" i="57"/>
  <c r="D85" i="57"/>
  <c r="C85" i="57"/>
  <c r="X87" i="57"/>
  <c r="X84" i="57"/>
  <c r="D87" i="57"/>
  <c r="I86" i="57"/>
  <c r="L25" i="55" l="1"/>
  <c r="P21" i="12"/>
  <c r="I76" i="3"/>
  <c r="X23" i="12" l="1"/>
  <c r="X22" i="12"/>
  <c r="U22" i="45"/>
  <c r="U38" i="45"/>
  <c r="U37" i="45"/>
  <c r="U36" i="45"/>
  <c r="F28" i="45"/>
  <c r="F23" i="45"/>
  <c r="AO77" i="3"/>
  <c r="AO76" i="3"/>
  <c r="AO70" i="3"/>
  <c r="AO71" i="3"/>
  <c r="Y64" i="3"/>
  <c r="C85" i="3"/>
  <c r="L9" i="39"/>
  <c r="E86" i="57" l="1"/>
  <c r="D84" i="57"/>
  <c r="H86" i="57"/>
  <c r="H87" i="57"/>
  <c r="H89" i="57"/>
  <c r="B84" i="57"/>
  <c r="C84" i="57"/>
  <c r="E24" i="57"/>
  <c r="E23" i="57"/>
  <c r="R22" i="57"/>
  <c r="R21" i="57"/>
  <c r="K21" i="57"/>
  <c r="L10" i="56"/>
  <c r="L7" i="56"/>
  <c r="L5" i="56"/>
  <c r="T24" i="55"/>
  <c r="L5" i="55"/>
  <c r="L8" i="56" l="1"/>
  <c r="L21" i="55"/>
  <c r="L17" i="55"/>
  <c r="L16" i="55"/>
  <c r="L14" i="55"/>
  <c r="L12" i="55"/>
  <c r="L9" i="55"/>
  <c r="G38" i="58"/>
  <c r="F38" i="58"/>
  <c r="E38" i="58"/>
  <c r="D38" i="58"/>
  <c r="O37" i="58"/>
  <c r="N37" i="58"/>
  <c r="M37" i="58"/>
  <c r="L37" i="58"/>
  <c r="K37" i="58"/>
  <c r="C37" i="58"/>
  <c r="B37" i="58"/>
  <c r="J37" i="58" s="1"/>
  <c r="P37" i="58" s="1"/>
  <c r="O36" i="58"/>
  <c r="N36" i="58"/>
  <c r="M36" i="58"/>
  <c r="L36" i="58"/>
  <c r="J36" i="58"/>
  <c r="P36" i="58" s="1"/>
  <c r="H36" i="58"/>
  <c r="C36" i="58"/>
  <c r="K36" i="58" s="1"/>
  <c r="B36" i="58"/>
  <c r="O35" i="58"/>
  <c r="N35" i="58"/>
  <c r="M35" i="58"/>
  <c r="L35" i="58"/>
  <c r="O34" i="58"/>
  <c r="N34" i="58"/>
  <c r="M34" i="58"/>
  <c r="L34" i="58"/>
  <c r="J34" i="58"/>
  <c r="P34" i="58" s="1"/>
  <c r="H34" i="58"/>
  <c r="C34" i="58"/>
  <c r="K34" i="58" s="1"/>
  <c r="B34" i="58"/>
  <c r="O33" i="58"/>
  <c r="N33" i="58"/>
  <c r="M33" i="58"/>
  <c r="L33" i="58"/>
  <c r="K33" i="58"/>
  <c r="C33" i="58"/>
  <c r="B33" i="58"/>
  <c r="J33" i="58" s="1"/>
  <c r="O32" i="58"/>
  <c r="N32" i="58"/>
  <c r="M32" i="58"/>
  <c r="L32" i="58"/>
  <c r="J32" i="58"/>
  <c r="H32" i="58"/>
  <c r="C32" i="58"/>
  <c r="K32" i="58" s="1"/>
  <c r="B32" i="58"/>
  <c r="O31" i="58"/>
  <c r="N31" i="58"/>
  <c r="M31" i="58"/>
  <c r="L31" i="58"/>
  <c r="K31" i="58"/>
  <c r="C31" i="58"/>
  <c r="B31" i="58"/>
  <c r="J31" i="58" s="1"/>
  <c r="O30" i="58"/>
  <c r="N30" i="58"/>
  <c r="M30" i="58"/>
  <c r="L30" i="58"/>
  <c r="J30" i="58"/>
  <c r="H30" i="58"/>
  <c r="C30" i="58"/>
  <c r="K30" i="58" s="1"/>
  <c r="B30" i="58"/>
  <c r="O29" i="58"/>
  <c r="N29" i="58"/>
  <c r="M29" i="58"/>
  <c r="L29" i="58"/>
  <c r="K29" i="58"/>
  <c r="C29" i="58"/>
  <c r="B29" i="58"/>
  <c r="J29" i="58" s="1"/>
  <c r="P29" i="58" s="1"/>
  <c r="O28" i="58"/>
  <c r="N28" i="58"/>
  <c r="M28" i="58"/>
  <c r="L28" i="58"/>
  <c r="J28" i="58"/>
  <c r="H28" i="58"/>
  <c r="C28" i="58"/>
  <c r="K28" i="58" s="1"/>
  <c r="B28" i="58"/>
  <c r="O27" i="58"/>
  <c r="N27" i="58"/>
  <c r="M27" i="58"/>
  <c r="L27" i="58"/>
  <c r="O26" i="58"/>
  <c r="O38" i="58" s="1"/>
  <c r="N26" i="58"/>
  <c r="N38" i="58" s="1"/>
  <c r="M26" i="58"/>
  <c r="M38" i="58" s="1"/>
  <c r="L26" i="58"/>
  <c r="L38" i="58" s="1"/>
  <c r="K26" i="58"/>
  <c r="J26" i="58"/>
  <c r="C26" i="58"/>
  <c r="B26" i="58"/>
  <c r="H26" i="58" s="1"/>
  <c r="P25" i="58"/>
  <c r="C25" i="58"/>
  <c r="B25" i="58"/>
  <c r="G17" i="58"/>
  <c r="F17" i="58"/>
  <c r="E17" i="58"/>
  <c r="D17" i="58"/>
  <c r="H16" i="58"/>
  <c r="H15" i="58"/>
  <c r="C14" i="58"/>
  <c r="C35" i="58" s="1"/>
  <c r="K35" i="58" s="1"/>
  <c r="B14" i="58"/>
  <c r="B35" i="58" s="1"/>
  <c r="H13" i="58"/>
  <c r="H12" i="58"/>
  <c r="H11" i="58"/>
  <c r="H10" i="58"/>
  <c r="H9" i="58"/>
  <c r="H8" i="58"/>
  <c r="H7" i="58"/>
  <c r="H6" i="58"/>
  <c r="C6" i="58"/>
  <c r="C27" i="58" s="1"/>
  <c r="K27" i="58" s="1"/>
  <c r="B6" i="58"/>
  <c r="B17" i="58" s="1"/>
  <c r="H5" i="58"/>
  <c r="E112" i="57"/>
  <c r="V112" i="57" s="1"/>
  <c r="E111" i="57"/>
  <c r="V111" i="57" s="1"/>
  <c r="E109" i="57"/>
  <c r="AG101" i="57"/>
  <c r="AF101" i="57"/>
  <c r="AE101" i="57"/>
  <c r="AD101" i="57"/>
  <c r="AC101" i="57"/>
  <c r="AB101" i="57"/>
  <c r="AA101" i="57"/>
  <c r="Z101" i="57"/>
  <c r="Y101" i="57"/>
  <c r="X101" i="57"/>
  <c r="W101" i="57"/>
  <c r="U101" i="57"/>
  <c r="T101" i="57"/>
  <c r="S101" i="57"/>
  <c r="Q101" i="57"/>
  <c r="P101" i="57"/>
  <c r="O101" i="57"/>
  <c r="N101" i="57"/>
  <c r="M101" i="57"/>
  <c r="L101" i="57"/>
  <c r="J101" i="57"/>
  <c r="H100" i="57"/>
  <c r="E100" i="57"/>
  <c r="H99" i="57"/>
  <c r="E99" i="57"/>
  <c r="H98" i="57"/>
  <c r="E98" i="57"/>
  <c r="H97" i="57"/>
  <c r="E97" i="57"/>
  <c r="E96" i="57"/>
  <c r="E95" i="57"/>
  <c r="E94" i="57"/>
  <c r="E93" i="57"/>
  <c r="E92" i="57"/>
  <c r="E91" i="57"/>
  <c r="E90" i="57"/>
  <c r="E89" i="57"/>
  <c r="E83" i="57"/>
  <c r="E82" i="57"/>
  <c r="I82" i="57" s="1"/>
  <c r="V82" i="57" s="1"/>
  <c r="E81" i="57"/>
  <c r="I81" i="57" s="1"/>
  <c r="V81" i="57" s="1"/>
  <c r="E80" i="57"/>
  <c r="I80" i="57" s="1"/>
  <c r="V80" i="57" s="1"/>
  <c r="E79" i="57"/>
  <c r="I79" i="57" s="1"/>
  <c r="V79" i="57" s="1"/>
  <c r="E78" i="57"/>
  <c r="I78" i="57" s="1"/>
  <c r="V78" i="57" s="1"/>
  <c r="E77" i="57"/>
  <c r="I77" i="57" s="1"/>
  <c r="V77" i="57" s="1"/>
  <c r="E76" i="57"/>
  <c r="I76" i="57" s="1"/>
  <c r="V76" i="57" s="1"/>
  <c r="E75" i="57"/>
  <c r="I75" i="57" s="1"/>
  <c r="V75" i="57" s="1"/>
  <c r="E74" i="57"/>
  <c r="I74" i="57" s="1"/>
  <c r="V74" i="57" s="1"/>
  <c r="E73" i="57"/>
  <c r="I73" i="57" s="1"/>
  <c r="V73" i="57" s="1"/>
  <c r="E72" i="57"/>
  <c r="I72" i="57" s="1"/>
  <c r="V72" i="57" s="1"/>
  <c r="E71" i="57"/>
  <c r="I71" i="57" s="1"/>
  <c r="V71" i="57" s="1"/>
  <c r="E70" i="57"/>
  <c r="I70" i="57" s="1"/>
  <c r="V70" i="57" s="1"/>
  <c r="E69" i="57"/>
  <c r="I69" i="57" s="1"/>
  <c r="V69" i="57" s="1"/>
  <c r="E68" i="57"/>
  <c r="I68" i="57" s="1"/>
  <c r="V68" i="57" s="1"/>
  <c r="E67" i="57"/>
  <c r="I67" i="57" s="1"/>
  <c r="V67" i="57" s="1"/>
  <c r="E66" i="57"/>
  <c r="I66" i="57" s="1"/>
  <c r="V66" i="57" s="1"/>
  <c r="E65" i="57"/>
  <c r="I65" i="57" s="1"/>
  <c r="V65" i="57" s="1"/>
  <c r="E64" i="57"/>
  <c r="I64" i="57" s="1"/>
  <c r="V64" i="57" s="1"/>
  <c r="E63" i="57"/>
  <c r="I63" i="57" s="1"/>
  <c r="V63" i="57" s="1"/>
  <c r="E62" i="57"/>
  <c r="I62" i="57" s="1"/>
  <c r="V62" i="57" s="1"/>
  <c r="E61" i="57"/>
  <c r="I61" i="57" s="1"/>
  <c r="V61" i="57" s="1"/>
  <c r="E60" i="57"/>
  <c r="I60" i="57" s="1"/>
  <c r="V60" i="57" s="1"/>
  <c r="E59" i="57"/>
  <c r="I59" i="57" s="1"/>
  <c r="V59" i="57" s="1"/>
  <c r="E58" i="57"/>
  <c r="I58" i="57" s="1"/>
  <c r="V58" i="57" s="1"/>
  <c r="E57" i="57"/>
  <c r="I57" i="57" s="1"/>
  <c r="V57" i="57" s="1"/>
  <c r="E56" i="57"/>
  <c r="I56" i="57" s="1"/>
  <c r="V56" i="57" s="1"/>
  <c r="E55" i="57"/>
  <c r="I55" i="57" s="1"/>
  <c r="V55" i="57" s="1"/>
  <c r="E54" i="57"/>
  <c r="I54" i="57" s="1"/>
  <c r="V54" i="57" s="1"/>
  <c r="E53" i="57"/>
  <c r="I53" i="57" s="1"/>
  <c r="V53" i="57" s="1"/>
  <c r="E52" i="57"/>
  <c r="I52" i="57" s="1"/>
  <c r="V52" i="57" s="1"/>
  <c r="E51" i="57"/>
  <c r="I51" i="57" s="1"/>
  <c r="V51" i="57" s="1"/>
  <c r="E50" i="57"/>
  <c r="I50" i="57" s="1"/>
  <c r="V50" i="57" s="1"/>
  <c r="E49" i="57"/>
  <c r="I49" i="57" s="1"/>
  <c r="V49" i="57" s="1"/>
  <c r="E48" i="57"/>
  <c r="I48" i="57" s="1"/>
  <c r="V48" i="57" s="1"/>
  <c r="E47" i="57"/>
  <c r="G47" i="57" s="1"/>
  <c r="G101" i="57" s="1"/>
  <c r="E46" i="57"/>
  <c r="I46" i="57" s="1"/>
  <c r="E45" i="57"/>
  <c r="I45" i="57" s="1"/>
  <c r="E44" i="57"/>
  <c r="I44" i="57" s="1"/>
  <c r="E43" i="57"/>
  <c r="I43" i="57" s="1"/>
  <c r="E42" i="57"/>
  <c r="I42" i="57" s="1"/>
  <c r="E41" i="57"/>
  <c r="I41" i="57" s="1"/>
  <c r="V40" i="57"/>
  <c r="H40" i="57"/>
  <c r="E40" i="57"/>
  <c r="V39" i="57"/>
  <c r="H39" i="57"/>
  <c r="E39" i="57"/>
  <c r="V38" i="57"/>
  <c r="H38" i="57"/>
  <c r="E38" i="57"/>
  <c r="V37" i="57"/>
  <c r="H37" i="57"/>
  <c r="E37" i="57"/>
  <c r="E36" i="57"/>
  <c r="I36" i="57" s="1"/>
  <c r="E35" i="57"/>
  <c r="I35" i="57" s="1"/>
  <c r="E34" i="57"/>
  <c r="I34" i="57" s="1"/>
  <c r="C34" i="57"/>
  <c r="E33" i="57"/>
  <c r="I33" i="57" s="1"/>
  <c r="V33" i="57" s="1"/>
  <c r="E32" i="57"/>
  <c r="I32" i="57" s="1"/>
  <c r="V32" i="57" s="1"/>
  <c r="C32" i="57"/>
  <c r="E31" i="57"/>
  <c r="I31" i="57" s="1"/>
  <c r="H31" i="57" s="1"/>
  <c r="E30" i="57"/>
  <c r="E29" i="57"/>
  <c r="U27" i="57"/>
  <c r="V23" i="57"/>
  <c r="H22" i="57"/>
  <c r="H21" i="57"/>
  <c r="E21" i="57"/>
  <c r="AI17" i="57"/>
  <c r="AF16" i="57"/>
  <c r="AF27" i="57" s="1"/>
  <c r="AF113" i="57" s="1"/>
  <c r="AE16" i="57"/>
  <c r="AE27" i="57" s="1"/>
  <c r="AE113" i="57" s="1"/>
  <c r="AD16" i="57"/>
  <c r="AD27" i="57" s="1"/>
  <c r="AC16" i="57"/>
  <c r="AC27" i="57" s="1"/>
  <c r="AB16" i="57"/>
  <c r="AB27" i="57" s="1"/>
  <c r="AB113" i="57" s="1"/>
  <c r="AA16" i="57"/>
  <c r="AA27" i="57" s="1"/>
  <c r="AA113" i="57" s="1"/>
  <c r="Z16" i="57"/>
  <c r="Z27" i="57" s="1"/>
  <c r="Z113" i="57" s="1"/>
  <c r="Y16" i="57"/>
  <c r="Y27" i="57" s="1"/>
  <c r="X16" i="57"/>
  <c r="X27" i="57" s="1"/>
  <c r="W16" i="57"/>
  <c r="W27" i="57" s="1"/>
  <c r="W113" i="57" s="1"/>
  <c r="V16" i="57"/>
  <c r="U16" i="57"/>
  <c r="T16" i="57"/>
  <c r="T27" i="57" s="1"/>
  <c r="S16" i="57"/>
  <c r="S27" i="57" s="1"/>
  <c r="S113" i="57" s="1"/>
  <c r="Q16" i="57"/>
  <c r="Q27" i="57" s="1"/>
  <c r="Q113" i="57" s="1"/>
  <c r="P16" i="57"/>
  <c r="P27" i="57" s="1"/>
  <c r="O16" i="57"/>
  <c r="O27" i="57" s="1"/>
  <c r="O113" i="57" s="1"/>
  <c r="N16" i="57"/>
  <c r="N27" i="57" s="1"/>
  <c r="M16" i="57"/>
  <c r="M27" i="57" s="1"/>
  <c r="M113" i="57" s="1"/>
  <c r="L16" i="57"/>
  <c r="L27" i="57" s="1"/>
  <c r="K16" i="57"/>
  <c r="K27" i="57" s="1"/>
  <c r="K29" i="57" s="1"/>
  <c r="J16" i="57"/>
  <c r="I16" i="57"/>
  <c r="I17" i="57" s="1"/>
  <c r="H17" i="57" s="1"/>
  <c r="AG16" i="57"/>
  <c r="R16" i="57"/>
  <c r="R27" i="57" s="1"/>
  <c r="AI13" i="57"/>
  <c r="AI14" i="57" s="1"/>
  <c r="L20" i="55"/>
  <c r="C104" i="57" l="1"/>
  <c r="E5" i="59" s="1"/>
  <c r="D23" i="59" s="1"/>
  <c r="F23" i="59" s="1"/>
  <c r="C103" i="57"/>
  <c r="E3" i="59" s="1"/>
  <c r="F83" i="57"/>
  <c r="V83" i="57" s="1"/>
  <c r="I83" i="57" s="1"/>
  <c r="R83" i="57" s="1"/>
  <c r="X113" i="57"/>
  <c r="J18" i="57"/>
  <c r="H18" i="57" s="1"/>
  <c r="V27" i="57"/>
  <c r="H84" i="57"/>
  <c r="U113" i="57"/>
  <c r="F101" i="57"/>
  <c r="E101" i="57"/>
  <c r="N113" i="57"/>
  <c r="T113" i="57"/>
  <c r="L113" i="57"/>
  <c r="P113" i="57"/>
  <c r="Y113" i="57"/>
  <c r="H33" i="57"/>
  <c r="L9" i="56"/>
  <c r="L13" i="56" s="1"/>
  <c r="U13" i="56" s="1"/>
  <c r="E20" i="57" s="1"/>
  <c r="I20" i="57" s="1"/>
  <c r="P33" i="58"/>
  <c r="P28" i="58"/>
  <c r="P31" i="58"/>
  <c r="K38" i="58"/>
  <c r="J35" i="58"/>
  <c r="P35" i="58" s="1"/>
  <c r="H35" i="58"/>
  <c r="C38" i="58"/>
  <c r="P32" i="58"/>
  <c r="P30" i="58"/>
  <c r="H14" i="58"/>
  <c r="H17" i="58" s="1"/>
  <c r="J17" i="58" s="1"/>
  <c r="C17" i="58"/>
  <c r="H18" i="58" s="1"/>
  <c r="P26" i="58"/>
  <c r="H29" i="58"/>
  <c r="H31" i="58"/>
  <c r="H33" i="58"/>
  <c r="H37" i="58"/>
  <c r="R26" i="58"/>
  <c r="B27" i="58"/>
  <c r="K101" i="57"/>
  <c r="K113" i="57" s="1"/>
  <c r="AG27" i="57"/>
  <c r="AC12" i="57"/>
  <c r="AC113" i="57"/>
  <c r="AJ27" i="57"/>
  <c r="H41" i="57"/>
  <c r="V41" i="57"/>
  <c r="H14" i="57"/>
  <c r="H16" i="57" s="1"/>
  <c r="H34" i="57"/>
  <c r="V34" i="57"/>
  <c r="H42" i="57"/>
  <c r="V42" i="57"/>
  <c r="H46" i="57"/>
  <c r="V46" i="57"/>
  <c r="V31" i="57"/>
  <c r="V35" i="57"/>
  <c r="H35" i="57"/>
  <c r="H43" i="57"/>
  <c r="V43" i="57"/>
  <c r="I30" i="57"/>
  <c r="AD113" i="57"/>
  <c r="AJ28" i="57"/>
  <c r="I29" i="57"/>
  <c r="V29" i="57" s="1"/>
  <c r="H36" i="57"/>
  <c r="V36" i="57"/>
  <c r="H44" i="57"/>
  <c r="V44" i="57"/>
  <c r="H45" i="57"/>
  <c r="V45" i="57"/>
  <c r="AI20" i="57"/>
  <c r="AI113" i="57" s="1"/>
  <c r="H32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0" i="57"/>
  <c r="H81" i="57"/>
  <c r="H82" i="57"/>
  <c r="H90" i="57"/>
  <c r="H91" i="57"/>
  <c r="H92" i="57"/>
  <c r="H93" i="57"/>
  <c r="H94" i="57"/>
  <c r="H95" i="57"/>
  <c r="H96" i="57"/>
  <c r="I47" i="57"/>
  <c r="E8" i="59" l="1"/>
  <c r="E10" i="59" s="1"/>
  <c r="E13" i="59" s="1"/>
  <c r="E16" i="59" s="1"/>
  <c r="E19" i="59" s="1"/>
  <c r="G26" i="59" s="1"/>
  <c r="H27" i="59" s="1"/>
  <c r="D22" i="59"/>
  <c r="F22" i="59" s="1"/>
  <c r="R101" i="57"/>
  <c r="R113" i="57" s="1"/>
  <c r="H83" i="57"/>
  <c r="J27" i="57"/>
  <c r="J113" i="57" s="1"/>
  <c r="H20" i="57"/>
  <c r="I27" i="57"/>
  <c r="H27" i="57" s="1"/>
  <c r="J27" i="58"/>
  <c r="H27" i="58"/>
  <c r="H39" i="58" s="1"/>
  <c r="B38" i="58"/>
  <c r="H38" i="58" s="1"/>
  <c r="H30" i="57"/>
  <c r="V30" i="57"/>
  <c r="I101" i="57"/>
  <c r="H29" i="57"/>
  <c r="V47" i="57"/>
  <c r="H47" i="57"/>
  <c r="AG113" i="57"/>
  <c r="AJ30" i="57"/>
  <c r="AJ29" i="57"/>
  <c r="I103" i="57" l="1"/>
  <c r="I113" i="57"/>
  <c r="AJ31" i="57"/>
  <c r="P27" i="58"/>
  <c r="P38" i="58" s="1"/>
  <c r="J38" i="58"/>
  <c r="P39" i="58" s="1"/>
  <c r="V101" i="57"/>
  <c r="H101" i="57"/>
  <c r="H113" i="57" s="1"/>
  <c r="V113" i="57" l="1"/>
  <c r="L41" i="54"/>
  <c r="L30" i="54"/>
  <c r="L38" i="54" s="1"/>
  <c r="F50" i="52"/>
  <c r="G50" i="52"/>
  <c r="K50" i="52" s="1"/>
  <c r="J50" i="52"/>
  <c r="D48" i="52"/>
  <c r="F48" i="52" s="1"/>
  <c r="F49" i="52"/>
  <c r="G49" i="52"/>
  <c r="K49" i="52" s="1"/>
  <c r="G68" i="53"/>
  <c r="E9" i="52"/>
  <c r="D47" i="52"/>
  <c r="F47" i="52" s="1"/>
  <c r="L40" i="54"/>
  <c r="L36" i="54"/>
  <c r="L35" i="54"/>
  <c r="L33" i="54"/>
  <c r="L13" i="54"/>
  <c r="G50" i="53"/>
  <c r="G49" i="53"/>
  <c r="G47" i="53"/>
  <c r="G46" i="53"/>
  <c r="G45" i="53"/>
  <c r="G77" i="53" s="1"/>
  <c r="G78" i="53" s="1"/>
  <c r="G38" i="53"/>
  <c r="G37" i="53"/>
  <c r="G36" i="53"/>
  <c r="F62" i="53"/>
  <c r="E62" i="53"/>
  <c r="G33" i="53"/>
  <c r="G31" i="53"/>
  <c r="G30" i="53"/>
  <c r="G19" i="53"/>
  <c r="E18" i="53"/>
  <c r="E15" i="53" s="1"/>
  <c r="G17" i="53"/>
  <c r="F15" i="53"/>
  <c r="D15" i="53"/>
  <c r="G13" i="53"/>
  <c r="G12" i="53" s="1"/>
  <c r="F12" i="53"/>
  <c r="E12" i="53"/>
  <c r="D12" i="53"/>
  <c r="G11" i="53"/>
  <c r="G10" i="53"/>
  <c r="G8" i="53"/>
  <c r="G7" i="53"/>
  <c r="D5" i="53"/>
  <c r="D29" i="53" s="1"/>
  <c r="G6" i="53"/>
  <c r="G5" i="53" s="1"/>
  <c r="E5" i="53"/>
  <c r="G52" i="52"/>
  <c r="F52" i="52"/>
  <c r="G51" i="52"/>
  <c r="F51" i="52"/>
  <c r="G46" i="52"/>
  <c r="F46" i="52"/>
  <c r="G45" i="52"/>
  <c r="F45" i="52"/>
  <c r="G44" i="52"/>
  <c r="F44" i="52"/>
  <c r="G43" i="52"/>
  <c r="F43" i="52"/>
  <c r="D42" i="52"/>
  <c r="G42" i="52" s="1"/>
  <c r="G41" i="52"/>
  <c r="F41" i="52"/>
  <c r="G39" i="52"/>
  <c r="F39" i="52"/>
  <c r="G38" i="52"/>
  <c r="F38" i="52"/>
  <c r="G37" i="52"/>
  <c r="F37" i="52"/>
  <c r="E36" i="52"/>
  <c r="F36" i="52" s="1"/>
  <c r="E35" i="52"/>
  <c r="G35" i="52" s="1"/>
  <c r="E34" i="52"/>
  <c r="G34" i="52" s="1"/>
  <c r="E33" i="52"/>
  <c r="G33" i="52" s="1"/>
  <c r="E32" i="52"/>
  <c r="F32" i="52" s="1"/>
  <c r="E31" i="52"/>
  <c r="D31" i="52"/>
  <c r="F31" i="52" s="1"/>
  <c r="E30" i="52"/>
  <c r="F30" i="52" s="1"/>
  <c r="G29" i="52"/>
  <c r="D29" i="52"/>
  <c r="F29" i="52" s="1"/>
  <c r="G28" i="52"/>
  <c r="F28" i="52"/>
  <c r="E27" i="52"/>
  <c r="G27" i="52" s="1"/>
  <c r="E26" i="52"/>
  <c r="G26" i="52" s="1"/>
  <c r="G25" i="52"/>
  <c r="F25" i="52"/>
  <c r="E25" i="52"/>
  <c r="D25" i="52"/>
  <c r="E24" i="52"/>
  <c r="D24" i="52"/>
  <c r="F24" i="52" s="1"/>
  <c r="E23" i="52"/>
  <c r="G23" i="52" s="1"/>
  <c r="D23" i="52"/>
  <c r="F23" i="52" s="1"/>
  <c r="E22" i="52"/>
  <c r="D22" i="52"/>
  <c r="F22" i="52" s="1"/>
  <c r="G21" i="52"/>
  <c r="F21" i="52"/>
  <c r="G20" i="52"/>
  <c r="F20" i="52"/>
  <c r="G19" i="52"/>
  <c r="F19" i="52"/>
  <c r="E18" i="52"/>
  <c r="F18" i="52" s="1"/>
  <c r="D17" i="52"/>
  <c r="F17" i="52" s="1"/>
  <c r="G16" i="52"/>
  <c r="F16" i="52"/>
  <c r="G15" i="52"/>
  <c r="F15" i="52"/>
  <c r="D14" i="52"/>
  <c r="G14" i="52" s="1"/>
  <c r="D13" i="52"/>
  <c r="G13" i="52" s="1"/>
  <c r="D12" i="52"/>
  <c r="E11" i="52"/>
  <c r="D11" i="52"/>
  <c r="F11" i="52" s="1"/>
  <c r="G10" i="52"/>
  <c r="F10" i="52"/>
  <c r="H10" i="52" s="1"/>
  <c r="E10" i="52"/>
  <c r="D9" i="52"/>
  <c r="G9" i="52" s="1"/>
  <c r="E29" i="53" l="1"/>
  <c r="L37" i="54"/>
  <c r="L39" i="54" s="1"/>
  <c r="L42" i="54" s="1"/>
  <c r="I15" i="52"/>
  <c r="H20" i="52"/>
  <c r="G48" i="52"/>
  <c r="K48" i="52" s="1"/>
  <c r="H18" i="52"/>
  <c r="I10" i="52"/>
  <c r="G11" i="52"/>
  <c r="I11" i="52" s="1"/>
  <c r="I16" i="52"/>
  <c r="G18" i="52"/>
  <c r="G22" i="52"/>
  <c r="F26" i="52"/>
  <c r="I26" i="52" s="1"/>
  <c r="H29" i="52"/>
  <c r="G30" i="52"/>
  <c r="I30" i="52" s="1"/>
  <c r="G32" i="52"/>
  <c r="J32" i="52" s="1"/>
  <c r="F42" i="52"/>
  <c r="K42" i="52" s="1"/>
  <c r="J38" i="52"/>
  <c r="J41" i="52"/>
  <c r="K43" i="52"/>
  <c r="K45" i="52"/>
  <c r="J49" i="52"/>
  <c r="I19" i="52"/>
  <c r="F33" i="52"/>
  <c r="J33" i="52" s="1"/>
  <c r="I21" i="52"/>
  <c r="G24" i="52"/>
  <c r="H24" i="52" s="1"/>
  <c r="G31" i="52"/>
  <c r="F13" i="52"/>
  <c r="G47" i="52"/>
  <c r="K47" i="52" s="1"/>
  <c r="I25" i="52"/>
  <c r="H28" i="52"/>
  <c r="H23" i="52"/>
  <c r="J37" i="52"/>
  <c r="K44" i="52"/>
  <c r="K46" i="52"/>
  <c r="K51" i="52"/>
  <c r="H16" i="52"/>
  <c r="H15" i="52"/>
  <c r="K52" i="52"/>
  <c r="I28" i="52"/>
  <c r="G36" i="52"/>
  <c r="J36" i="52" s="1"/>
  <c r="K39" i="52"/>
  <c r="I13" i="52"/>
  <c r="G17" i="52"/>
  <c r="I17" i="52" s="1"/>
  <c r="H19" i="52"/>
  <c r="H21" i="52"/>
  <c r="H25" i="52"/>
  <c r="H30" i="52"/>
  <c r="K41" i="52"/>
  <c r="F34" i="52"/>
  <c r="J34" i="52" s="1"/>
  <c r="K38" i="52"/>
  <c r="J39" i="52"/>
  <c r="I18" i="52"/>
  <c r="I20" i="52"/>
  <c r="I22" i="52"/>
  <c r="I23" i="52"/>
  <c r="H26" i="52"/>
  <c r="I31" i="52"/>
  <c r="K37" i="52"/>
  <c r="G15" i="53"/>
  <c r="G29" i="53" s="1"/>
  <c r="F5" i="53"/>
  <c r="F29" i="53" s="1"/>
  <c r="G35" i="53"/>
  <c r="H13" i="52"/>
  <c r="I24" i="52"/>
  <c r="H22" i="52"/>
  <c r="I29" i="52"/>
  <c r="H31" i="52"/>
  <c r="F14" i="52"/>
  <c r="H14" i="52" s="1"/>
  <c r="F27" i="52"/>
  <c r="H27" i="52" s="1"/>
  <c r="F35" i="52"/>
  <c r="J35" i="52" s="1"/>
  <c r="F9" i="52"/>
  <c r="I9" i="52" s="1"/>
  <c r="J43" i="52"/>
  <c r="J44" i="52"/>
  <c r="J45" i="52"/>
  <c r="J46" i="52"/>
  <c r="J51" i="52"/>
  <c r="G48" i="53" s="1"/>
  <c r="G64" i="53" s="1"/>
  <c r="J52" i="52"/>
  <c r="K32" i="52" l="1"/>
  <c r="E12" i="52" s="1"/>
  <c r="K33" i="52"/>
  <c r="H17" i="52"/>
  <c r="J47" i="52"/>
  <c r="J48" i="52"/>
  <c r="J42" i="52"/>
  <c r="H11" i="52"/>
  <c r="D62" i="53"/>
  <c r="D63" i="53" s="1"/>
  <c r="K36" i="52"/>
  <c r="G62" i="53"/>
  <c r="G65" i="53" s="1"/>
  <c r="G69" i="53" s="1"/>
  <c r="K34" i="52"/>
  <c r="I14" i="52"/>
  <c r="I27" i="52"/>
  <c r="H9" i="52"/>
  <c r="K35" i="52"/>
  <c r="F12" i="52" l="1"/>
  <c r="D40" i="52"/>
  <c r="G12" i="52"/>
  <c r="E53" i="52"/>
  <c r="E55" i="52" s="1"/>
  <c r="I12" i="52" l="1"/>
  <c r="I53" i="52" s="1"/>
  <c r="F40" i="52"/>
  <c r="F53" i="52" s="1"/>
  <c r="F55" i="52" s="1"/>
  <c r="G40" i="52"/>
  <c r="G53" i="52" s="1"/>
  <c r="G55" i="52" s="1"/>
  <c r="D53" i="52"/>
  <c r="D55" i="52" s="1"/>
  <c r="E57" i="52" s="1"/>
  <c r="H12" i="52"/>
  <c r="H53" i="52" s="1"/>
  <c r="J40" i="52" l="1"/>
  <c r="J53" i="52" s="1"/>
  <c r="K40" i="52"/>
  <c r="K53" i="52" s="1"/>
  <c r="H55" i="52"/>
  <c r="I54" i="52"/>
  <c r="I55" i="52" s="1"/>
  <c r="K55" i="52" l="1"/>
  <c r="J54" i="52"/>
  <c r="J57" i="52" l="1"/>
  <c r="J55" i="52"/>
  <c r="H23" i="49" l="1"/>
  <c r="G22" i="49"/>
  <c r="AJ59" i="47"/>
  <c r="AB59" i="47"/>
  <c r="N25" i="50" l="1"/>
  <c r="H22" i="45" l="1"/>
  <c r="AJ65" i="47"/>
  <c r="AB65" i="47"/>
  <c r="E4" i="49"/>
  <c r="E3" i="49"/>
  <c r="E5" i="49" l="1"/>
  <c r="E7" i="49" l="1"/>
  <c r="E10" i="49" s="1"/>
  <c r="E13" i="49" s="1"/>
  <c r="E16" i="49" s="1"/>
  <c r="D19" i="49"/>
  <c r="F19" i="49" s="1"/>
  <c r="M227" i="48" l="1"/>
  <c r="U127" i="48"/>
  <c r="N127" i="48"/>
  <c r="AF104" i="48"/>
  <c r="AF105" i="48" s="1"/>
  <c r="AF106" i="48" s="1"/>
  <c r="C103" i="48"/>
  <c r="AJ82" i="48"/>
  <c r="D80" i="48"/>
  <c r="D81" i="48" s="1"/>
  <c r="D82" i="48" s="1"/>
  <c r="D83" i="48" s="1"/>
  <c r="D84" i="48" s="1"/>
  <c r="D85" i="48" s="1"/>
  <c r="D86" i="48" s="1"/>
  <c r="D87" i="48" s="1"/>
  <c r="D88" i="48" s="1"/>
  <c r="D89" i="48" s="1"/>
  <c r="D90" i="48" s="1"/>
  <c r="D91" i="48" s="1"/>
  <c r="D92" i="48" s="1"/>
  <c r="D79" i="48"/>
  <c r="D37" i="48"/>
  <c r="D38" i="48" s="1"/>
  <c r="D39" i="48" s="1"/>
  <c r="D40" i="48" s="1"/>
  <c r="D41" i="48" s="1"/>
  <c r="D42" i="48" s="1"/>
  <c r="D43" i="48" s="1"/>
  <c r="D44" i="48" s="1"/>
  <c r="D45" i="48" s="1"/>
  <c r="D46" i="48" s="1"/>
  <c r="D47" i="48" s="1"/>
  <c r="D48" i="48" s="1"/>
  <c r="D49" i="48" s="1"/>
  <c r="D50" i="48" s="1"/>
  <c r="D51" i="48" s="1"/>
  <c r="D52" i="48" s="1"/>
  <c r="D53" i="48" s="1"/>
  <c r="D54" i="48" s="1"/>
  <c r="D55" i="48" s="1"/>
  <c r="D56" i="48" s="1"/>
  <c r="D57" i="48" s="1"/>
  <c r="D58" i="48" s="1"/>
  <c r="D59" i="48" s="1"/>
  <c r="D60" i="48" s="1"/>
  <c r="D61" i="48" s="1"/>
  <c r="D62" i="48" s="1"/>
  <c r="D63" i="48" s="1"/>
  <c r="D64" i="48" s="1"/>
  <c r="D65" i="48" s="1"/>
  <c r="D66" i="48" s="1"/>
  <c r="D67" i="48" s="1"/>
  <c r="D68" i="48" s="1"/>
  <c r="D69" i="48" s="1"/>
  <c r="D70" i="48" s="1"/>
  <c r="D71" i="48" s="1"/>
  <c r="D72" i="48" s="1"/>
  <c r="D73" i="48" s="1"/>
  <c r="D74" i="48" s="1"/>
  <c r="D75" i="48" s="1"/>
  <c r="D76" i="48" s="1"/>
  <c r="D31" i="48"/>
  <c r="D32" i="48" s="1"/>
  <c r="D33" i="48" s="1"/>
  <c r="D34" i="48" s="1"/>
  <c r="D35" i="48" s="1"/>
  <c r="M227" i="47"/>
  <c r="U127" i="47"/>
  <c r="N127" i="47"/>
  <c r="AF104" i="47"/>
  <c r="AF105" i="47" s="1"/>
  <c r="AF106" i="47" s="1"/>
  <c r="C103" i="47"/>
  <c r="AJ82" i="47"/>
  <c r="D79" i="47"/>
  <c r="D80" i="47" s="1"/>
  <c r="D81" i="47" s="1"/>
  <c r="D82" i="47" s="1"/>
  <c r="D83" i="47" s="1"/>
  <c r="D84" i="47" s="1"/>
  <c r="D85" i="47" s="1"/>
  <c r="D86" i="47" s="1"/>
  <c r="D87" i="47" s="1"/>
  <c r="D88" i="47" s="1"/>
  <c r="D89" i="47" s="1"/>
  <c r="D90" i="47" s="1"/>
  <c r="D91" i="47" s="1"/>
  <c r="D92" i="47" s="1"/>
  <c r="D37" i="47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D68" i="47" s="1"/>
  <c r="D69" i="47" s="1"/>
  <c r="D70" i="47" s="1"/>
  <c r="D71" i="47" s="1"/>
  <c r="D72" i="47" s="1"/>
  <c r="D73" i="47" s="1"/>
  <c r="D74" i="47" s="1"/>
  <c r="D75" i="47" s="1"/>
  <c r="D76" i="47" s="1"/>
  <c r="D32" i="47"/>
  <c r="D33" i="47" s="1"/>
  <c r="D34" i="47" s="1"/>
  <c r="D35" i="47" s="1"/>
  <c r="D31" i="47"/>
  <c r="AJ95" i="47" l="1"/>
  <c r="AJ100" i="47" s="1"/>
  <c r="R19" i="12" l="1"/>
  <c r="Q22" i="45"/>
  <c r="AM14" i="41" l="1"/>
  <c r="F22" i="45"/>
  <c r="H77" i="3"/>
  <c r="H67" i="3"/>
  <c r="H68" i="3"/>
  <c r="H69" i="3"/>
  <c r="H72" i="3"/>
  <c r="H73" i="3"/>
  <c r="C71" i="3"/>
  <c r="I71" i="3" s="1"/>
  <c r="C70" i="3"/>
  <c r="C65" i="3"/>
  <c r="I65" i="3" s="1"/>
  <c r="C64" i="3"/>
  <c r="C13" i="12"/>
  <c r="C8" i="12"/>
  <c r="AM11" i="41"/>
  <c r="O5" i="12"/>
  <c r="X7" i="12"/>
  <c r="Y71" i="3" l="1"/>
  <c r="H71" i="3"/>
  <c r="H65" i="3"/>
  <c r="Y65" i="3"/>
  <c r="AI36" i="40"/>
  <c r="AI37" i="40" s="1"/>
  <c r="AI34" i="40"/>
  <c r="AC28" i="40"/>
  <c r="AC29" i="40" s="1"/>
  <c r="AR5" i="42" l="1"/>
  <c r="AM5" i="42"/>
  <c r="AG5" i="42"/>
  <c r="AB5" i="42"/>
  <c r="AB17" i="42" s="1"/>
  <c r="W5" i="42"/>
  <c r="W17" i="42" s="1"/>
  <c r="R5" i="42"/>
  <c r="R17" i="42" s="1"/>
  <c r="M5" i="42"/>
  <c r="H5" i="42"/>
  <c r="H17" i="42" s="1"/>
  <c r="O15" i="41"/>
  <c r="O14" i="41"/>
  <c r="I15" i="41"/>
  <c r="I10" i="41"/>
  <c r="AH11" i="3"/>
  <c r="AF11" i="3"/>
  <c r="AS5" i="41"/>
  <c r="AS16" i="41" s="1"/>
  <c r="AM5" i="41"/>
  <c r="AM16" i="41" s="1"/>
  <c r="AG5" i="41"/>
  <c r="AG16" i="41" s="1"/>
  <c r="AA5" i="41"/>
  <c r="AA16" i="41" s="1"/>
  <c r="U5" i="41"/>
  <c r="U16" i="41" s="1"/>
  <c r="O5" i="41"/>
  <c r="I70" i="3"/>
  <c r="I74" i="3"/>
  <c r="Y74" i="3" s="1"/>
  <c r="C76" i="3"/>
  <c r="I66" i="3"/>
  <c r="I64" i="3"/>
  <c r="I14" i="41" l="1"/>
  <c r="Y66" i="3"/>
  <c r="H66" i="3"/>
  <c r="O16" i="41"/>
  <c r="Y70" i="3"/>
  <c r="H70" i="3"/>
  <c r="B25" i="45"/>
  <c r="B26" i="45"/>
  <c r="B27" i="45"/>
  <c r="B29" i="45"/>
  <c r="B30" i="45"/>
  <c r="B31" i="45"/>
  <c r="B32" i="45"/>
  <c r="B24" i="45"/>
  <c r="H64" i="3"/>
  <c r="H34" i="3"/>
  <c r="H79" i="3"/>
  <c r="H78" i="3"/>
  <c r="H76" i="3"/>
  <c r="H75" i="3"/>
  <c r="H74" i="3"/>
  <c r="M15" i="42" l="1"/>
  <c r="H36" i="3"/>
  <c r="H37" i="3"/>
  <c r="H38" i="3"/>
  <c r="H39" i="3"/>
  <c r="H40" i="3"/>
  <c r="H41" i="3"/>
  <c r="H32" i="3"/>
  <c r="H33" i="3"/>
  <c r="H35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I27" i="3"/>
  <c r="H26" i="3"/>
  <c r="H25" i="3"/>
  <c r="H23" i="3"/>
  <c r="H22" i="3"/>
  <c r="H21" i="3"/>
  <c r="H16" i="3"/>
  <c r="H18" i="3"/>
  <c r="H15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I19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K20" i="3" s="1"/>
  <c r="AK24" i="3" s="1"/>
  <c r="I17" i="3"/>
  <c r="AK28" i="3" l="1"/>
  <c r="AK56" i="3" s="1"/>
  <c r="AK62" i="3" s="1"/>
  <c r="AK83" i="3" s="1"/>
  <c r="AK92" i="3" s="1"/>
  <c r="AH20" i="3"/>
  <c r="AH24" i="3" s="1"/>
  <c r="AH28" i="3" s="1"/>
  <c r="AH56" i="3" s="1"/>
  <c r="AH62" i="3" s="1"/>
  <c r="AH83" i="3" s="1"/>
  <c r="AH92" i="3" s="1"/>
  <c r="AD20" i="3"/>
  <c r="AD24" i="3" s="1"/>
  <c r="AD28" i="3" s="1"/>
  <c r="AD56" i="3" s="1"/>
  <c r="AD62" i="3" s="1"/>
  <c r="AD83" i="3" s="1"/>
  <c r="AD92" i="3" s="1"/>
  <c r="Z20" i="3"/>
  <c r="Z24" i="3" s="1"/>
  <c r="Z28" i="3" s="1"/>
  <c r="Z56" i="3" s="1"/>
  <c r="Z62" i="3" s="1"/>
  <c r="Z83" i="3" s="1"/>
  <c r="Z92" i="3" s="1"/>
  <c r="V20" i="3"/>
  <c r="V24" i="3" s="1"/>
  <c r="V28" i="3" s="1"/>
  <c r="V56" i="3" s="1"/>
  <c r="V62" i="3" s="1"/>
  <c r="V83" i="3" s="1"/>
  <c r="V92" i="3" s="1"/>
  <c r="R20" i="3"/>
  <c r="R24" i="3" s="1"/>
  <c r="R28" i="3" s="1"/>
  <c r="R56" i="3" s="1"/>
  <c r="R62" i="3" s="1"/>
  <c r="R83" i="3" s="1"/>
  <c r="R92" i="3" s="1"/>
  <c r="N20" i="3"/>
  <c r="N24" i="3" s="1"/>
  <c r="N28" i="3" s="1"/>
  <c r="N56" i="3" s="1"/>
  <c r="N62" i="3" s="1"/>
  <c r="N83" i="3" s="1"/>
  <c r="N92" i="3" s="1"/>
  <c r="J20" i="3"/>
  <c r="J24" i="3" s="1"/>
  <c r="J28" i="3" s="1"/>
  <c r="J56" i="3" s="1"/>
  <c r="J62" i="3" s="1"/>
  <c r="J83" i="3" s="1"/>
  <c r="J92" i="3" s="1"/>
  <c r="AI20" i="3"/>
  <c r="AI24" i="3" s="1"/>
  <c r="AI28" i="3" s="1"/>
  <c r="AI56" i="3" s="1"/>
  <c r="AI62" i="3" s="1"/>
  <c r="AI83" i="3" s="1"/>
  <c r="AI92" i="3" s="1"/>
  <c r="AE20" i="3"/>
  <c r="AE24" i="3" s="1"/>
  <c r="AE28" i="3" s="1"/>
  <c r="AE56" i="3" s="1"/>
  <c r="AE62" i="3" s="1"/>
  <c r="AE83" i="3" s="1"/>
  <c r="AE92" i="3" s="1"/>
  <c r="AA20" i="3"/>
  <c r="AA24" i="3" s="1"/>
  <c r="AA28" i="3" s="1"/>
  <c r="AA56" i="3" s="1"/>
  <c r="AA62" i="3" s="1"/>
  <c r="AA83" i="3" s="1"/>
  <c r="AA92" i="3" s="1"/>
  <c r="W20" i="3"/>
  <c r="W24" i="3" s="1"/>
  <c r="W28" i="3" s="1"/>
  <c r="W56" i="3" s="1"/>
  <c r="W62" i="3" s="1"/>
  <c r="W83" i="3" s="1"/>
  <c r="W92" i="3" s="1"/>
  <c r="S20" i="3"/>
  <c r="S24" i="3" s="1"/>
  <c r="S28" i="3" s="1"/>
  <c r="S56" i="3" s="1"/>
  <c r="S62" i="3" s="1"/>
  <c r="S83" i="3" s="1"/>
  <c r="S92" i="3" s="1"/>
  <c r="O20" i="3"/>
  <c r="O24" i="3" s="1"/>
  <c r="O28" i="3" s="1"/>
  <c r="O56" i="3" s="1"/>
  <c r="O62" i="3" s="1"/>
  <c r="O83" i="3" s="1"/>
  <c r="O92" i="3" s="1"/>
  <c r="K20" i="3"/>
  <c r="K24" i="3" s="1"/>
  <c r="K28" i="3" s="1"/>
  <c r="K56" i="3" s="1"/>
  <c r="K62" i="3" s="1"/>
  <c r="K83" i="3" s="1"/>
  <c r="K92" i="3" s="1"/>
  <c r="H27" i="3"/>
  <c r="AG20" i="3"/>
  <c r="AG24" i="3" s="1"/>
  <c r="AG28" i="3" s="1"/>
  <c r="AG56" i="3" s="1"/>
  <c r="AG62" i="3" s="1"/>
  <c r="AG83" i="3" s="1"/>
  <c r="AG92" i="3" s="1"/>
  <c r="Y20" i="3"/>
  <c r="Y24" i="3" s="1"/>
  <c r="Y28" i="3" s="1"/>
  <c r="M20" i="3"/>
  <c r="M24" i="3" s="1"/>
  <c r="M28" i="3" s="1"/>
  <c r="AJ20" i="3"/>
  <c r="AJ24" i="3" s="1"/>
  <c r="AJ28" i="3" s="1"/>
  <c r="AJ56" i="3" s="1"/>
  <c r="AJ62" i="3" s="1"/>
  <c r="AJ83" i="3" s="1"/>
  <c r="AJ92" i="3" s="1"/>
  <c r="AF20" i="3"/>
  <c r="AF24" i="3" s="1"/>
  <c r="AF28" i="3" s="1"/>
  <c r="AF56" i="3" s="1"/>
  <c r="AF62" i="3" s="1"/>
  <c r="AF83" i="3" s="1"/>
  <c r="AF92" i="3" s="1"/>
  <c r="AB20" i="3"/>
  <c r="AB24" i="3" s="1"/>
  <c r="AB28" i="3" s="1"/>
  <c r="AB56" i="3" s="1"/>
  <c r="AB62" i="3" s="1"/>
  <c r="AB83" i="3" s="1"/>
  <c r="AB92" i="3" s="1"/>
  <c r="X20" i="3"/>
  <c r="X24" i="3" s="1"/>
  <c r="X28" i="3" s="1"/>
  <c r="X56" i="3" s="1"/>
  <c r="X62" i="3" s="1"/>
  <c r="X83" i="3" s="1"/>
  <c r="X92" i="3" s="1"/>
  <c r="T20" i="3"/>
  <c r="T24" i="3" s="1"/>
  <c r="T28" i="3" s="1"/>
  <c r="T56" i="3" s="1"/>
  <c r="T62" i="3" s="1"/>
  <c r="T83" i="3" s="1"/>
  <c r="T92" i="3" s="1"/>
  <c r="P20" i="3"/>
  <c r="P24" i="3" s="1"/>
  <c r="P28" i="3" s="1"/>
  <c r="P56" i="3" s="1"/>
  <c r="P62" i="3" s="1"/>
  <c r="P83" i="3" s="1"/>
  <c r="P92" i="3" s="1"/>
  <c r="L20" i="3"/>
  <c r="L24" i="3" s="1"/>
  <c r="L28" i="3" s="1"/>
  <c r="L56" i="3" s="1"/>
  <c r="L62" i="3" s="1"/>
  <c r="L83" i="3" s="1"/>
  <c r="L92" i="3" s="1"/>
  <c r="H19" i="3"/>
  <c r="H17" i="3"/>
  <c r="AC20" i="3"/>
  <c r="AC24" i="3" s="1"/>
  <c r="AC28" i="3" s="1"/>
  <c r="AC56" i="3" s="1"/>
  <c r="AC62" i="3" s="1"/>
  <c r="AC83" i="3" s="1"/>
  <c r="AC92" i="3" s="1"/>
  <c r="U20" i="3"/>
  <c r="U24" i="3" s="1"/>
  <c r="U28" i="3" s="1"/>
  <c r="U56" i="3" s="1"/>
  <c r="U62" i="3" s="1"/>
  <c r="U83" i="3" s="1"/>
  <c r="U92" i="3" s="1"/>
  <c r="Q20" i="3"/>
  <c r="Q24" i="3" s="1"/>
  <c r="Q28" i="3" s="1"/>
  <c r="Q56" i="3" s="1"/>
  <c r="Q62" i="3" s="1"/>
  <c r="Q83" i="3" s="1"/>
  <c r="Q92" i="3" s="1"/>
  <c r="I20" i="3"/>
  <c r="I24" i="3" l="1"/>
  <c r="I28" i="3" s="1"/>
  <c r="I29" i="3" s="1"/>
  <c r="H29" i="3" s="1"/>
  <c r="I5" i="41"/>
  <c r="M56" i="3"/>
  <c r="M62" i="3" s="1"/>
  <c r="M83" i="3" s="1"/>
  <c r="M92" i="3" s="1"/>
  <c r="H20" i="3"/>
  <c r="H24" i="3" s="1"/>
  <c r="H28" i="3" s="1"/>
  <c r="AF50" i="45"/>
  <c r="AG34" i="45"/>
  <c r="AE50" i="45" s="1"/>
  <c r="AF34" i="45"/>
  <c r="AD50" i="45" s="1"/>
  <c r="H34" i="45"/>
  <c r="E50" i="45" s="1"/>
  <c r="G34" i="45"/>
  <c r="D50" i="45" s="1"/>
  <c r="E34" i="45"/>
  <c r="B50" i="45" s="1"/>
  <c r="AM11" i="42"/>
  <c r="Y34" i="45" l="1"/>
  <c r="W50" i="45" s="1"/>
  <c r="AD34" i="45"/>
  <c r="AB50" i="45" s="1"/>
  <c r="K34" i="45"/>
  <c r="I50" i="45" s="1"/>
  <c r="O34" i="45"/>
  <c r="M50" i="45" s="1"/>
  <c r="S34" i="45"/>
  <c r="Q50" i="45" s="1"/>
  <c r="AC34" i="45"/>
  <c r="AA50" i="45" s="1"/>
  <c r="N34" i="45"/>
  <c r="L50" i="45" s="1"/>
  <c r="R34" i="45"/>
  <c r="P50" i="45" s="1"/>
  <c r="V34" i="45"/>
  <c r="T50" i="45" s="1"/>
  <c r="AA34" i="45"/>
  <c r="Y50" i="45" s="1"/>
  <c r="M34" i="45"/>
  <c r="K50" i="45" s="1"/>
  <c r="Q34" i="45"/>
  <c r="O50" i="45" s="1"/>
  <c r="Z34" i="45"/>
  <c r="X50" i="45" s="1"/>
  <c r="AE34" i="45"/>
  <c r="AC50" i="45" s="1"/>
  <c r="X34" i="45"/>
  <c r="V50" i="45" s="1"/>
  <c r="L34" i="45"/>
  <c r="J50" i="45" s="1"/>
  <c r="P34" i="45"/>
  <c r="N50" i="45" s="1"/>
  <c r="T34" i="45"/>
  <c r="R50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O17" i="12"/>
  <c r="N17" i="12"/>
  <c r="M17" i="12"/>
  <c r="L17" i="12"/>
  <c r="K17" i="12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H9" i="12"/>
  <c r="O8" i="12"/>
  <c r="N8" i="12"/>
  <c r="M8" i="12"/>
  <c r="L8" i="12"/>
  <c r="K8" i="12"/>
  <c r="J8" i="12"/>
  <c r="H8" i="12"/>
  <c r="P7" i="12"/>
  <c r="F21" i="45" l="1"/>
  <c r="R13" i="12"/>
  <c r="U21" i="45" s="1"/>
  <c r="AD8" i="48" s="1"/>
  <c r="F20" i="45"/>
  <c r="R8" i="12"/>
  <c r="U20" i="45" s="1"/>
  <c r="S13" i="12"/>
  <c r="U28" i="45" s="1"/>
  <c r="S8" i="12"/>
  <c r="U23" i="45" s="1"/>
  <c r="O20" i="12"/>
  <c r="J12" i="12"/>
  <c r="K12" i="12"/>
  <c r="H21" i="12"/>
  <c r="L12" i="12"/>
  <c r="L20" i="12" s="1"/>
  <c r="N12" i="12"/>
  <c r="P19" i="12"/>
  <c r="P9" i="12"/>
  <c r="P15" i="12"/>
  <c r="H20" i="12"/>
  <c r="P8" i="12"/>
  <c r="P10" i="12"/>
  <c r="J14" i="12"/>
  <c r="N14" i="12"/>
  <c r="P16" i="12"/>
  <c r="P11" i="12"/>
  <c r="M14" i="12"/>
  <c r="P17" i="12"/>
  <c r="P13" i="12"/>
  <c r="L14" i="12"/>
  <c r="P18" i="12"/>
  <c r="K14" i="12"/>
  <c r="S18" i="12" l="1"/>
  <c r="U18" i="12"/>
  <c r="R18" i="12"/>
  <c r="X18" i="12" s="1"/>
  <c r="T18" i="12"/>
  <c r="V18" i="12"/>
  <c r="W18" i="12"/>
  <c r="AG53" i="48"/>
  <c r="O22" i="48"/>
  <c r="AG22" i="48" s="1"/>
  <c r="AG8" i="48"/>
  <c r="F34" i="45"/>
  <c r="V19" i="12"/>
  <c r="U19" i="12"/>
  <c r="T19" i="12"/>
  <c r="W19" i="12"/>
  <c r="V8" i="12"/>
  <c r="U8" i="12"/>
  <c r="W8" i="12"/>
  <c r="W11" i="12"/>
  <c r="S11" i="12"/>
  <c r="V11" i="12"/>
  <c r="R11" i="12"/>
  <c r="U11" i="12"/>
  <c r="T11" i="12"/>
  <c r="U10" i="12"/>
  <c r="W10" i="12"/>
  <c r="S10" i="12"/>
  <c r="V10" i="12"/>
  <c r="R10" i="12"/>
  <c r="T10" i="12"/>
  <c r="R9" i="12"/>
  <c r="W9" i="12"/>
  <c r="V9" i="12"/>
  <c r="U9" i="12"/>
  <c r="T9" i="12"/>
  <c r="W15" i="12"/>
  <c r="S15" i="12"/>
  <c r="V15" i="12"/>
  <c r="R15" i="12"/>
  <c r="U15" i="12"/>
  <c r="T15" i="12"/>
  <c r="W13" i="12"/>
  <c r="V13" i="12"/>
  <c r="U13" i="12"/>
  <c r="U16" i="12"/>
  <c r="T16" i="12"/>
  <c r="W16" i="12"/>
  <c r="S16" i="12"/>
  <c r="V16" i="12"/>
  <c r="R16" i="12"/>
  <c r="U17" i="12"/>
  <c r="W17" i="12"/>
  <c r="S17" i="12"/>
  <c r="V17" i="12"/>
  <c r="L7" i="39"/>
  <c r="L16" i="40"/>
  <c r="AF35" i="40"/>
  <c r="AF37" i="40" s="1"/>
  <c r="AF38" i="40" s="1"/>
  <c r="P12" i="12"/>
  <c r="P14" i="12"/>
  <c r="N20" i="12"/>
  <c r="M20" i="12"/>
  <c r="K20" i="12"/>
  <c r="J20" i="12"/>
  <c r="X10" i="12" l="1"/>
  <c r="X16" i="12"/>
  <c r="AG29" i="48"/>
  <c r="AG30" i="48" s="1"/>
  <c r="AG57" i="48" s="1"/>
  <c r="AG88" i="48" s="1"/>
  <c r="AJ88" i="48" s="1"/>
  <c r="AJ95" i="48" s="1"/>
  <c r="AJ100" i="48" s="1"/>
  <c r="Q100" i="48" s="1"/>
  <c r="Q103" i="48" s="1"/>
  <c r="L25" i="40"/>
  <c r="V25" i="40" s="1"/>
  <c r="L5" i="39" s="1"/>
  <c r="X19" i="12"/>
  <c r="X8" i="12"/>
  <c r="X13" i="12"/>
  <c r="X15" i="12"/>
  <c r="X9" i="12"/>
  <c r="P20" i="12"/>
  <c r="U14" i="12"/>
  <c r="T14" i="12"/>
  <c r="T20" i="12" s="1"/>
  <c r="W14" i="12"/>
  <c r="W20" i="12" s="1"/>
  <c r="S14" i="12"/>
  <c r="V14" i="12"/>
  <c r="R14" i="12"/>
  <c r="X11" i="12"/>
  <c r="U12" i="12"/>
  <c r="T12" i="12"/>
  <c r="W12" i="12"/>
  <c r="S12" i="12"/>
  <c r="S20" i="12" s="1"/>
  <c r="V12" i="12"/>
  <c r="R12" i="12"/>
  <c r="X17" i="12"/>
  <c r="L9" i="40"/>
  <c r="V9" i="40" s="1"/>
  <c r="E48" i="3" s="1"/>
  <c r="Y48" i="3" s="1"/>
  <c r="L20" i="40"/>
  <c r="C83" i="3"/>
  <c r="V20" i="12" l="1"/>
  <c r="U20" i="12"/>
  <c r="M10" i="42"/>
  <c r="M17" i="42" s="1"/>
  <c r="Y56" i="3"/>
  <c r="Y62" i="3" s="1"/>
  <c r="X12" i="12"/>
  <c r="X14" i="12"/>
  <c r="R20" i="12"/>
  <c r="X21" i="12" s="1"/>
  <c r="O17" i="41"/>
  <c r="X20" i="12" l="1"/>
  <c r="E91" i="3"/>
  <c r="G83" i="3" l="1"/>
  <c r="G92" i="3" s="1"/>
  <c r="E83" i="3"/>
  <c r="E92" i="3" s="1"/>
  <c r="F83" i="3" l="1"/>
  <c r="F92" i="3" s="1"/>
  <c r="W34" i="45" l="1"/>
  <c r="U50" i="45" s="1"/>
  <c r="AB34" i="45"/>
  <c r="Z50" i="45" s="1"/>
  <c r="AM14" i="42"/>
  <c r="AM17" i="42" s="1"/>
  <c r="J34" i="45" l="1"/>
  <c r="H50" i="45" s="1"/>
  <c r="Y83" i="3" l="1"/>
  <c r="Y92" i="3" s="1"/>
  <c r="U34" i="45" l="1"/>
  <c r="V24" i="40"/>
  <c r="L4" i="39" s="1"/>
  <c r="L8" i="39" s="1"/>
  <c r="L13" i="39" s="1"/>
  <c r="U13" i="39" s="1"/>
  <c r="E30" i="3" s="1"/>
  <c r="I30" i="3" s="1"/>
  <c r="I11" i="41" s="1"/>
  <c r="H30" i="3" l="1"/>
  <c r="H56" i="3" s="1"/>
  <c r="H62" i="3" s="1"/>
  <c r="H83" i="3" s="1"/>
  <c r="H92" i="3" s="1"/>
  <c r="I56" i="3"/>
  <c r="I62" i="3" s="1"/>
  <c r="I83" i="3" s="1"/>
  <c r="I92" i="3" s="1"/>
  <c r="C50" i="45"/>
  <c r="S50" i="45"/>
  <c r="I34" i="45"/>
  <c r="F50" i="45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sharedStrings.xml><?xml version="1.0" encoding="utf-8"?>
<sst xmlns="http://schemas.openxmlformats.org/spreadsheetml/2006/main" count="3527" uniqueCount="1024">
  <si>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</si>
  <si>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</si>
  <si>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</si>
  <si>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</si>
  <si>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</si>
  <si>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</si>
  <si>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</si>
  <si>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</si>
  <si>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</si>
  <si>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</si>
  <si>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</si>
  <si>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</si>
  <si>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</si>
  <si>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</si>
  <si>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</si>
  <si>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</si>
  <si>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</si>
  <si>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</si>
  <si>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</si>
  <si>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</si>
  <si>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</si>
  <si>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</si>
  <si>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</si>
  <si>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</si>
  <si>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</si>
  <si>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</si>
  <si>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</si>
  <si>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</si>
  <si>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</si>
  <si>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</si>
  <si>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</si>
  <si>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</si>
  <si>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</si>
  <si>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</si>
  <si>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</si>
  <si>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</si>
  <si>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</si>
  <si>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</si>
  <si>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</si>
  <si>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</si>
  <si>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</si>
  <si>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</si>
  <si>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</si>
  <si>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</si>
  <si>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</si>
  <si>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</si>
  <si>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</si>
  <si>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</si>
  <si>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</si>
  <si>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</si>
  <si>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</si>
  <si>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</si>
  <si>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</si>
  <si>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</si>
  <si>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</si>
  <si>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</si>
  <si>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</si>
  <si>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</si>
  <si>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</si>
  <si>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</si>
  <si>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</si>
  <si>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</si>
  <si>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</si>
  <si>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</si>
  <si>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</si>
  <si>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</si>
  <si>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</si>
  <si>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</si>
  <si>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</si>
  <si>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</si>
  <si>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</si>
  <si>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</si>
  <si>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</si>
  <si>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</si>
  <si>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</si>
  <si>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</si>
  <si>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</si>
  <si>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</si>
  <si>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</si>
  <si>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</si>
  <si>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</si>
  <si>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</si>
  <si>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</si>
  <si>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</si>
  <si>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</si>
  <si>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</si>
  <si>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</si>
  <si>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</si>
  <si>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</si>
  <si>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</si>
  <si>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</si>
  <si>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</si>
  <si>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</si>
  <si>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</si>
  <si>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</si>
  <si>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</si>
  <si>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</si>
  <si>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</si>
  <si>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</si>
  <si>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</si>
  <si>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</si>
  <si>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</si>
  <si>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</si>
  <si>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</si>
  <si>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</si>
  <si>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</si>
  <si>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</si>
  <si>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</si>
  <si>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</si>
  <si>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</si>
  <si>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</si>
  <si>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</si>
  <si>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</si>
  <si>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</si>
  <si>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</si>
  <si>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</si>
  <si>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</si>
  <si>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</si>
  <si>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</si>
  <si>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</si>
  <si>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</si>
  <si>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</si>
  <si>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</si>
  <si>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</si>
  <si>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</si>
  <si>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</si>
  <si>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</si>
  <si>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</si>
  <si>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</si>
  <si>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</si>
  <si>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</si>
  <si>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</si>
  <si>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</si>
  <si>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</si>
  <si>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</si>
  <si>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</si>
  <si>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</si>
  <si>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</si>
  <si>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</si>
  <si>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</si>
  <si>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</si>
  <si>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</si>
  <si>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</si>
  <si>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</si>
  <si>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</si>
  <si>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</si>
  <si>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</si>
  <si>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</si>
  <si>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</si>
  <si>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</si>
  <si>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</si>
  <si>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</si>
  <si>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</si>
  <si>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</si>
  <si>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</si>
  <si>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</si>
  <si>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</si>
  <si>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</si>
  <si>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</si>
  <si>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</si>
  <si>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</si>
  <si>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</si>
  <si>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</si>
  <si>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</si>
  <si>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</si>
  <si>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</si>
  <si>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</si>
  <si>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</si>
  <si>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</si>
  <si>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</si>
  <si>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</si>
  <si>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</si>
  <si>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</si>
  <si>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</si>
  <si>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</si>
  <si>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</si>
  <si>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</si>
  <si>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</si>
  <si>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</si>
  <si>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sin imputar</t>
  </si>
  <si>
    <t>a contar del 01.01.2020</t>
  </si>
  <si>
    <t>a contar del 01.01.17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</si>
  <si>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</si>
  <si>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</si>
  <si>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</si>
  <si>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</si>
  <si>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</si>
  <si>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</si>
  <si>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</si>
  <si>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</si>
  <si>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</si>
  <si>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</si>
  <si>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</si>
  <si>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</si>
  <si>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</si>
  <si>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</si>
  <si>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</si>
  <si>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</si>
  <si>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</si>
  <si>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</si>
  <si>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</si>
  <si>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</si>
  <si>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</si>
  <si>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</si>
  <si>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</si>
  <si>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</si>
  <si>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</si>
  <si>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</si>
  <si>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</si>
  <si>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</si>
  <si>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</si>
  <si>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</si>
  <si>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</si>
  <si>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</si>
  <si>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</si>
  <si>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</si>
  <si>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</si>
  <si>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</si>
  <si>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</si>
  <si>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</si>
  <si>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</si>
  <si>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</si>
  <si>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</si>
  <si>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</si>
  <si>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</si>
  <si>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</si>
  <si>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</si>
  <si>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</si>
  <si>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</si>
  <si>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Que deben ser retiradas, remesadas o distribuidas en primer lugar</t>
  </si>
  <si>
    <t>Rentas percibidas Art. 14 letra B Nº 1 y 2  y otras rentas con tributación cumplida</t>
  </si>
  <si>
    <t>sin proridad de orden de imputación</t>
  </si>
  <si>
    <t>Que pueden ser distribuidas en la oportunidad que defina la empresa o contribuyente</t>
  </si>
  <si>
    <t>Exceso Distribuciones Desproporcionadas del ISFUT  (N°39 Transitorio  Ley 21210)</t>
  </si>
  <si>
    <t>Rentas Afectadas con el IUSCAPT (art. 32 transitorio Ley 21210)</t>
  </si>
  <si>
    <t>utilidades afectadas con impuesto sustitutivo al FUT (ISFUT) LEY N°21.210</t>
  </si>
  <si>
    <t>Crédito por IDPC Voluntario Recibido</t>
  </si>
  <si>
    <t>ACUMULADAS A CONTAR DEL 01.01.2017 incluye nuevos créditos a contar del 01.01.2020</t>
  </si>
  <si>
    <t>sin restitución</t>
  </si>
  <si>
    <t>TEX</t>
  </si>
  <si>
    <t>Crédito por impuesto tasa adicional ex artículo 21 LIR</t>
  </si>
  <si>
    <t>Incorporación rentas y créditos por cambio de régimen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</si>
  <si>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</si>
  <si>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</si>
  <si>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</si>
  <si>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</si>
  <si>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</si>
  <si>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</si>
  <si>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</si>
  <si>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</si>
  <si>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</si>
  <si>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</si>
  <si>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Saldos iniciales (positivo o negativo)</t>
  </si>
  <si>
    <t>RAP y ex artículo 14 Ter Letra A</t>
  </si>
  <si>
    <t>Exceso Distribución Desproporcianodo del ISFUT</t>
  </si>
  <si>
    <t>Rentas artículo 14 letra B N° 1 y 2 LIR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</si>
  <si>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</si>
  <si>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</si>
  <si>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</si>
  <si>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</si>
  <si>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</si>
  <si>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</si>
  <si>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</si>
  <si>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</si>
  <si>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</si>
  <si>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</si>
  <si>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</si>
  <si>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</si>
  <si>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</si>
  <si>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tasa adicional ex art. 21 LIR</t>
  </si>
  <si>
    <t>Crédito generados entre 0101207 y 31122019</t>
  </si>
  <si>
    <t>Crédito acumulado 2016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</si>
  <si>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</si>
  <si>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</si>
  <si>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</si>
  <si>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</si>
  <si>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</si>
  <si>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Subtotal N°5 (saldo positivo o negativo)</t>
  </si>
  <si>
    <t>mes 2</t>
  </si>
  <si>
    <t>mes 3</t>
  </si>
  <si>
    <t>mes 4</t>
  </si>
  <si>
    <t>mes 5</t>
  </si>
  <si>
    <t>mes 8</t>
  </si>
  <si>
    <t>mes 9</t>
  </si>
  <si>
    <t>mes 10</t>
  </si>
  <si>
    <t>mes 11</t>
  </si>
  <si>
    <t>Retiros/remesas/ dividendos en exceso</t>
  </si>
  <si>
    <t>Devoluciones de Capital</t>
  </si>
  <si>
    <t>Ajustes al SAC por reasignación de Rex por CPT</t>
  </si>
  <si>
    <t>Remanente Ejercicio Siguiente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</si>
  <si>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</si>
  <si>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</si>
  <si>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</si>
  <si>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</si>
  <si>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</si>
  <si>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</si>
  <si>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</si>
  <si>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</si>
  <si>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mes 1 socio 1</t>
  </si>
  <si>
    <t>mes 1 socio 2</t>
  </si>
  <si>
    <t>mes seis socio 1</t>
  </si>
  <si>
    <t>mes seis socio 2</t>
  </si>
  <si>
    <t>mes 12 socio 1</t>
  </si>
  <si>
    <t>Instrucciones F-22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</si>
  <si>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</si>
  <si>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</si>
  <si>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</si>
  <si>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</si>
  <si>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</si>
  <si>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 xml:space="preserve">RENTAS AFECTAS DE FUENTE NACIONAL O EXTRANJERA </t>
  </si>
  <si>
    <t>Retiros o remesas afectos al IGC o IA, según art. 14 letras A) y/o D) N° 3 LIR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</si>
  <si>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</si>
  <si>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</si>
  <si>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</si>
  <si>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</si>
  <si>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</si>
  <si>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</si>
  <si>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</si>
  <si>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</si>
  <si>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</si>
  <si>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</si>
  <si>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</si>
  <si>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</si>
  <si>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Retiro único y extraordinario de fondos previsionales, establecido en la Ley N° 21.295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</si>
  <si>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</si>
  <si>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</si>
  <si>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</si>
  <si>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2021, según art. 55 letra a) LIR</t>
  </si>
  <si>
    <t xml:space="preserve">Donaciones, según art. 7° Ley N° 16.282 y D.L. N° 45 de 1973 </t>
  </si>
  <si>
    <t>-</t>
  </si>
  <si>
    <t xml:space="preserve">Pérdida en operaciones de capitales mobiliarios y ganancias de capital según códigos 105, 155,152 y 1032 (arts. 54 N° 1 y 62 LIR) </t>
  </si>
  <si>
    <t>SUB TOTAL (Si declara IA trasladar a código 133 o 32)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</si>
  <si>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</si>
  <si>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</si>
  <si>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</si>
  <si>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</si>
  <si>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</si>
  <si>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r>
      <t>BASE IMPONIBLE ANUAL DE IUSC o IGC (registre solo si diferencia es positiva)</t>
    </r>
    <r>
      <rPr>
        <b/>
        <strike/>
        <sz val="7"/>
        <rFont val="Arial"/>
        <family val="2"/>
      </rPr>
      <t>.</t>
    </r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</si>
  <si>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</si>
  <si>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</si>
  <si>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</si>
  <si>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</si>
  <si>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</si>
  <si>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</si>
  <si>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el código 106 art. 21 inc. 3° LIR</t>
  </si>
  <si>
    <t>Crédito al IGC, según art. 52 bis LIR</t>
  </si>
  <si>
    <t>Crédito por asignaciones por causa de muerte Ley N° 16.271, según art. 17 N° 8 letra b) numeral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</si>
  <si>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</si>
  <si>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</si>
  <si>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</si>
  <si>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</si>
  <si>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</si>
  <si>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</si>
  <si>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</si>
  <si>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</si>
  <si>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</si>
  <si>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</si>
  <si>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</si>
  <si>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</si>
  <si>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</si>
  <si>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</si>
  <si>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</si>
  <si>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</si>
  <si>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</si>
  <si>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</si>
  <si>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</si>
  <si>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</si>
  <si>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</si>
  <si>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</si>
  <si>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</si>
  <si>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</si>
  <si>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</si>
  <si>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</si>
  <si>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</si>
  <si>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</si>
  <si>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</si>
  <si>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</si>
  <si>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</si>
  <si>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</si>
  <si>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</si>
  <si>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</si>
  <si>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</si>
  <si>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 xml:space="preserve">Impuesto Único de 40% sobre gastos rechazados y otras partidas de acuerdo al art. 21 inc. 1°, art. 14 letra A) N° 9 LIR 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</si>
  <si>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</si>
  <si>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</si>
  <si>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</si>
  <si>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</si>
  <si>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</si>
  <si>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</si>
  <si>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</si>
  <si>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</si>
  <si>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</si>
  <si>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</si>
  <si>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</si>
  <si>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</si>
  <si>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</si>
  <si>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</si>
  <si>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</si>
  <si>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</si>
  <si>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</si>
  <si>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</si>
  <si>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arts. 14 letra D) N° 3 letra (k) y 84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</si>
  <si>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</si>
  <si>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</si>
  <si>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</si>
  <si>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</si>
  <si>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</si>
  <si>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</si>
  <si>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línea 12, código 1098</t>
  </si>
  <si>
    <t>Retenciones por rentas declaradas en códigos 155 y/o 767</t>
  </si>
  <si>
    <t>Retenciones por rentas declaradas en códigos 104, 106, 108, 955, 1632, 155, 1032, 908, 951 y 32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</si>
  <si>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</si>
  <si>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</si>
  <si>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</si>
  <si>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</si>
  <si>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</si>
  <si>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</si>
  <si>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</si>
  <si>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</si>
  <si>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</si>
  <si>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</si>
  <si>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del código 76</t>
  </si>
  <si>
    <t>Cargo por cotizaciones previsionales, según arts. 89 y sgtes. D.L. N° 3.500 de 1980</t>
  </si>
  <si>
    <t>Monto a pagar cuota préstamo tasa 0% (préstamo solidario del Estado)</t>
  </si>
  <si>
    <t>RESULTADO LIQUIDACIÓN ANUAL IMPUESTO A LA RENTA   (si el resultado es negativo o cero, deberá declarar por Internet)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</si>
  <si>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</si>
  <si>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</si>
  <si>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</si>
  <si>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</si>
  <si>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</si>
  <si>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</si>
  <si>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</si>
  <si>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</si>
  <si>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</si>
  <si>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</si>
  <si>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</si>
  <si>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</si>
  <si>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</si>
  <si>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</si>
  <si>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TOTAL A PAGAR (códigos 90 + 39)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</si>
  <si>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</si>
  <si>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</si>
  <si>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</si>
  <si>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</si>
  <si>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</si>
  <si>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</si>
  <si>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</si>
  <si>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</si>
  <si>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TOTAL A PAGAR (códigos 91+ 92+ 93)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</si>
  <si>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</si>
  <si>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</si>
  <si>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</si>
  <si>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</si>
  <si>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</si>
  <si>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</si>
  <si>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</si>
  <si>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</si>
  <si>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</si>
  <si>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</si>
  <si>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</si>
  <si>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</si>
  <si>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</si>
  <si>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</si>
  <si>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</si>
  <si>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r>
      <t>Participación en soc. de profesionales de 2ª Categoría</t>
    </r>
    <r>
      <rPr>
        <strike/>
        <sz val="7"/>
        <rFont val="Arial"/>
        <family val="2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</si>
  <si>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</si>
  <si>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</si>
  <si>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</si>
  <si>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</si>
  <si>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</si>
  <si>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</si>
  <si>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</si>
  <si>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</si>
  <si>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7"/>
        <rFont val="Arial"/>
        <family val="2"/>
      </rPr>
      <t>.</t>
    </r>
  </si>
  <si>
    <t>Trasladar a código 110, solo personas naturales</t>
  </si>
  <si>
    <t>(Trasladar a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</si>
  <si>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</si>
  <si>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</si>
  <si>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precios de adquisición de los bienes raíces reajustados</t>
    </r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</si>
  <si>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</si>
  <si>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</si>
  <si>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</si>
  <si>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</si>
  <si>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</si>
  <si>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 xml:space="preserve">Mayor valor percibido en enajenaciones efectuadas en el ejercicio </t>
  </si>
  <si>
    <t>Mayor valor devengado a declarar en los años tributarios siguientes</t>
  </si>
  <si>
    <t>Mayor valor percibido en el ejercicio por enajenaciones efectuadas en el ejercicio
anterior</t>
  </si>
  <si>
    <t xml:space="preserve">Opción régimen de tributación </t>
  </si>
  <si>
    <t>Mayor valor percibido según códigos 1099 y 1114 anteriores afecto al IGC o IA, a trasladar a código 1032</t>
  </si>
  <si>
    <t xml:space="preserve">Mayor valor devengado según código 1061 anterior afecto a IGC a reliquidar,
según instrucciones código 1033 </t>
  </si>
  <si>
    <t xml:space="preserve">Mayor valor percibido según códigos 1099 y 1114 anteriores afecto al Impuesto Único y Sustitutivo con tasa 10%, a trasladar a código 1043 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</si>
  <si>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</si>
  <si>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</si>
  <si>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</si>
  <si>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</si>
  <si>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</si>
  <si>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</si>
  <si>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</si>
  <si>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</si>
  <si>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</si>
  <si>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</si>
  <si>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</si>
  <si>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</si>
  <si>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</si>
  <si>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</si>
  <si>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percibidas, según código 155</t>
  </si>
  <si>
    <t>Opción a reliquidar el IGC sobre
renta devengada, según código 1033</t>
  </si>
  <si>
    <t>Régimen art. 107 LIR</t>
  </si>
  <si>
    <t>ENAJENACIÓN DE DERECHOS SOCIALES</t>
  </si>
  <si>
    <t>N°  de operaciones de derechos sociales enajenados</t>
  </si>
  <si>
    <t>Opción a reliquidar el IGC sobre renta devengada, según código 1033</t>
  </si>
  <si>
    <t>ENAJENACIÓN O RESCATE DE CUOTAS DE FONDOS MUTUOS Y/O FONDOS DE INVERSIÓN</t>
  </si>
  <si>
    <t>N° cuotas de fondos mutuos y/o fondo de inversión enajenados o rescatados</t>
  </si>
  <si>
    <t xml:space="preserve">IGC o IA sobre rentas percibidas, según código 155 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</si>
  <si>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</si>
  <si>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</si>
  <si>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</si>
  <si>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</si>
  <si>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</si>
  <si>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</si>
  <si>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</si>
  <si>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 xml:space="preserve"> 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</si>
  <si>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</si>
  <si>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</si>
  <si>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</si>
  <si>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</si>
  <si>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r>
      <t>Renta imponible</t>
    </r>
    <r>
      <rPr>
        <strike/>
        <sz val="7"/>
        <rFont val="Arial"/>
        <family val="2"/>
      </rPr>
      <t xml:space="preserve"> </t>
    </r>
    <r>
      <rPr>
        <sz val="7"/>
        <rFont val="Arial"/>
        <family val="2"/>
      </rPr>
      <t>extranjera (art. 41 A  N° 3 LIR)</t>
    </r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</si>
  <si>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</si>
  <si>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</si>
  <si>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</si>
  <si>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</si>
  <si>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</si>
  <si>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</si>
  <si>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</si>
  <si>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</si>
  <si>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</si>
  <si>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</si>
  <si>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</si>
  <si>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</si>
  <si>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</si>
  <si>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</si>
  <si>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</si>
  <si>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</si>
  <si>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</si>
  <si>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</si>
  <si>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</si>
  <si>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</si>
  <si>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</si>
  <si>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</si>
  <si>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</si>
  <si>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</si>
  <si>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</si>
  <si>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</si>
  <si>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</si>
  <si>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</si>
  <si>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</si>
  <si>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</si>
  <si>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</si>
  <si>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</si>
  <si>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</si>
  <si>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</si>
  <si>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</si>
  <si>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</si>
  <si>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</si>
  <si>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</si>
  <si>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</si>
  <si>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</si>
  <si>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</si>
  <si>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</si>
  <si>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</si>
  <si>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</si>
  <si>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</si>
  <si>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</si>
  <si>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</si>
  <si>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</si>
  <si>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</si>
  <si>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</si>
  <si>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</si>
  <si>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</si>
  <si>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</si>
  <si>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</si>
  <si>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</si>
  <si>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</si>
  <si>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</si>
  <si>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</si>
  <si>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</si>
  <si>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</si>
  <si>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</si>
  <si>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</si>
  <si>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</si>
  <si>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</si>
  <si>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</si>
  <si>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</si>
  <si>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</si>
  <si>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</si>
  <si>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</si>
  <si>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</si>
  <si>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</si>
  <si>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</si>
  <si>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</si>
  <si>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 xml:space="preserve">OTRAS  DONACIONES </t>
  </si>
  <si>
    <t>Total Gasto</t>
  </si>
  <si>
    <t>Gasto no aceptado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</si>
  <si>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</si>
  <si>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</si>
  <si>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</si>
  <si>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</si>
  <si>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</si>
  <si>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Donaciones, según art. 18° Ley N° 21.258 (no afecta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</si>
  <si>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</si>
  <si>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</si>
  <si>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</si>
  <si>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</si>
  <si>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</si>
  <si>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</si>
  <si>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</si>
  <si>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</si>
  <si>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</si>
  <si>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</si>
  <si>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</si>
  <si>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</si>
  <si>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</si>
  <si>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</si>
  <si>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</si>
  <si>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</si>
  <si>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</si>
  <si>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</si>
  <si>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</si>
  <si>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</si>
  <si>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</si>
  <si>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en 1/10 vida últil, del ejercicio (art. 31 N° 5 bis LIR)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</si>
  <si>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</si>
  <si>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</si>
  <si>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</si>
  <si>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</si>
  <si>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</si>
  <si>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</si>
  <si>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</si>
  <si>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</si>
  <si>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</si>
  <si>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</si>
  <si>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</si>
  <si>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</si>
  <si>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</si>
  <si>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</si>
  <si>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</si>
  <si>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</si>
  <si>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</si>
  <si>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</si>
  <si>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</si>
  <si>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</si>
  <si>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</si>
  <si>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</si>
  <si>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</si>
  <si>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</si>
  <si>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</si>
  <si>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</si>
  <si>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</si>
  <si>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</si>
  <si>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</si>
  <si>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</si>
  <si>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</si>
  <si>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</si>
  <si>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</si>
  <si>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</si>
  <si>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</si>
  <si>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</si>
  <si>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</si>
  <si>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</si>
  <si>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</si>
  <si>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</si>
  <si>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</si>
  <si>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</si>
  <si>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</si>
  <si>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</si>
  <si>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</si>
  <si>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</si>
  <si>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</si>
  <si>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</si>
  <si>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</si>
  <si>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</si>
  <si>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</si>
  <si>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</si>
  <si>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</si>
  <si>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</si>
  <si>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</si>
  <si>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</si>
  <si>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</si>
  <si>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</si>
  <si>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</si>
  <si>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</si>
  <si>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</si>
  <si>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</si>
  <si>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</si>
  <si>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</si>
  <si>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</si>
  <si>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</si>
  <si>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</si>
  <si>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</si>
  <si>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</si>
  <si>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distribuidos en el ejercicio, reajustados</t>
  </si>
  <si>
    <t>Saldo positivo del Registro REX al término del ejercicio, antes de imputaciones</t>
  </si>
  <si>
    <t>Capital aportado debidamente reajustado (incluye aumentos y disminuciones efectivas)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</si>
  <si>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</si>
  <si>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</si>
  <si>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</si>
  <si>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</si>
  <si>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</si>
  <si>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</si>
  <si>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</si>
  <si>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</si>
  <si>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</si>
  <si>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Base del IDPC voluntario según  art. 14 letra A) N°  6 LIR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</si>
  <si>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</si>
  <si>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</si>
  <si>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</si>
  <si>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DDAN</t>
  </si>
  <si>
    <t>RAP Y DIFERENCIA INICIAL EX ART. 14 TER A) LIR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</si>
  <si>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</si>
  <si>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</si>
  <si>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</si>
  <si>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</si>
  <si>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Remesas, retiros, o dividendos imputados a los RRE, reajustados</t>
  </si>
  <si>
    <t>Retiros en exceso imputados en el ejercicio, reajustados</t>
  </si>
  <si>
    <t>RECUADRO N° 16: REGISTRO SAC (ART. 14 LETRA A) LIR)
(SALDO ACUMULADOS DE CRÉDITO)</t>
  </si>
  <si>
    <t>Remanente ejercicio anterior (saldo negativo)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</si>
  <si>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</si>
  <si>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</si>
  <si>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</si>
  <si>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imputados en el ejercicio, reajustados</t>
  </si>
  <si>
    <t>Recuadro N° 17: BASE IMPONIBLE RÉGIMEN PRO PYME (art. 14 letra D) N° 3 LIR)</t>
  </si>
  <si>
    <t>PERCIBIDO O PAGADO</t>
  </si>
  <si>
    <t>Ingresos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</si>
  <si>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</si>
  <si>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</si>
  <si>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</si>
  <si>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</si>
  <si>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</si>
  <si>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</si>
  <si>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</si>
  <si>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</si>
  <si>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</si>
  <si>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</si>
  <si>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</si>
  <si>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</si>
  <si>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</si>
  <si>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</si>
  <si>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</si>
  <si>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</si>
  <si>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</si>
  <si>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</si>
  <si>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</si>
  <si>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</si>
  <si>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</si>
  <si>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</si>
  <si>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</si>
  <si>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</si>
  <si>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</si>
  <si>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</si>
  <si>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</si>
  <si>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</si>
  <si>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</si>
  <si>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</si>
  <si>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</si>
  <si>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</si>
  <si>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r>
      <t xml:space="preserve">Base del IDPC voluntario según  art. 14 letra A) N°  6 LIR </t>
    </r>
    <r>
      <rPr>
        <sz val="7"/>
        <color rgb="FFFF0000"/>
        <rFont val="Arial"/>
        <family val="2"/>
      </rPr>
      <t>y art. 42 transitorio Ley 21.210</t>
    </r>
  </si>
  <si>
    <t>Base Imponible afecta a IDPC (o pérdida tributaria antes de imputar dividendos o retiros percibidos) del ejercicio</t>
  </si>
  <si>
    <t>CPTS positivo final (recuadro N° 19)</t>
  </si>
  <si>
    <t>CPTS negativo final (recuadro N° 19)</t>
  </si>
  <si>
    <t>CPT o CPTS positivo inicial</t>
  </si>
  <si>
    <t>CPT o CPTS negativo inicial</t>
  </si>
  <si>
    <t>Capital aportado empresas que inician actividades en el año comercial que corresponda a esta declaración</t>
  </si>
  <si>
    <t>Remesas, retiros o dividendos distribuidos en el ejercicio, históricos</t>
  </si>
  <si>
    <t>Partidas del inciso primero no afectas al IU de tasa 40% y del inciso segundo, del art. 21 LIR, históricos</t>
  </si>
  <si>
    <t>RECUADRO N° 20: REGISTRO TRIBUTARIO DE RENTAS EMPRESARIALES Y MOVIMIENTO STUT (ART. 14 LETRA D) N° 3 LIR)</t>
  </si>
  <si>
    <t>Remanente ejercicio anterior o saldo inicial (saldo positivo)</t>
  </si>
  <si>
    <t>Retiros en exceso, imputados en el ejercicio, reajustados</t>
  </si>
  <si>
    <t>Remanente ejercicio anterior o saldo inicial (saldo negativo)</t>
  </si>
  <si>
    <t>Asignado a Retiros en exceso imputados en el ejercicio, reajustados</t>
  </si>
  <si>
    <t>Recuadro N° 22: BASE IMPONIBLE RÉGIMEN DE TRANSPARENCIA TRIBUTARIA (art. 14 letra D) N° 8 LIR)</t>
  </si>
  <si>
    <t>Ingresos del giro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</si>
  <si>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</si>
  <si>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</si>
  <si>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</si>
  <si>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</si>
  <si>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</si>
  <si>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</si>
  <si>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Existencias, insumos y servicios del negocio adeudados en ejercicios anteriores y pagados en el ejercicio actual </t>
  </si>
  <si>
    <t>Gastos o egresos pagados o adeudados por operaciones con empresas relac. del art. 14 letra A) LIR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</si>
  <si>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</si>
  <si>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</si>
  <si>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</si>
  <si>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</si>
  <si>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 xml:space="preserve">Capital aportado empresas que inician actividades en el año comercial que corresponda a esta declaración </t>
  </si>
  <si>
    <t>Base imponible del ejercicio, asignable a los propietarios</t>
  </si>
  <si>
    <t>Pérdida tributaria del ejercicio al 31 de diciembre</t>
  </si>
  <si>
    <t>Partidas de gastos no aceptados</t>
  </si>
  <si>
    <t>Crédito por activos fijos adquiridos en el ejercicio (art. 33 bis LIR, según instrucciones)</t>
  </si>
  <si>
    <t>Crédito por IDPC, por participaciones en otras empresas que incrementaron la BI del ejercicio.</t>
  </si>
  <si>
    <t>RECUADRO N° 24: PAGO PRÉSTAMO TASA 0% PERCIBIDO EN EL AÑO COMERCIAL 2020 (PRÉSTAMO SOLIDARIO DEL ESTADO)</t>
  </si>
  <si>
    <t>DETERMINACIÓN CUOTA ANUAL</t>
  </si>
  <si>
    <t>5% de las rentas que forman parte de la declaración anual de impuestos a la renta en conformidad al art. 65 LIR (calculado sobre el código 170)</t>
  </si>
  <si>
    <t xml:space="preserve">Primera cuota anual (10% del monto del préstamo tasa 0%), según art. 6 (art. primero) Ley N°21.242 y/o art. 7 (art. primero) Ley N° 21.252 </t>
  </si>
  <si>
    <t>Cuota a pagar, mínimo entre el monto registrado en el código 1784 y en el monto registrado en el código 1785</t>
  </si>
  <si>
    <t>ANTICIPOS</t>
  </si>
  <si>
    <t>Pago anticipado por reintegro del préstamo tasa 0%, según el art. 6 (art. primero) Ley N°21.242 y/o art. 7 (art. primero) Ley N° 21.252 (formulario 50 y/o 10 TGR)</t>
  </si>
  <si>
    <t>Cuota a pagar después de anticipos</t>
  </si>
  <si>
    <t>RETENCIONES ADICIONALES Y PPMA</t>
  </si>
  <si>
    <t>Retención adicional sobre rentas del art. 42 N° 1 LIR con tasa del 3%, por reintegro del préstamo tasa 0%, según art. 9 letra a) (art. primero) Ley N° 21.252 (retención a trabajadores dependientes)</t>
  </si>
  <si>
    <t>Retención adicional sobre rentas del art. 42 N° 2 LIR con tasa del 3%, por reintegro del préstamo tasa 0%, según art. 7 (art. primero) Ley N° 21.242 y art. 9 letra b) (art. primero) Ley N° 21.252 (retención a trabajadores independientes)</t>
  </si>
  <si>
    <t>PPMA Primera Categoría art. 84 letra a) y 14 letra D) N° 3 letra (k) y N° 8 letra (a) numeral (viii)
LIR, con tasa 3%, por reintegro de préstamo tasa 0%, según art. 9 letra c) (art. primero) Ley N°
21.252 (EI)</t>
  </si>
  <si>
    <t>PPMA Segunda Categoría art. 84 letra b) LIR, con tasa 3%, por reintegro de préstamo tasa 0%, según art. 7 (art. primero) Ley N° 21.242 y art. 9 letra b) (art. primero) Ley N° 21.252 (trabajadores independientes)</t>
  </si>
  <si>
    <t>Total retenciones adicionales y PPMA</t>
  </si>
  <si>
    <t>RELIQUIDACION</t>
  </si>
  <si>
    <t>Cuota a pagar después de retenciones adicionales y PPMA</t>
  </si>
  <si>
    <t>Saldo a devolver por retenciones adicionales y PPMA en exceso</t>
  </si>
  <si>
    <t xml:space="preserve">Monto del código 1795 destinado voluntariamente a pagar el saldo pendiente del préstamo tasa 0% o futuras cuotas de dicho préstamo 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</si>
  <si>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</si>
  <si>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</si>
  <si>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</si>
  <si>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</si>
  <si>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</si>
  <si>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</si>
  <si>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</si>
  <si>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</si>
  <si>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</si>
  <si>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</si>
  <si>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</si>
  <si>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</si>
  <si>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</si>
  <si>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</si>
  <si>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</si>
  <si>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</si>
  <si>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</si>
  <si>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</si>
  <si>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</si>
  <si>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t>D.L. N° 701 de 1974
(Fomento Forestal)</t>
  </si>
  <si>
    <t>Sistema de Tributación</t>
  </si>
  <si>
    <r>
      <t>Sistema contabilidad agrícola simplificada según D.S. N° 344</t>
    </r>
    <r>
      <rPr>
        <sz val="7"/>
        <rFont val="Arial"/>
        <family val="2"/>
      </rPr>
      <t xml:space="preserve"> de 2004, del Min. de Hacienda</t>
    </r>
  </si>
  <si>
    <t>Opción al régimen</t>
  </si>
  <si>
    <t>Ley N° 19.709 (Tocopilla)</t>
  </si>
  <si>
    <t xml:space="preserve">Instituciones art. 40 N°s. 2 y 4 LIR
</t>
  </si>
  <si>
    <t>D.L. N° 600 de 1974 (E.I.E.)</t>
  </si>
  <si>
    <t>Asoc. o cuentas en participación</t>
  </si>
  <si>
    <t>Retiro del régimen</t>
  </si>
  <si>
    <t>1.-</t>
  </si>
  <si>
    <t>RETIROS AFECTOS SOCIO 1 NO IMPUTADOS REGISTROS</t>
  </si>
  <si>
    <t>TOTAL RETIROS AFECTOS A IMPTO FINAL</t>
  </si>
  <si>
    <t>DETERMINACIÓN BASE IMPONIBLE IDPC VOLUNTARIO</t>
  </si>
  <si>
    <t>BASE IMPONIBLE IDPC VOLUNTARIO</t>
  </si>
  <si>
    <t>2.-</t>
  </si>
  <si>
    <t xml:space="preserve">DETERMINACIÓN DEL IDPC VOLUNTARIO </t>
  </si>
  <si>
    <t xml:space="preserve">IMPUESTO VOLUNTARIO A PAGAR </t>
  </si>
  <si>
    <t>EL 30.04.2020</t>
  </si>
  <si>
    <t>X</t>
  </si>
  <si>
    <t>IDPC VOLUNTARIO</t>
  </si>
  <si>
    <t>3.-</t>
  </si>
  <si>
    <t xml:space="preserve"> ASIGNACIÓN DEL IDPC VOLUNTARIO</t>
  </si>
  <si>
    <t>DETERMINACIÓN DE LA BASE IMPONIBLE DEL PAGO VOLUNTARIO AT 2023</t>
  </si>
  <si>
    <t>RETIROS AFECTOS SOCIO 1 SIN CRÉDITO</t>
  </si>
  <si>
    <t>socio 1</t>
  </si>
  <si>
    <t>socio 2</t>
  </si>
  <si>
    <t>Préstamos efectuados a propietarios, socios o accionistas en el ejercicio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</si>
  <si>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</si>
  <si>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IVDPC</t>
  </si>
  <si>
    <t>CAJA</t>
  </si>
  <si>
    <t>DEUDOR</t>
  </si>
  <si>
    <t>ACREEDOR</t>
  </si>
  <si>
    <t xml:space="preserve">BALANCE GENERAL </t>
  </si>
  <si>
    <t>Desde Enero 2023 Hasta Diciembre 2023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</si>
  <si>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</si>
  <si>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</si>
  <si>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</si>
  <si>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</si>
  <si>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</si>
  <si>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</si>
  <si>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</si>
  <si>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</si>
  <si>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ACTIVO</t>
  </si>
  <si>
    <t>PASIVO</t>
  </si>
  <si>
    <t>PERIDIDA</t>
  </si>
  <si>
    <t>GANANCIA</t>
  </si>
  <si>
    <t>FONDOS MUTUOS</t>
  </si>
  <si>
    <t>DEUDORES CLIENTES</t>
  </si>
  <si>
    <t>MATERIAS PRIMAS</t>
  </si>
  <si>
    <t>PAGOS PROVISIONES MENSUALES</t>
  </si>
  <si>
    <t>TERRENOS</t>
  </si>
  <si>
    <t>MAQUINARIAS</t>
  </si>
  <si>
    <t>VEHICULOS</t>
  </si>
  <si>
    <t>DEPRECIACION ACUMULADA</t>
  </si>
  <si>
    <t>ACCIONES LLA SA</t>
  </si>
  <si>
    <t>DERECHOS SOCIALES LVCO LTDA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</si>
  <si>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</si>
  <si>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</si>
  <si>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</si>
  <si>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</si>
  <si>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</si>
  <si>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</si>
  <si>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RETENCIONES PROFESIONALES</t>
  </si>
  <si>
    <t>CAPITAL</t>
  </si>
  <si>
    <t>UTILIDAD (PERDIDAS) EJERCICIO</t>
  </si>
  <si>
    <t>PERDIDAS ACUMULADAS</t>
  </si>
  <si>
    <t>UTILIDADES ACUMULADAS</t>
  </si>
  <si>
    <t>VENTAS AFECTAS</t>
  </si>
  <si>
    <t>REAJUSTE PPM</t>
  </si>
  <si>
    <t>INGRESOS NO RENTAS DEL EJERCICIO</t>
  </si>
  <si>
    <t>DIVIDENDOS PERCIBIDOS  DE LLA SA</t>
  </si>
  <si>
    <t>UTILIDADES PERCIBIDAS DE LVCO  LTDA</t>
  </si>
  <si>
    <t>GANANCIA FONDOS MUTUOS</t>
  </si>
  <si>
    <t>BONO REGRESA Y CONTRATA</t>
  </si>
  <si>
    <t>BONO ALIVIO</t>
  </si>
  <si>
    <t>COSTO DE VENTAS</t>
  </si>
  <si>
    <t>REMUNERACIONES TRABAJADORES</t>
  </si>
  <si>
    <t>APORTE PATRONAL</t>
  </si>
  <si>
    <t>HONORARIOS</t>
  </si>
  <si>
    <t>GASTOS GENERALES NO DOCUMENTADOS (febrero)</t>
  </si>
  <si>
    <t>articulo 21 inciso 1º</t>
  </si>
  <si>
    <t>GASTOS GENERALES</t>
  </si>
  <si>
    <t>GASTOS AUTOMOVIL ACCIONISTA ( diciembre)</t>
  </si>
  <si>
    <t>artículo 21 inciso 3</t>
  </si>
  <si>
    <t>artìculo 21 inciso 2º</t>
  </si>
  <si>
    <t>MULTAS FISCALES ( enero )</t>
  </si>
  <si>
    <t>DEPRECIACIÓN DEL EJERCICIO</t>
  </si>
  <si>
    <t>Total General:</t>
  </si>
  <si>
    <t>UTILIDAD DEL EJERCICIO</t>
  </si>
  <si>
    <t>Sumas Iguales</t>
  </si>
  <si>
    <t>Determinación de la RLI   Régimen Propyme   del artículo 14 D Nª 3 al 31 de diciembre del 2023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</si>
  <si>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</si>
  <si>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</si>
  <si>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</si>
  <si>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</si>
  <si>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</si>
  <si>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</si>
  <si>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</si>
  <si>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</si>
  <si>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</si>
  <si>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</si>
  <si>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</si>
  <si>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</si>
  <si>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Intereses percibidos</t>
  </si>
  <si>
    <t>Ventas netas año 2023 a entidades relacionadas sujetas al régimen de imputación parcial de créditos (art. 14 letra A))</t>
  </si>
  <si>
    <t>Cobro factura emitida en  2022 empresas relacionadas del artículo 14 letra A</t>
  </si>
  <si>
    <t>Venta de activo fijo</t>
  </si>
  <si>
    <t>Otros ingresos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</si>
  <si>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</si>
  <si>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</si>
  <si>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</si>
  <si>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</si>
  <si>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</si>
  <si>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</si>
  <si>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</si>
  <si>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</si>
  <si>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Gasto por saldo inicial de existencias o insumos del negocio en cambio de régimen</t>
  </si>
  <si>
    <t>Gasto por saldo inicial de activos fijos depreciables en cambio de régimen</t>
  </si>
  <si>
    <t>Existencias o insumos del negocio</t>
  </si>
  <si>
    <t>Gastos de rentas de fuente extranjera</t>
  </si>
  <si>
    <t>Honorarios</t>
  </si>
  <si>
    <t>Adquisición de bienes del activo fijo</t>
  </si>
  <si>
    <t>Servicios recibidos</t>
  </si>
  <si>
    <t>Gastos por responsabilidad social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</si>
  <si>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</si>
  <si>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</si>
  <si>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</si>
  <si>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</si>
  <si>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Otros gastos deducibles de los ingresos aceptados</t>
  </si>
  <si>
    <t xml:space="preserve">Otros gastos no incluidos anteriormente </t>
  </si>
  <si>
    <t>Depreciaciòn del ejercicio</t>
  </si>
  <si>
    <t>Costo de Ventas</t>
  </si>
  <si>
    <t>xxxx</t>
  </si>
  <si>
    <t>SUBTOTAL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</si>
  <si>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</si>
  <si>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</si>
  <si>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</si>
  <si>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IMPUESTO UNICO DEL 30%</t>
  </si>
  <si>
    <t>Renta imponible art 21 inciso 1º</t>
  </si>
  <si>
    <t>Solo por Cambio de Regimen.</t>
  </si>
  <si>
    <t>Servicios pagados</t>
  </si>
  <si>
    <t>Gastos por responsabilidad social, pagados</t>
  </si>
  <si>
    <t>Solo por este año no se utiliza</t>
  </si>
  <si>
    <t>IMPUESTO A LA RENTA AT 2023</t>
  </si>
  <si>
    <t>IMPUESTO VOLUNTARIO AT 2023</t>
  </si>
  <si>
    <t>IMPUESTO A LA RENTA AT 2024</t>
  </si>
  <si>
    <t>IMPUESTO UNICO 40% AT 2024</t>
  </si>
  <si>
    <t>SENDA LTDA</t>
  </si>
  <si>
    <t>RUT: 76,666,666-6</t>
  </si>
  <si>
    <t>RETIROS DEL EJERCICIO</t>
  </si>
  <si>
    <t>ACUMULADAS DESDE 2017</t>
  </si>
  <si>
    <t>Crèdito</t>
  </si>
  <si>
    <t>sin restituciòn</t>
  </si>
  <si>
    <t>Rentas percibidas Art. 14 letra B Nº 1 y 2       y    Diferencia CPT art. 32 transitorio Ley 21210</t>
  </si>
  <si>
    <t>Saldo al 1 de enero</t>
  </si>
  <si>
    <t xml:space="preserve">Saldo  al 31 de diciembre </t>
  </si>
  <si>
    <t>Reverso de DDAN por cambio de régimen</t>
  </si>
  <si>
    <t>Menos IDPC pagado AT 2020 régimen 14 A al 31.12.2019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</si>
  <si>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</si>
  <si>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</si>
  <si>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</si>
  <si>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</si>
  <si>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</si>
  <si>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</si>
  <si>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s/a 3</t>
  </si>
  <si>
    <t>FACTOR</t>
  </si>
  <si>
    <t>s/a 4</t>
  </si>
  <si>
    <t>s/a 5</t>
  </si>
  <si>
    <t>s/a 6</t>
  </si>
  <si>
    <t>s/a 1</t>
  </si>
  <si>
    <t>s/a 2</t>
  </si>
  <si>
    <t>Total Retiros/remesas/ dividendos del ejercicio</t>
  </si>
  <si>
    <t>Saldo RAI al 31.12.2020</t>
  </si>
  <si>
    <t>RETIROS, REMESAS O DIVIDENDOS PAGADOS EN EL EJERCICIO 2023</t>
  </si>
  <si>
    <t>De las utilidades y dividendos percibidos en el año</t>
  </si>
  <si>
    <t>c)</t>
  </si>
  <si>
    <t xml:space="preserve"> En febrero de 2023 se percibió una utilidad  con tributación cumplida (RAP),proveniente de la sociedad LVCO LTDA</t>
  </si>
  <si>
    <t xml:space="preserve"> sujeta al régimen Pro pyme general, cuyo valor sin reajuste sumó </t>
  </si>
  <si>
    <t>d)</t>
  </si>
  <si>
    <t xml:space="preserve"> En julio de 2023 se percibió una utilidad afecto a IF, proveniente de la sociedad LLA SA</t>
  </si>
  <si>
    <t xml:space="preserve"> sujeta al régimen 14 A cuyo valor sin reajuste sumó </t>
  </si>
  <si>
    <t>La utilidad percibida  tiene crédito por IDPC  sujeto a restitución y con devolución, por la suma de $ 375800</t>
  </si>
  <si>
    <t>e)</t>
  </si>
  <si>
    <t xml:space="preserve"> En diciembre 2023 se percibió un retiro REX, proveniente de la sociedad LVCO LTDA</t>
  </si>
  <si>
    <t xml:space="preserve"> sujeta al régimen 14 A, cuyo valor sin reajuste sumó $ 2.000.000 . Lo recibido es INR</t>
  </si>
  <si>
    <t>DETERMINACIÓN DE LA BASE IMPONIBLE DEL PAGO VOLUNTARIO AT 2024</t>
  </si>
  <si>
    <t>SOCIO 1</t>
  </si>
  <si>
    <t>SOCIO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</si>
</sst>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00"/>
    <numFmt numFmtId="176" formatCode="0#,##0"/>
    <numFmt numFmtId="177" formatCode="0.0%"/>
    <numFmt numFmtId="178" formatCode="_(* #,##0_);_(* \(#,##0\);_(* &quot;-&quot;??_);_(@_)"/>
    <numFmt numFmtId="179" formatCode="&quot;$&quot;\ #,##0"/>
    <numFmt numFmtId="180" formatCode="0.000000"/>
    <numFmt numFmtId="181" formatCode="#,##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trike/>
      <sz val="7"/>
      <color rgb="FFFF0000"/>
      <name val="Arial"/>
      <family val="2"/>
    </font>
    <font>
      <b/>
      <strike/>
      <sz val="7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6"/>
      <color rgb="FFC00000"/>
      <name val="Arial"/>
      <family val="2"/>
    </font>
    <font>
      <b/>
      <sz val="6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7"/>
      <color rgb="FFFF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trike/>
      <sz val="7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b/>
      <sz val="7"/>
      <color rgb="FFFF0000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rgb="FFFF0000"/>
      <name val="Verdana"/>
      <family val="2"/>
    </font>
    <font>
      <u/>
      <sz val="11"/>
      <color indexed="60"/>
      <name val="Tw Cen MT Condensed Extra Bold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lightDown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lightDown">
        <fgColor auto="1"/>
        <bgColor theme="4" tint="0.79998168889431442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auto="1"/>
      </patternFill>
    </fill>
    <fill>
      <patternFill patternType="lightDown">
        <fgColor theme="1"/>
        <bgColor theme="4" tint="0.79998168889431442"/>
      </patternFill>
    </fill>
    <fill>
      <patternFill patternType="lightDown">
        <fgColor auto="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1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4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1" fillId="32" borderId="0" xfId="0" applyNumberFormat="1" applyFont="1" applyFill="1"/>
    <xf numFmtId="0" fontId="62" fillId="0" borderId="0" xfId="0" applyFont="1"/>
    <xf numFmtId="3" fontId="62" fillId="0" borderId="0" xfId="0" applyNumberFormat="1" applyFont="1"/>
    <xf numFmtId="0" fontId="63" fillId="0" borderId="9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63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167" fontId="63" fillId="0" borderId="24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19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2" fillId="0" borderId="33" xfId="0" applyFont="1" applyBorder="1"/>
    <xf numFmtId="3" fontId="62" fillId="0" borderId="33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3" fontId="62" fillId="0" borderId="33" xfId="0" applyNumberFormat="1" applyFont="1" applyBorder="1" applyAlignment="1">
      <alignment horizontal="center" wrapText="1"/>
    </xf>
    <xf numFmtId="3" fontId="62" fillId="0" borderId="33" xfId="0" applyNumberFormat="1" applyFont="1" applyFill="1" applyBorder="1" applyAlignment="1">
      <alignment horizontal="center"/>
    </xf>
    <xf numFmtId="0" fontId="62" fillId="0" borderId="32" xfId="0" applyFont="1" applyBorder="1"/>
    <xf numFmtId="10" fontId="62" fillId="0" borderId="32" xfId="0" applyNumberFormat="1" applyFont="1" applyBorder="1"/>
    <xf numFmtId="3" fontId="62" fillId="0" borderId="32" xfId="0" applyNumberFormat="1" applyFont="1" applyBorder="1" applyAlignment="1">
      <alignment horizontal="center"/>
    </xf>
    <xf numFmtId="0" fontId="63" fillId="0" borderId="38" xfId="0" applyFont="1" applyBorder="1"/>
    <xf numFmtId="0" fontId="63" fillId="0" borderId="41" xfId="0" applyFont="1" applyBorder="1"/>
    <xf numFmtId="0" fontId="63" fillId="0" borderId="39" xfId="0" applyFont="1" applyBorder="1"/>
    <xf numFmtId="3" fontId="63" fillId="0" borderId="39" xfId="0" applyNumberFormat="1" applyFont="1" applyBorder="1" applyAlignment="1">
      <alignment horizontal="center"/>
    </xf>
    <xf numFmtId="0" fontId="63" fillId="0" borderId="33" xfId="0" applyFont="1" applyBorder="1"/>
    <xf numFmtId="3" fontId="63" fillId="0" borderId="33" xfId="0" applyNumberFormat="1" applyFont="1" applyBorder="1" applyAlignment="1">
      <alignment horizontal="center"/>
    </xf>
    <xf numFmtId="0" fontId="62" fillId="0" borderId="15" xfId="0" applyFont="1" applyBorder="1"/>
    <xf numFmtId="0" fontId="63" fillId="0" borderId="15" xfId="0" applyFont="1" applyBorder="1"/>
    <xf numFmtId="9" fontId="62" fillId="0" borderId="15" xfId="1" applyFont="1" applyBorder="1"/>
    <xf numFmtId="3" fontId="62" fillId="0" borderId="15" xfId="0" applyNumberFormat="1" applyFont="1" applyFill="1" applyBorder="1" applyAlignment="1">
      <alignment horizontal="center"/>
    </xf>
    <xf numFmtId="0" fontId="62" fillId="0" borderId="32" xfId="0" applyFont="1" applyFill="1" applyBorder="1"/>
    <xf numFmtId="3" fontId="62" fillId="0" borderId="15" xfId="0" applyNumberFormat="1" applyFont="1" applyFill="1" applyBorder="1"/>
    <xf numFmtId="9" fontId="62" fillId="0" borderId="32" xfId="1" applyFont="1" applyFill="1" applyBorder="1"/>
    <xf numFmtId="3" fontId="62" fillId="0" borderId="32" xfId="0" applyNumberFormat="1" applyFont="1" applyFill="1" applyBorder="1" applyAlignment="1">
      <alignment horizontal="center"/>
    </xf>
    <xf numFmtId="3" fontId="62" fillId="0" borderId="32" xfId="0" applyNumberFormat="1" applyFont="1" applyFill="1" applyBorder="1"/>
    <xf numFmtId="3" fontId="62" fillId="0" borderId="15" xfId="0" applyNumberFormat="1" applyFont="1" applyBorder="1"/>
    <xf numFmtId="3" fontId="63" fillId="0" borderId="15" xfId="0" applyNumberFormat="1" applyFont="1" applyBorder="1"/>
    <xf numFmtId="0" fontId="63" fillId="0" borderId="38" xfId="0" applyFont="1" applyBorder="1" applyAlignment="1">
      <alignment horizontal="left"/>
    </xf>
    <xf numFmtId="3" fontId="63" fillId="0" borderId="41" xfId="0" applyNumberFormat="1" applyFont="1" applyBorder="1" applyAlignment="1">
      <alignment horizontal="left"/>
    </xf>
    <xf numFmtId="0" fontId="63" fillId="0" borderId="41" xfId="0" applyFont="1" applyBorder="1" applyAlignment="1">
      <alignment horizontal="left"/>
    </xf>
    <xf numFmtId="3" fontId="63" fillId="0" borderId="15" xfId="0" applyNumberFormat="1" applyFont="1" applyFill="1" applyBorder="1"/>
    <xf numFmtId="3" fontId="62" fillId="0" borderId="32" xfId="0" applyNumberFormat="1" applyFont="1" applyBorder="1"/>
    <xf numFmtId="3" fontId="63" fillId="0" borderId="32" xfId="0" applyNumberFormat="1" applyFont="1" applyBorder="1"/>
    <xf numFmtId="0" fontId="63" fillId="0" borderId="40" xfId="0" applyFont="1" applyBorder="1" applyAlignment="1">
      <alignment horizontal="left"/>
    </xf>
    <xf numFmtId="3" fontId="63" fillId="0" borderId="42" xfId="0" applyNumberFormat="1" applyFont="1" applyBorder="1"/>
    <xf numFmtId="3" fontId="62" fillId="0" borderId="16" xfId="0" applyNumberFormat="1" applyFont="1" applyBorder="1"/>
    <xf numFmtId="3" fontId="63" fillId="0" borderId="33" xfId="0" applyNumberFormat="1" applyFont="1" applyBorder="1"/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63" fillId="3" borderId="1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167" fontId="63" fillId="0" borderId="27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/>
    </xf>
    <xf numFmtId="0" fontId="62" fillId="0" borderId="24" xfId="0" applyFont="1" applyBorder="1"/>
    <xf numFmtId="0" fontId="63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9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3" fontId="62" fillId="0" borderId="44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 wrapText="1"/>
    </xf>
    <xf numFmtId="10" fontId="62" fillId="0" borderId="15" xfId="0" applyNumberFormat="1" applyFont="1" applyBorder="1"/>
    <xf numFmtId="0" fontId="63" fillId="0" borderId="63" xfId="0" applyFont="1" applyBorder="1" applyAlignment="1">
      <alignment vertical="center" wrapText="1"/>
    </xf>
    <xf numFmtId="0" fontId="62" fillId="0" borderId="15" xfId="0" applyFont="1" applyBorder="1" applyAlignment="1">
      <alignment horizontal="left" indent="6"/>
    </xf>
    <xf numFmtId="9" fontId="62" fillId="0" borderId="32" xfId="1" applyFont="1" applyBorder="1"/>
    <xf numFmtId="3" fontId="0" fillId="0" borderId="32" xfId="0" applyNumberFormat="1" applyFont="1" applyBorder="1" applyAlignment="1">
      <alignment horizontal="center"/>
    </xf>
    <xf numFmtId="3" fontId="63" fillId="0" borderId="15" xfId="0" applyNumberFormat="1" applyFont="1" applyBorder="1" applyAlignment="1">
      <alignment horizontal="center"/>
    </xf>
    <xf numFmtId="3" fontId="63" fillId="0" borderId="42" xfId="0" applyNumberFormat="1" applyFont="1" applyBorder="1" applyAlignment="1">
      <alignment horizontal="center"/>
    </xf>
    <xf numFmtId="0" fontId="0" fillId="0" borderId="0" xfId="0"/>
    <xf numFmtId="0" fontId="10" fillId="0" borderId="0" xfId="0" applyFont="1"/>
    <xf numFmtId="3" fontId="10" fillId="0" borderId="0" xfId="0" applyNumberFormat="1" applyFont="1"/>
    <xf numFmtId="171" fontId="21" fillId="4" borderId="0" xfId="0" applyNumberFormat="1" applyFont="1" applyFill="1"/>
    <xf numFmtId="3" fontId="0" fillId="0" borderId="0" xfId="0" applyNumberFormat="1" applyBorder="1"/>
    <xf numFmtId="0" fontId="65" fillId="33" borderId="0" xfId="0" applyFont="1" applyFill="1"/>
    <xf numFmtId="0" fontId="66" fillId="33" borderId="0" xfId="0" applyFont="1" applyFill="1"/>
    <xf numFmtId="0" fontId="67" fillId="33" borderId="0" xfId="0" applyFont="1" applyFill="1"/>
    <xf numFmtId="0" fontId="69" fillId="33" borderId="0" xfId="0" applyFont="1" applyFill="1"/>
    <xf numFmtId="0" fontId="71" fillId="33" borderId="0" xfId="0" applyFont="1" applyFill="1"/>
    <xf numFmtId="0" fontId="0" fillId="33" borderId="0" xfId="0" applyFill="1"/>
    <xf numFmtId="176" fontId="73" fillId="0" borderId="0" xfId="2" applyNumberFormat="1" applyFont="1" applyAlignment="1">
      <alignment vertical="center" wrapText="1"/>
    </xf>
    <xf numFmtId="0" fontId="65" fillId="3" borderId="0" xfId="0" applyFont="1" applyFill="1"/>
    <xf numFmtId="0" fontId="69" fillId="3" borderId="0" xfId="0" applyFont="1" applyFill="1" applyAlignment="1">
      <alignment vertical="center"/>
    </xf>
    <xf numFmtId="0" fontId="74" fillId="35" borderId="95" xfId="2" applyFont="1" applyFill="1" applyBorder="1" applyAlignment="1">
      <alignment horizontal="center" vertical="center"/>
    </xf>
    <xf numFmtId="0" fontId="73" fillId="0" borderId="95" xfId="2" applyFont="1" applyBorder="1" applyAlignment="1">
      <alignment horizontal="center" vertical="center"/>
    </xf>
    <xf numFmtId="0" fontId="77" fillId="0" borderId="95" xfId="2" quotePrefix="1" applyFont="1" applyBorder="1" applyAlignment="1">
      <alignment horizontal="center" vertical="center"/>
    </xf>
    <xf numFmtId="0" fontId="74" fillId="0" borderId="0" xfId="2" applyFont="1" applyAlignment="1">
      <alignment vertical="center" wrapText="1"/>
    </xf>
    <xf numFmtId="0" fontId="77" fillId="0" borderId="0" xfId="2" quotePrefix="1" applyFont="1" applyAlignment="1">
      <alignment horizontal="center" vertical="center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3" fillId="35" borderId="95" xfId="2" applyFont="1" applyFill="1" applyBorder="1" applyAlignment="1">
      <alignment horizontal="center" vertical="center"/>
    </xf>
    <xf numFmtId="0" fontId="73" fillId="35" borderId="95" xfId="2" quotePrefix="1" applyFont="1" applyFill="1" applyBorder="1" applyAlignment="1">
      <alignment horizontal="center" vertical="center"/>
    </xf>
    <xf numFmtId="0" fontId="73" fillId="0" borderId="0" xfId="2" quotePrefix="1" applyFont="1" applyAlignment="1">
      <alignment horizontal="center" vertical="center"/>
    </xf>
    <xf numFmtId="0" fontId="72" fillId="36" borderId="95" xfId="2" applyFont="1" applyFill="1" applyBorder="1" applyAlignment="1">
      <alignment horizontal="center" vertical="center"/>
    </xf>
    <xf numFmtId="0" fontId="80" fillId="0" borderId="0" xfId="2" applyFont="1" applyAlignment="1">
      <alignment horizontal="left" vertical="center"/>
    </xf>
    <xf numFmtId="0" fontId="72" fillId="0" borderId="0" xfId="2" quotePrefix="1" applyFont="1" applyAlignment="1">
      <alignment horizontal="center" vertical="center"/>
    </xf>
    <xf numFmtId="0" fontId="81" fillId="0" borderId="95" xfId="2" quotePrefix="1" applyFont="1" applyBorder="1" applyAlignment="1">
      <alignment horizontal="center" vertical="center"/>
    </xf>
    <xf numFmtId="0" fontId="82" fillId="0" borderId="0" xfId="2" quotePrefix="1" applyFont="1" applyAlignment="1">
      <alignment horizontal="center" vertical="center"/>
    </xf>
    <xf numFmtId="0" fontId="83" fillId="0" borderId="0" xfId="2" quotePrefix="1" applyFont="1" applyAlignment="1">
      <alignment horizontal="left" vertical="center"/>
    </xf>
    <xf numFmtId="0" fontId="73" fillId="35" borderId="95" xfId="2" quotePrefix="1" applyFont="1" applyFill="1" applyBorder="1" applyAlignment="1">
      <alignment horizontal="center" vertical="center" wrapText="1"/>
    </xf>
    <xf numFmtId="0" fontId="72" fillId="0" borderId="0" xfId="2" quotePrefix="1" applyFont="1" applyAlignment="1">
      <alignment horizontal="center" vertical="center" wrapText="1"/>
    </xf>
    <xf numFmtId="0" fontId="72" fillId="0" borderId="0" xfId="2" applyFont="1" applyAlignment="1">
      <alignment vertical="center"/>
    </xf>
    <xf numFmtId="0" fontId="80" fillId="0" borderId="0" xfId="2" applyFont="1"/>
    <xf numFmtId="0" fontId="84" fillId="35" borderId="95" xfId="0" applyFont="1" applyFill="1" applyBorder="1"/>
    <xf numFmtId="0" fontId="73" fillId="0" borderId="95" xfId="2" applyFont="1" applyBorder="1" applyAlignment="1">
      <alignment horizontal="center" vertical="center" wrapText="1"/>
    </xf>
    <xf numFmtId="0" fontId="85" fillId="0" borderId="95" xfId="2" quotePrefix="1" applyFont="1" applyBorder="1" applyAlignment="1">
      <alignment horizontal="center" vertical="center"/>
    </xf>
    <xf numFmtId="0" fontId="2" fillId="33" borderId="0" xfId="0" applyFont="1" applyFill="1"/>
    <xf numFmtId="0" fontId="86" fillId="3" borderId="0" xfId="0" applyFont="1" applyFill="1"/>
    <xf numFmtId="0" fontId="2" fillId="3" borderId="0" xfId="0" applyFont="1" applyFill="1"/>
    <xf numFmtId="3" fontId="73" fillId="0" borderId="95" xfId="2" applyNumberFormat="1" applyFont="1" applyBorder="1" applyAlignment="1">
      <alignment horizontal="center" vertical="center"/>
    </xf>
    <xf numFmtId="0" fontId="73" fillId="0" borderId="95" xfId="2" quotePrefix="1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4" fillId="36" borderId="95" xfId="2" applyFont="1" applyFill="1" applyBorder="1" applyAlignment="1">
      <alignment vertical="center" wrapText="1"/>
    </xf>
    <xf numFmtId="0" fontId="84" fillId="3" borderId="0" xfId="0" applyFont="1" applyFill="1"/>
    <xf numFmtId="0" fontId="73" fillId="3" borderId="95" xfId="2" quotePrefix="1" applyFont="1" applyFill="1" applyBorder="1" applyAlignment="1">
      <alignment horizontal="center" vertical="center"/>
    </xf>
    <xf numFmtId="0" fontId="75" fillId="3" borderId="95" xfId="2" applyFont="1" applyFill="1" applyBorder="1"/>
    <xf numFmtId="0" fontId="75" fillId="3" borderId="95" xfId="0" applyFont="1" applyFill="1" applyBorder="1"/>
    <xf numFmtId="0" fontId="74" fillId="0" borderId="97" xfId="2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/>
    </xf>
    <xf numFmtId="0" fontId="65" fillId="0" borderId="0" xfId="0" applyFont="1"/>
    <xf numFmtId="0" fontId="84" fillId="35" borderId="97" xfId="0" applyFont="1" applyFill="1" applyBorder="1"/>
    <xf numFmtId="0" fontId="73" fillId="0" borderId="97" xfId="2" applyFont="1" applyBorder="1" applyAlignment="1">
      <alignment horizontal="center" vertical="center"/>
    </xf>
    <xf numFmtId="0" fontId="84" fillId="0" borderId="100" xfId="0" applyFont="1" applyBorder="1"/>
    <xf numFmtId="0" fontId="75" fillId="0" borderId="103" xfId="2" applyFont="1" applyBorder="1" applyAlignment="1">
      <alignment horizontal="center" vertical="center"/>
    </xf>
    <xf numFmtId="0" fontId="75" fillId="0" borderId="95" xfId="2" applyFont="1" applyBorder="1" applyAlignment="1">
      <alignment horizontal="center" vertical="center"/>
    </xf>
    <xf numFmtId="0" fontId="90" fillId="0" borderId="0" xfId="0" applyFont="1"/>
    <xf numFmtId="0" fontId="73" fillId="36" borderId="95" xfId="2" applyFont="1" applyFill="1" applyBorder="1" applyAlignment="1">
      <alignment vertical="center" wrapText="1"/>
    </xf>
    <xf numFmtId="49" fontId="73" fillId="0" borderId="95" xfId="3" applyNumberFormat="1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/>
    </xf>
    <xf numFmtId="0" fontId="94" fillId="34" borderId="95" xfId="2" applyFont="1" applyFill="1" applyBorder="1" applyAlignment="1">
      <alignment horizontal="center" vertical="center"/>
    </xf>
    <xf numFmtId="0" fontId="94" fillId="36" borderId="95" xfId="2" applyFont="1" applyFill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7" fillId="3" borderId="95" xfId="0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/>
    </xf>
    <xf numFmtId="0" fontId="73" fillId="0" borderId="95" xfId="4" applyFont="1" applyBorder="1" applyAlignment="1">
      <alignment horizontal="center" vertical="center" wrapText="1"/>
    </xf>
    <xf numFmtId="0" fontId="73" fillId="39" borderId="95" xfId="4" applyFont="1" applyFill="1" applyBorder="1" applyAlignment="1">
      <alignment horizontal="center" vertical="center" wrapText="1"/>
    </xf>
    <xf numFmtId="0" fontId="73" fillId="3" borderId="95" xfId="4" applyFont="1" applyFill="1" applyBorder="1" applyAlignment="1">
      <alignment horizontal="center" vertical="center" wrapText="1"/>
    </xf>
    <xf numFmtId="49" fontId="73" fillId="37" borderId="95" xfId="3" applyNumberFormat="1" applyFont="1" applyFill="1" applyBorder="1" applyAlignment="1">
      <alignment horizontal="center" vertical="center" wrapText="1"/>
    </xf>
    <xf numFmtId="0" fontId="73" fillId="37" borderId="95" xfId="2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 wrapText="1"/>
    </xf>
    <xf numFmtId="0" fontId="74" fillId="0" borderId="95" xfId="0" applyFont="1" applyBorder="1" applyAlignment="1">
      <alignment horizontal="center" vertical="center"/>
    </xf>
    <xf numFmtId="0" fontId="73" fillId="3" borderId="95" xfId="0" applyFont="1" applyFill="1" applyBorder="1" applyAlignment="1">
      <alignment horizontal="center" vertical="center"/>
    </xf>
    <xf numFmtId="3" fontId="73" fillId="0" borderId="95" xfId="0" applyNumberFormat="1" applyFont="1" applyBorder="1" applyAlignment="1">
      <alignment horizontal="center" vertical="center"/>
    </xf>
    <xf numFmtId="0" fontId="74" fillId="0" borderId="95" xfId="0" quotePrefix="1" applyFont="1" applyBorder="1" applyAlignment="1">
      <alignment horizontal="center" vertical="center"/>
    </xf>
    <xf numFmtId="0" fontId="73" fillId="35" borderId="95" xfId="0" applyFont="1" applyFill="1" applyBorder="1" applyAlignment="1">
      <alignment horizontal="center" vertical="center"/>
    </xf>
    <xf numFmtId="0" fontId="96" fillId="0" borderId="95" xfId="0" applyFont="1" applyBorder="1" applyAlignment="1">
      <alignment horizontal="center" vertical="center"/>
    </xf>
    <xf numFmtId="0" fontId="97" fillId="35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vertical="center"/>
    </xf>
    <xf numFmtId="0" fontId="77" fillId="35" borderId="95" xfId="0" applyFont="1" applyFill="1" applyBorder="1" applyAlignment="1">
      <alignment horizontal="center" vertical="center"/>
    </xf>
    <xf numFmtId="0" fontId="74" fillId="3" borderId="95" xfId="0" applyFont="1" applyFill="1" applyBorder="1" applyAlignment="1">
      <alignment horizontal="center" vertical="center"/>
    </xf>
    <xf numFmtId="0" fontId="74" fillId="35" borderId="95" xfId="0" applyFont="1" applyFill="1" applyBorder="1" applyAlignment="1">
      <alignment horizontal="center" vertical="center"/>
    </xf>
    <xf numFmtId="0" fontId="74" fillId="37" borderId="95" xfId="0" applyFont="1" applyFill="1" applyBorder="1" applyAlignment="1">
      <alignment vertical="center"/>
    </xf>
    <xf numFmtId="0" fontId="73" fillId="40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vertical="center"/>
    </xf>
    <xf numFmtId="0" fontId="74" fillId="37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horizontal="center" vertical="center"/>
    </xf>
    <xf numFmtId="0" fontId="98" fillId="37" borderId="95" xfId="0" applyFont="1" applyFill="1" applyBorder="1" applyAlignment="1">
      <alignment vertical="center"/>
    </xf>
    <xf numFmtId="0" fontId="99" fillId="3" borderId="95" xfId="0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 wrapText="1"/>
    </xf>
    <xf numFmtId="0" fontId="100" fillId="3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/>
    </xf>
    <xf numFmtId="0" fontId="96" fillId="3" borderId="95" xfId="0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vertical="center"/>
    </xf>
    <xf numFmtId="0" fontId="96" fillId="35" borderId="95" xfId="0" applyFont="1" applyFill="1" applyBorder="1" applyAlignment="1">
      <alignment horizontal="center" vertical="center"/>
    </xf>
    <xf numFmtId="0" fontId="74" fillId="41" borderId="95" xfId="0" applyFont="1" applyFill="1" applyBorder="1" applyAlignment="1">
      <alignment vertical="center"/>
    </xf>
    <xf numFmtId="0" fontId="97" fillId="3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horizontal="left" vertical="center"/>
    </xf>
    <xf numFmtId="0" fontId="96" fillId="0" borderId="95" xfId="0" quotePrefix="1" applyFont="1" applyBorder="1" applyAlignment="1">
      <alignment horizontal="center" vertical="center"/>
    </xf>
    <xf numFmtId="0" fontId="74" fillId="3" borderId="95" xfId="0" applyFont="1" applyFill="1" applyBorder="1" applyAlignment="1">
      <alignment horizontal="center"/>
    </xf>
    <xf numFmtId="49" fontId="73" fillId="41" borderId="95" xfId="3" applyNumberFormat="1" applyFont="1" applyFill="1" applyBorder="1" applyAlignment="1">
      <alignment vertical="center" wrapText="1"/>
    </xf>
    <xf numFmtId="49" fontId="73" fillId="0" borderId="95" xfId="3" quotePrefix="1" applyNumberFormat="1" applyFont="1" applyFill="1" applyBorder="1" applyAlignment="1">
      <alignment horizontal="center" vertical="center" wrapText="1"/>
    </xf>
    <xf numFmtId="49" fontId="73" fillId="35" borderId="95" xfId="3" quotePrefix="1" applyNumberFormat="1" applyFont="1" applyFill="1" applyBorder="1" applyAlignment="1">
      <alignment horizontal="center" vertical="center" wrapText="1"/>
    </xf>
    <xf numFmtId="49" fontId="73" fillId="41" borderId="95" xfId="3" applyNumberFormat="1" applyFont="1" applyFill="1" applyBorder="1" applyAlignment="1">
      <alignment horizontal="center" vertical="center" wrapText="1"/>
    </xf>
    <xf numFmtId="0" fontId="73" fillId="3" borderId="95" xfId="2" quotePrefix="1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 vertical="center"/>
    </xf>
    <xf numFmtId="0" fontId="73" fillId="34" borderId="95" xfId="2" applyFont="1" applyFill="1" applyBorder="1" applyAlignment="1">
      <alignment horizontal="center" vertical="center"/>
    </xf>
    <xf numFmtId="0" fontId="0" fillId="42" borderId="0" xfId="0" applyFill="1"/>
    <xf numFmtId="0" fontId="0" fillId="0" borderId="15" xfId="0" applyBorder="1" applyAlignment="1">
      <alignment horizontal="center"/>
    </xf>
    <xf numFmtId="179" fontId="0" fillId="0" borderId="15" xfId="0" applyNumberFormat="1" applyBorder="1" applyAlignment="1">
      <alignment horizontal="center"/>
    </xf>
    <xf numFmtId="179" fontId="0" fillId="0" borderId="2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79" fontId="10" fillId="0" borderId="15" xfId="0" applyNumberFormat="1" applyFont="1" applyBorder="1" applyAlignment="1">
      <alignment horizontal="center"/>
    </xf>
    <xf numFmtId="177" fontId="0" fillId="0" borderId="15" xfId="0" applyNumberForma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0" fillId="0" borderId="45" xfId="0" applyBorder="1" applyAlignment="1">
      <alignment horizontal="center"/>
    </xf>
    <xf numFmtId="0" fontId="0" fillId="0" borderId="30" xfId="0" applyBorder="1"/>
    <xf numFmtId="0" fontId="10" fillId="0" borderId="4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2" xfId="0" applyBorder="1"/>
    <xf numFmtId="179" fontId="0" fillId="0" borderId="22" xfId="0" applyNumberFormat="1" applyBorder="1"/>
    <xf numFmtId="180" fontId="0" fillId="0" borderId="22" xfId="0" applyNumberFormat="1" applyBorder="1"/>
    <xf numFmtId="179" fontId="10" fillId="0" borderId="36" xfId="0" applyNumberFormat="1" applyFont="1" applyBorder="1"/>
    <xf numFmtId="171" fontId="104" fillId="0" borderId="57" xfId="0" applyNumberFormat="1" applyFont="1" applyFill="1" applyBorder="1" applyAlignment="1">
      <alignment vertical="center"/>
    </xf>
    <xf numFmtId="171" fontId="104" fillId="0" borderId="106" xfId="0" applyNumberFormat="1" applyFont="1" applyFill="1" applyBorder="1" applyAlignment="1">
      <alignment vertical="center"/>
    </xf>
    <xf numFmtId="171" fontId="104" fillId="0" borderId="11" xfId="0" applyNumberFormat="1" applyFont="1" applyFill="1" applyBorder="1" applyAlignment="1">
      <alignment vertical="center"/>
    </xf>
    <xf numFmtId="171" fontId="105" fillId="0" borderId="25" xfId="0" applyNumberFormat="1" applyFont="1" applyFill="1" applyBorder="1" applyAlignment="1">
      <alignment horizontal="center" vertical="center"/>
    </xf>
    <xf numFmtId="171" fontId="4" fillId="6" borderId="26" xfId="3" applyNumberFormat="1" applyFont="1" applyFill="1" applyBorder="1" applyAlignment="1">
      <alignment horizontal="center" vertical="center" wrapText="1"/>
    </xf>
    <xf numFmtId="171" fontId="105" fillId="0" borderId="33" xfId="0" applyNumberFormat="1" applyFont="1" applyFill="1" applyBorder="1" applyAlignment="1">
      <alignment horizontal="center" vertical="center"/>
    </xf>
    <xf numFmtId="171" fontId="4" fillId="2" borderId="30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/>
    <xf numFmtId="171" fontId="104" fillId="0" borderId="107" xfId="0" applyNumberFormat="1" applyFont="1" applyFill="1" applyBorder="1"/>
    <xf numFmtId="171" fontId="104" fillId="0" borderId="5" xfId="0" applyNumberFormat="1" applyFont="1" applyFill="1" applyBorder="1"/>
    <xf numFmtId="171" fontId="105" fillId="0" borderId="61" xfId="0" applyNumberFormat="1" applyFont="1" applyFill="1" applyBorder="1" applyAlignment="1">
      <alignment horizontal="center" vertical="center"/>
    </xf>
    <xf numFmtId="171" fontId="4" fillId="2" borderId="36" xfId="0" applyNumberFormat="1" applyFont="1" applyFill="1" applyBorder="1" applyAlignment="1">
      <alignment horizontal="center" vertical="center"/>
    </xf>
    <xf numFmtId="171" fontId="104" fillId="0" borderId="11" xfId="0" applyNumberFormat="1" applyFont="1" applyFill="1" applyBorder="1"/>
    <xf numFmtId="171" fontId="4" fillId="2" borderId="26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vertical="center"/>
    </xf>
    <xf numFmtId="171" fontId="104" fillId="0" borderId="5" xfId="0" applyNumberFormat="1" applyFont="1" applyFill="1" applyBorder="1" applyAlignment="1">
      <alignment vertical="center"/>
    </xf>
    <xf numFmtId="171" fontId="104" fillId="0" borderId="58" xfId="0" applyNumberFormat="1" applyFont="1" applyFill="1" applyBorder="1"/>
    <xf numFmtId="171" fontId="104" fillId="0" borderId="29" xfId="0" applyNumberFormat="1" applyFont="1" applyFill="1" applyBorder="1"/>
    <xf numFmtId="171" fontId="105" fillId="0" borderId="15" xfId="0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/>
    <xf numFmtId="171" fontId="104" fillId="0" borderId="108" xfId="0" applyNumberFormat="1" applyFont="1" applyFill="1" applyBorder="1"/>
    <xf numFmtId="171" fontId="104" fillId="0" borderId="19" xfId="0" applyNumberFormat="1" applyFont="1" applyFill="1" applyBorder="1"/>
    <xf numFmtId="171" fontId="4" fillId="6" borderId="34" xfId="3" applyNumberFormat="1" applyFont="1" applyFill="1" applyBorder="1" applyAlignment="1">
      <alignment horizontal="center" vertical="center" wrapText="1"/>
    </xf>
    <xf numFmtId="171" fontId="4" fillId="6" borderId="62" xfId="3" applyNumberFormat="1" applyFont="1" applyFill="1" applyBorder="1" applyAlignment="1">
      <alignment vertical="center" wrapText="1"/>
    </xf>
    <xf numFmtId="171" fontId="109" fillId="0" borderId="0" xfId="0" applyNumberFormat="1" applyFont="1"/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/>
    <xf numFmtId="17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1" xfId="0" applyBorder="1"/>
    <xf numFmtId="181" fontId="26" fillId="0" borderId="15" xfId="0" applyNumberFormat="1" applyFont="1" applyBorder="1" applyAlignment="1">
      <alignment horizontal="center"/>
    </xf>
    <xf numFmtId="0" fontId="5" fillId="0" borderId="0" xfId="8" applyAlignment="1">
      <alignment horizontal="center"/>
    </xf>
    <xf numFmtId="0" fontId="112" fillId="0" borderId="0" xfId="8" applyFont="1"/>
    <xf numFmtId="0" fontId="5" fillId="0" borderId="0" xfId="8"/>
    <xf numFmtId="0" fontId="113" fillId="0" borderId="0" xfId="8" applyFont="1"/>
    <xf numFmtId="0" fontId="114" fillId="0" borderId="0" xfId="8" applyFont="1"/>
    <xf numFmtId="0" fontId="115" fillId="0" borderId="53" xfId="8" applyFont="1" applyBorder="1" applyAlignment="1">
      <alignment horizontal="center"/>
    </xf>
    <xf numFmtId="0" fontId="115" fillId="0" borderId="20" xfId="8" applyFont="1" applyBorder="1" applyAlignment="1">
      <alignment horizontal="center"/>
    </xf>
    <xf numFmtId="0" fontId="115" fillId="0" borderId="36" xfId="8" applyFont="1" applyBorder="1" applyAlignment="1">
      <alignment horizontal="center"/>
    </xf>
    <xf numFmtId="0" fontId="115" fillId="0" borderId="23" xfId="8" applyFont="1" applyBorder="1" applyAlignment="1">
      <alignment horizontal="center"/>
    </xf>
    <xf numFmtId="0" fontId="100" fillId="0" borderId="15" xfId="8" applyFont="1" applyBorder="1" applyAlignment="1">
      <alignment horizontal="center"/>
    </xf>
    <xf numFmtId="3" fontId="100" fillId="0" borderId="33" xfId="27" applyNumberFormat="1" applyFont="1" applyBorder="1"/>
    <xf numFmtId="3" fontId="31" fillId="0" borderId="33" xfId="0" applyNumberFormat="1" applyFont="1" applyBorder="1"/>
    <xf numFmtId="3" fontId="31" fillId="0" borderId="34" xfId="0" applyNumberFormat="1" applyFont="1" applyBorder="1"/>
    <xf numFmtId="3" fontId="31" fillId="0" borderId="15" xfId="0" applyNumberFormat="1" applyFont="1" applyBorder="1"/>
    <xf numFmtId="3" fontId="31" fillId="0" borderId="30" xfId="0" applyNumberFormat="1" applyFont="1" applyBorder="1"/>
    <xf numFmtId="3" fontId="5" fillId="0" borderId="0" xfId="8" applyNumberFormat="1"/>
    <xf numFmtId="3" fontId="100" fillId="0" borderId="15" xfId="27" applyNumberFormat="1" applyFont="1" applyBorder="1"/>
    <xf numFmtId="0" fontId="100" fillId="0" borderId="0" xfId="8" applyFont="1" applyAlignment="1">
      <alignment horizontal="center"/>
    </xf>
    <xf numFmtId="0" fontId="116" fillId="0" borderId="7" xfId="8" applyFont="1" applyBorder="1"/>
    <xf numFmtId="3" fontId="31" fillId="0" borderId="25" xfId="0" applyNumberFormat="1" applyFont="1" applyBorder="1"/>
    <xf numFmtId="0" fontId="116" fillId="0" borderId="45" xfId="8" applyFont="1" applyBorder="1"/>
    <xf numFmtId="0" fontId="117" fillId="0" borderId="15" xfId="8" applyFont="1" applyBorder="1"/>
    <xf numFmtId="3" fontId="117" fillId="0" borderId="15" xfId="8" applyNumberFormat="1" applyFont="1" applyBorder="1"/>
    <xf numFmtId="0" fontId="116" fillId="0" borderId="17" xfId="8" applyFont="1" applyBorder="1"/>
    <xf numFmtId="3" fontId="31" fillId="0" borderId="22" xfId="0" applyNumberFormat="1" applyFont="1" applyBorder="1"/>
    <xf numFmtId="0" fontId="32" fillId="0" borderId="0" xfId="0" applyFont="1"/>
    <xf numFmtId="0" fontId="32" fillId="43" borderId="0" xfId="0" applyFont="1" applyFill="1" applyAlignment="1">
      <alignment horizontal="center"/>
    </xf>
    <xf numFmtId="0" fontId="0" fillId="3" borderId="13" xfId="0" applyFill="1" applyBorder="1"/>
    <xf numFmtId="0" fontId="11" fillId="44" borderId="7" xfId="0" applyFont="1" applyFill="1" applyBorder="1" applyAlignment="1">
      <alignment horizontal="left" vertical="center"/>
    </xf>
    <xf numFmtId="0" fontId="118" fillId="44" borderId="9" xfId="0" applyFont="1" applyFill="1" applyBorder="1" applyAlignment="1">
      <alignment horizontal="left" vertical="center"/>
    </xf>
    <xf numFmtId="0" fontId="11" fillId="43" borderId="9" xfId="0" applyFont="1" applyFill="1" applyBorder="1" applyAlignment="1">
      <alignment horizontal="center" vertical="center"/>
    </xf>
    <xf numFmtId="0" fontId="11" fillId="44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44" borderId="13" xfId="0" applyFont="1" applyFill="1" applyBorder="1" applyAlignment="1">
      <alignment horizontal="left" vertical="center"/>
    </xf>
    <xf numFmtId="0" fontId="118" fillId="44" borderId="0" xfId="0" applyFont="1" applyFill="1" applyAlignment="1">
      <alignment horizontal="left" vertical="center"/>
    </xf>
    <xf numFmtId="0" fontId="11" fillId="43" borderId="0" xfId="0" applyFont="1" applyFill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171" fontId="119" fillId="0" borderId="43" xfId="0" applyNumberFormat="1" applyFont="1" applyBorder="1" applyAlignment="1">
      <alignment horizontal="left" vertical="center"/>
    </xf>
    <xf numFmtId="171" fontId="23" fillId="0" borderId="25" xfId="0" applyNumberFormat="1" applyFont="1" applyBorder="1" applyAlignment="1">
      <alignment horizontal="center" vertical="center"/>
    </xf>
    <xf numFmtId="171" fontId="23" fillId="43" borderId="25" xfId="0" applyNumberFormat="1" applyFont="1" applyFill="1" applyBorder="1" applyAlignment="1">
      <alignment horizontal="center" vertical="center"/>
    </xf>
    <xf numFmtId="171" fontId="23" fillId="0" borderId="10" xfId="0" applyNumberFormat="1" applyFont="1" applyBorder="1" applyAlignment="1">
      <alignment horizontal="center" vertical="center"/>
    </xf>
    <xf numFmtId="171" fontId="23" fillId="10" borderId="109" xfId="0" applyNumberFormat="1" applyFont="1" applyFill="1" applyBorder="1" applyAlignment="1">
      <alignment horizontal="center" vertical="center"/>
    </xf>
    <xf numFmtId="0" fontId="32" fillId="0" borderId="45" xfId="0" applyFont="1" applyBorder="1" applyAlignment="1">
      <alignment horizontal="left" indent="4"/>
    </xf>
    <xf numFmtId="171" fontId="23" fillId="0" borderId="15" xfId="0" applyNumberFormat="1" applyFont="1" applyBorder="1" applyAlignment="1">
      <alignment horizontal="center" vertical="center"/>
    </xf>
    <xf numFmtId="171" fontId="24" fillId="43" borderId="15" xfId="0" applyNumberFormat="1" applyFon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3" fontId="0" fillId="10" borderId="110" xfId="0" applyNumberFormat="1" applyFill="1" applyBorder="1" applyAlignment="1">
      <alignment horizontal="center"/>
    </xf>
    <xf numFmtId="0" fontId="32" fillId="0" borderId="53" xfId="0" applyFont="1" applyBorder="1" applyAlignment="1">
      <alignment horizontal="left" indent="4"/>
    </xf>
    <xf numFmtId="171" fontId="23" fillId="0" borderId="22" xfId="0" applyNumberFormat="1" applyFont="1" applyBorder="1" applyAlignment="1">
      <alignment horizontal="center" vertical="center"/>
    </xf>
    <xf numFmtId="171" fontId="24" fillId="43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10" borderId="111" xfId="0" applyNumberFormat="1" applyFill="1" applyBorder="1" applyAlignment="1">
      <alignment horizontal="center"/>
    </xf>
    <xf numFmtId="171" fontId="119" fillId="0" borderId="51" xfId="0" applyNumberFormat="1" applyFont="1" applyBorder="1" applyAlignment="1">
      <alignment horizontal="left" vertical="center"/>
    </xf>
    <xf numFmtId="171" fontId="23" fillId="0" borderId="33" xfId="0" applyNumberFormat="1" applyFont="1" applyBorder="1" applyAlignment="1">
      <alignment horizontal="center" vertical="center"/>
    </xf>
    <xf numFmtId="171" fontId="23" fillId="43" borderId="33" xfId="0" applyNumberFormat="1" applyFont="1" applyFill="1" applyBorder="1" applyAlignment="1">
      <alignment horizontal="center" vertical="center"/>
    </xf>
    <xf numFmtId="0" fontId="0" fillId="10" borderId="112" xfId="0" applyFill="1" applyBorder="1" applyAlignment="1">
      <alignment horizontal="center"/>
    </xf>
    <xf numFmtId="171" fontId="119" fillId="0" borderId="45" xfId="0" applyNumberFormat="1" applyFont="1" applyBorder="1" applyAlignment="1">
      <alignment vertical="center"/>
    </xf>
    <xf numFmtId="171" fontId="0" fillId="0" borderId="28" xfId="0" applyNumberFormat="1" applyBorder="1" applyAlignment="1">
      <alignment horizontal="center"/>
    </xf>
    <xf numFmtId="171" fontId="0" fillId="10" borderId="110" xfId="0" applyNumberFormat="1" applyFill="1" applyBorder="1" applyAlignment="1">
      <alignment horizontal="center"/>
    </xf>
    <xf numFmtId="171" fontId="119" fillId="0" borderId="113" xfId="0" applyNumberFormat="1" applyFont="1" applyBorder="1" applyAlignment="1">
      <alignment horizontal="left" vertical="center" wrapText="1"/>
    </xf>
    <xf numFmtId="171" fontId="23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3" fontId="0" fillId="10" borderId="114" xfId="0" applyNumberFormat="1" applyFill="1" applyBorder="1" applyAlignment="1">
      <alignment horizontal="center"/>
    </xf>
    <xf numFmtId="171" fontId="119" fillId="0" borderId="43" xfId="0" applyNumberFormat="1" applyFont="1" applyBorder="1" applyAlignment="1">
      <alignment horizontal="left" vertical="center" wrapText="1"/>
    </xf>
    <xf numFmtId="0" fontId="0" fillId="10" borderId="111" xfId="0" applyFill="1" applyBorder="1" applyAlignment="1">
      <alignment horizontal="center"/>
    </xf>
    <xf numFmtId="171" fontId="23" fillId="9" borderId="25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left" indent="5"/>
    </xf>
    <xf numFmtId="3" fontId="0" fillId="43" borderId="15" xfId="0" applyNumberFormat="1" applyFill="1" applyBorder="1" applyAlignment="1">
      <alignment horizontal="center"/>
    </xf>
    <xf numFmtId="171" fontId="23" fillId="0" borderId="4" xfId="0" applyNumberFormat="1" applyFont="1" applyBorder="1" applyAlignment="1">
      <alignment horizontal="center" vertical="center"/>
    </xf>
    <xf numFmtId="171" fontId="23" fillId="10" borderId="112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left" indent="5"/>
    </xf>
    <xf numFmtId="171" fontId="24" fillId="1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left" indent="5"/>
    </xf>
    <xf numFmtId="0" fontId="0" fillId="10" borderId="110" xfId="0" applyFill="1" applyBorder="1" applyAlignment="1">
      <alignment horizontal="center"/>
    </xf>
    <xf numFmtId="0" fontId="0" fillId="43" borderId="15" xfId="0" applyFill="1" applyBorder="1" applyAlignment="1">
      <alignment horizontal="center"/>
    </xf>
    <xf numFmtId="3" fontId="0" fillId="43" borderId="32" xfId="0" applyNumberForma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0" fillId="0" borderId="53" xfId="0" applyBorder="1" applyAlignment="1">
      <alignment horizontal="left" indent="5"/>
    </xf>
    <xf numFmtId="0" fontId="0" fillId="43" borderId="22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71" fontId="119" fillId="0" borderId="51" xfId="0" applyNumberFormat="1" applyFont="1" applyBorder="1" applyAlignment="1">
      <alignment horizontal="left" vertical="center" wrapText="1"/>
    </xf>
    <xf numFmtId="171" fontId="119" fillId="0" borderId="53" xfId="0" applyNumberFormat="1" applyFont="1" applyBorder="1" applyAlignment="1">
      <alignment horizontal="left" vertical="center" wrapText="1"/>
    </xf>
    <xf numFmtId="171" fontId="23" fillId="43" borderId="2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71" fontId="22" fillId="9" borderId="38" xfId="0" applyNumberFormat="1" applyFont="1" applyFill="1" applyBorder="1" applyAlignment="1">
      <alignment vertical="center" wrapText="1"/>
    </xf>
    <xf numFmtId="171" fontId="23" fillId="43" borderId="39" xfId="0" applyNumberFormat="1" applyFont="1" applyFill="1" applyBorder="1" applyAlignment="1">
      <alignment horizontal="center" vertical="center"/>
    </xf>
    <xf numFmtId="171" fontId="23" fillId="10" borderId="42" xfId="0" applyNumberFormat="1" applyFont="1" applyFill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3" fontId="0" fillId="10" borderId="115" xfId="0" applyNumberFormat="1" applyFill="1" applyBorder="1" applyAlignment="1">
      <alignment horizontal="center"/>
    </xf>
    <xf numFmtId="171" fontId="119" fillId="0" borderId="4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center" vertical="center"/>
    </xf>
    <xf numFmtId="3" fontId="0" fillId="10" borderId="116" xfId="0" applyNumberFormat="1" applyFill="1" applyBorder="1" applyAlignment="1">
      <alignment horizontal="center"/>
    </xf>
    <xf numFmtId="0" fontId="0" fillId="10" borderId="116" xfId="0" applyFill="1" applyBorder="1" applyAlignment="1">
      <alignment horizontal="center"/>
    </xf>
    <xf numFmtId="3" fontId="110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71" fontId="119" fillId="0" borderId="45" xfId="0" applyNumberFormat="1" applyFont="1" applyBorder="1" applyAlignment="1">
      <alignment vertical="center" wrapText="1"/>
    </xf>
    <xf numFmtId="171" fontId="120" fillId="0" borderId="45" xfId="0" applyNumberFormat="1" applyFont="1" applyBorder="1" applyAlignment="1">
      <alignment vertical="center" wrapText="1"/>
    </xf>
    <xf numFmtId="0" fontId="0" fillId="10" borderId="117" xfId="0" applyFill="1" applyBorder="1" applyAlignment="1">
      <alignment horizontal="center"/>
    </xf>
    <xf numFmtId="3" fontId="0" fillId="10" borderId="117" xfId="0" applyNumberFormat="1" applyFill="1" applyBorder="1" applyAlignment="1">
      <alignment horizontal="center"/>
    </xf>
    <xf numFmtId="49" fontId="23" fillId="0" borderId="32" xfId="0" applyNumberFormat="1" applyFont="1" applyBorder="1" applyAlignment="1">
      <alignment horizontal="center" vertical="center"/>
    </xf>
    <xf numFmtId="171" fontId="22" fillId="9" borderId="118" xfId="0" applyNumberFormat="1" applyFont="1" applyFill="1" applyBorder="1" applyAlignment="1">
      <alignment vertical="center" wrapText="1"/>
    </xf>
    <xf numFmtId="171" fontId="23" fillId="9" borderId="47" xfId="0" applyNumberFormat="1" applyFont="1" applyFill="1" applyBorder="1" applyAlignment="1">
      <alignment horizontal="center" vertical="center"/>
    </xf>
    <xf numFmtId="171" fontId="23" fillId="43" borderId="47" xfId="0" applyNumberFormat="1" applyFont="1" applyFill="1" applyBorder="1" applyAlignment="1">
      <alignment horizontal="center" vertical="center"/>
    </xf>
    <xf numFmtId="171" fontId="23" fillId="9" borderId="119" xfId="0" applyNumberFormat="1" applyFont="1" applyFill="1" applyBorder="1" applyAlignment="1">
      <alignment horizontal="center" vertical="center"/>
    </xf>
    <xf numFmtId="171" fontId="23" fillId="10" borderId="119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23" fillId="45" borderId="39" xfId="0" applyNumberFormat="1" applyFont="1" applyFill="1" applyBorder="1" applyAlignment="1">
      <alignment horizontal="center" vertical="center"/>
    </xf>
    <xf numFmtId="171" fontId="23" fillId="46" borderId="47" xfId="0" applyNumberFormat="1" applyFont="1" applyFill="1" applyBorder="1" applyAlignment="1">
      <alignment horizontal="center" vertical="center"/>
    </xf>
    <xf numFmtId="171" fontId="120" fillId="0" borderId="38" xfId="0" applyNumberFormat="1" applyFont="1" applyBorder="1" applyAlignment="1">
      <alignment horizontal="left" vertical="center" wrapText="1"/>
    </xf>
    <xf numFmtId="171" fontId="23" fillId="0" borderId="39" xfId="0" applyNumberFormat="1" applyFont="1" applyBorder="1" applyAlignment="1">
      <alignment horizontal="center" vertical="center"/>
    </xf>
    <xf numFmtId="171" fontId="22" fillId="9" borderId="17" xfId="0" applyNumberFormat="1" applyFont="1" applyFill="1" applyBorder="1" applyAlignment="1">
      <alignment horizontal="left" vertical="center" wrapText="1"/>
    </xf>
    <xf numFmtId="171" fontId="23" fillId="9" borderId="61" xfId="0" applyNumberFormat="1" applyFont="1" applyFill="1" applyBorder="1" applyAlignment="1">
      <alignment horizontal="center" vertical="center"/>
    </xf>
    <xf numFmtId="171" fontId="23" fillId="43" borderId="61" xfId="0" applyNumberFormat="1" applyFont="1" applyFill="1" applyBorder="1" applyAlignment="1">
      <alignment horizontal="center" vertical="center"/>
    </xf>
    <xf numFmtId="171" fontId="23" fillId="45" borderId="61" xfId="0" applyNumberFormat="1" applyFont="1" applyFill="1" applyBorder="1" applyAlignment="1">
      <alignment horizontal="center" vertical="center"/>
    </xf>
    <xf numFmtId="0" fontId="32" fillId="0" borderId="19" xfId="0" applyFont="1" applyBorder="1"/>
    <xf numFmtId="0" fontId="32" fillId="43" borderId="19" xfId="0" applyFont="1" applyFill="1" applyBorder="1" applyAlignment="1">
      <alignment horizontal="center"/>
    </xf>
    <xf numFmtId="0" fontId="32" fillId="45" borderId="19" xfId="0" applyFont="1" applyFill="1" applyBorder="1" applyAlignment="1">
      <alignment horizontal="center"/>
    </xf>
    <xf numFmtId="49" fontId="23" fillId="0" borderId="33" xfId="0" applyNumberFormat="1" applyFont="1" applyBorder="1" applyAlignment="1">
      <alignment horizontal="center" vertical="center"/>
    </xf>
    <xf numFmtId="49" fontId="23" fillId="43" borderId="33" xfId="0" applyNumberFormat="1" applyFont="1" applyFill="1" applyBorder="1" applyAlignment="1">
      <alignment horizontal="center" vertical="center"/>
    </xf>
    <xf numFmtId="49" fontId="23" fillId="45" borderId="33" xfId="0" applyNumberFormat="1" applyFont="1" applyFill="1" applyBorder="1" applyAlignment="1">
      <alignment horizontal="center" vertical="center"/>
    </xf>
    <xf numFmtId="49" fontId="23" fillId="43" borderId="32" xfId="0" applyNumberFormat="1" applyFont="1" applyFill="1" applyBorder="1" applyAlignment="1">
      <alignment horizontal="center" vertical="center"/>
    </xf>
    <xf numFmtId="49" fontId="23" fillId="45" borderId="32" xfId="0" applyNumberFormat="1" applyFont="1" applyFill="1" applyBorder="1" applyAlignment="1">
      <alignment horizontal="center" vertical="center"/>
    </xf>
    <xf numFmtId="171" fontId="22" fillId="9" borderId="38" xfId="0" applyNumberFormat="1" applyFont="1" applyFill="1" applyBorder="1" applyAlignment="1">
      <alignment horizontal="left" vertical="center" wrapText="1"/>
    </xf>
    <xf numFmtId="171" fontId="22" fillId="9" borderId="7" xfId="0" applyNumberFormat="1" applyFont="1" applyFill="1" applyBorder="1" applyAlignment="1">
      <alignment horizontal="left" vertical="center" wrapText="1"/>
    </xf>
    <xf numFmtId="171" fontId="23" fillId="9" borderId="9" xfId="0" applyNumberFormat="1" applyFont="1" applyFill="1" applyBorder="1" applyAlignment="1">
      <alignment horizontal="center" vertical="center"/>
    </xf>
    <xf numFmtId="171" fontId="23" fillId="43" borderId="9" xfId="0" applyNumberFormat="1" applyFont="1" applyFill="1" applyBorder="1" applyAlignment="1">
      <alignment horizontal="center" vertical="center"/>
    </xf>
    <xf numFmtId="171" fontId="23" fillId="45" borderId="9" xfId="0" applyNumberFormat="1" applyFont="1" applyFill="1" applyBorder="1" applyAlignment="1">
      <alignment horizontal="center" vertical="center"/>
    </xf>
    <xf numFmtId="171" fontId="22" fillId="9" borderId="7" xfId="0" applyNumberFormat="1" applyFont="1" applyFill="1" applyBorder="1" applyAlignment="1">
      <alignment vertical="center" wrapText="1"/>
    </xf>
    <xf numFmtId="0" fontId="32" fillId="0" borderId="9" xfId="0" applyFont="1" applyBorder="1"/>
    <xf numFmtId="0" fontId="32" fillId="43" borderId="9" xfId="0" applyFont="1" applyFill="1" applyBorder="1" applyAlignment="1">
      <alignment horizontal="center"/>
    </xf>
    <xf numFmtId="0" fontId="32" fillId="45" borderId="9" xfId="0" applyFont="1" applyFill="1" applyBorder="1" applyAlignment="1">
      <alignment horizontal="center"/>
    </xf>
    <xf numFmtId="171" fontId="23" fillId="43" borderId="15" xfId="0" applyNumberFormat="1" applyFont="1" applyFill="1" applyBorder="1" applyAlignment="1">
      <alignment horizontal="center" vertical="center"/>
    </xf>
    <xf numFmtId="171" fontId="23" fillId="45" borderId="15" xfId="0" applyNumberFormat="1" applyFont="1" applyFill="1" applyBorder="1" applyAlignment="1">
      <alignment horizontal="center" vertical="center"/>
    </xf>
    <xf numFmtId="171" fontId="23" fillId="43" borderId="32" xfId="0" applyNumberFormat="1" applyFont="1" applyFill="1" applyBorder="1" applyAlignment="1">
      <alignment horizontal="center" vertical="center"/>
    </xf>
    <xf numFmtId="171" fontId="23" fillId="45" borderId="3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71" fontId="23" fillId="10" borderId="30" xfId="0" applyNumberFormat="1" applyFont="1" applyFill="1" applyBorder="1" applyAlignment="1">
      <alignment horizontal="center" vertical="center"/>
    </xf>
    <xf numFmtId="171" fontId="23" fillId="10" borderId="39" xfId="0" applyNumberFormat="1" applyFont="1" applyFill="1" applyBorder="1" applyAlignment="1">
      <alignment horizontal="center" vertical="center"/>
    </xf>
    <xf numFmtId="3" fontId="32" fillId="43" borderId="0" xfId="0" applyNumberFormat="1" applyFont="1" applyFill="1" applyAlignment="1">
      <alignment horizontal="center"/>
    </xf>
    <xf numFmtId="171" fontId="0" fillId="0" borderId="0" xfId="0" applyNumberFormat="1" applyAlignment="1">
      <alignment horizontal="center"/>
    </xf>
    <xf numFmtId="171" fontId="32" fillId="43" borderId="0" xfId="0" applyNumberFormat="1" applyFont="1" applyFill="1" applyAlignment="1">
      <alignment horizontal="center"/>
    </xf>
    <xf numFmtId="171" fontId="28" fillId="0" borderId="0" xfId="0" applyNumberFormat="1" applyFont="1"/>
    <xf numFmtId="171" fontId="121" fillId="0" borderId="0" xfId="0" applyNumberFormat="1" applyFont="1"/>
    <xf numFmtId="171" fontId="22" fillId="7" borderId="50" xfId="3" applyNumberFormat="1" applyFont="1" applyFill="1" applyBorder="1" applyAlignment="1">
      <alignment horizontal="center" vertical="center" wrapText="1"/>
    </xf>
    <xf numFmtId="171" fontId="22" fillId="7" borderId="40" xfId="3" applyNumberFormat="1" applyFont="1" applyFill="1" applyBorder="1" applyAlignment="1">
      <alignment horizontal="center" vertical="center" wrapText="1"/>
    </xf>
    <xf numFmtId="171" fontId="22" fillId="7" borderId="120" xfId="3" applyNumberFormat="1" applyFont="1" applyFill="1" applyBorder="1" applyAlignment="1">
      <alignment horizontal="center" vertical="center" wrapText="1"/>
    </xf>
    <xf numFmtId="171" fontId="22" fillId="7" borderId="42" xfId="3" applyNumberFormat="1" applyFont="1" applyFill="1" applyBorder="1" applyAlignment="1">
      <alignment horizontal="center" vertical="center" wrapText="1"/>
    </xf>
    <xf numFmtId="171" fontId="22" fillId="0" borderId="26" xfId="0" applyNumberFormat="1" applyFont="1" applyBorder="1" applyAlignment="1">
      <alignment horizontal="center" vertical="center"/>
    </xf>
    <xf numFmtId="171" fontId="23" fillId="0" borderId="28" xfId="0" applyNumberFormat="1" applyFont="1" applyBorder="1" applyAlignment="1">
      <alignment horizontal="center" vertical="center"/>
    </xf>
    <xf numFmtId="171" fontId="22" fillId="0" borderId="30" xfId="0" applyNumberFormat="1" applyFont="1" applyBorder="1" applyAlignment="1">
      <alignment horizontal="center" vertical="center"/>
    </xf>
    <xf numFmtId="171" fontId="24" fillId="0" borderId="58" xfId="0" applyNumberFormat="1" applyFont="1" applyBorder="1" applyAlignment="1">
      <alignment vertical="center"/>
    </xf>
    <xf numFmtId="171" fontId="24" fillId="0" borderId="29" xfId="0" applyNumberFormat="1" applyFont="1" applyBorder="1" applyAlignment="1">
      <alignment vertical="center"/>
    </xf>
    <xf numFmtId="171" fontId="23" fillId="0" borderId="54" xfId="0" applyNumberFormat="1" applyFont="1" applyBorder="1" applyAlignment="1">
      <alignment horizontal="center" vertical="center"/>
    </xf>
    <xf numFmtId="171" fontId="22" fillId="0" borderId="62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171" fontId="23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horizontal="center" vertical="center"/>
    </xf>
    <xf numFmtId="171" fontId="23" fillId="0" borderId="47" xfId="0" applyNumberFormat="1" applyFont="1" applyBorder="1" applyAlignment="1">
      <alignment horizontal="center" vertical="center"/>
    </xf>
    <xf numFmtId="171" fontId="22" fillId="0" borderId="119" xfId="0" applyNumberFormat="1" applyFont="1" applyBorder="1" applyAlignment="1">
      <alignment horizontal="center" vertical="center"/>
    </xf>
    <xf numFmtId="171" fontId="24" fillId="0" borderId="73" xfId="0" applyNumberFormat="1" applyFont="1" applyBorder="1" applyAlignment="1">
      <alignment vertical="center"/>
    </xf>
    <xf numFmtId="171" fontId="24" fillId="0" borderId="11" xfId="0" applyNumberFormat="1" applyFont="1" applyBorder="1" applyAlignment="1">
      <alignment vertical="center"/>
    </xf>
    <xf numFmtId="171" fontId="23" fillId="0" borderId="26" xfId="0" applyNumberFormat="1" applyFont="1" applyBorder="1" applyAlignment="1">
      <alignment horizontal="center" vertical="center"/>
    </xf>
    <xf numFmtId="171" fontId="24" fillId="0" borderId="74" xfId="0" applyNumberFormat="1" applyFont="1" applyBorder="1" applyAlignment="1">
      <alignment vertical="center"/>
    </xf>
    <xf numFmtId="171" fontId="24" fillId="0" borderId="5" xfId="0" applyNumberFormat="1" applyFont="1" applyBorder="1" applyAlignment="1">
      <alignment vertical="center"/>
    </xf>
    <xf numFmtId="49" fontId="23" fillId="0" borderId="34" xfId="0" applyNumberFormat="1" applyFont="1" applyBorder="1" applyAlignment="1">
      <alignment horizontal="center" vertical="center"/>
    </xf>
    <xf numFmtId="171" fontId="23" fillId="0" borderId="34" xfId="0" applyNumberFormat="1" applyFont="1" applyBorder="1" applyAlignment="1">
      <alignment horizontal="center" vertical="center"/>
    </xf>
    <xf numFmtId="171" fontId="24" fillId="0" borderId="75" xfId="0" applyNumberFormat="1" applyFont="1" applyBorder="1" applyAlignment="1">
      <alignment vertical="center"/>
    </xf>
    <xf numFmtId="171" fontId="24" fillId="0" borderId="65" xfId="0" applyNumberFormat="1" applyFont="1" applyBorder="1" applyAlignment="1">
      <alignment vertical="center"/>
    </xf>
    <xf numFmtId="171" fontId="23" fillId="0" borderId="66" xfId="0" applyNumberFormat="1" applyFont="1" applyBorder="1" applyAlignment="1">
      <alignment horizontal="center" vertical="center"/>
    </xf>
    <xf numFmtId="171" fontId="23" fillId="0" borderId="64" xfId="0" applyNumberFormat="1" applyFont="1" applyBorder="1" applyAlignment="1">
      <alignment horizontal="center" vertical="center"/>
    </xf>
    <xf numFmtId="49" fontId="23" fillId="0" borderId="78" xfId="0" applyNumberFormat="1" applyFont="1" applyBorder="1" applyAlignment="1">
      <alignment horizontal="center" vertical="center"/>
    </xf>
    <xf numFmtId="171" fontId="23" fillId="0" borderId="30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171" fontId="24" fillId="0" borderId="82" xfId="0" applyNumberFormat="1" applyFont="1" applyBorder="1" applyAlignment="1">
      <alignment vertical="center"/>
    </xf>
    <xf numFmtId="171" fontId="24" fillId="0" borderId="17" xfId="0" applyNumberFormat="1" applyFont="1" applyBorder="1" applyAlignment="1">
      <alignment vertical="center"/>
    </xf>
    <xf numFmtId="171" fontId="24" fillId="0" borderId="19" xfId="0" applyNumberFormat="1" applyFont="1" applyBorder="1" applyAlignment="1">
      <alignment vertical="center"/>
    </xf>
    <xf numFmtId="49" fontId="23" fillId="0" borderId="62" xfId="0" applyNumberFormat="1" applyFont="1" applyBorder="1" applyAlignment="1">
      <alignment horizontal="center" vertical="center"/>
    </xf>
    <xf numFmtId="171" fontId="23" fillId="0" borderId="44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171" fontId="21" fillId="0" borderId="63" xfId="0" applyNumberFormat="1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47" borderId="63" xfId="0" applyFont="1" applyFill="1" applyBorder="1" applyAlignment="1">
      <alignment horizontal="center" vertical="center"/>
    </xf>
    <xf numFmtId="0" fontId="10" fillId="47" borderId="56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2" fillId="0" borderId="33" xfId="0" applyFont="1" applyBorder="1"/>
    <xf numFmtId="0" fontId="0" fillId="0" borderId="33" xfId="0" applyBorder="1"/>
    <xf numFmtId="3" fontId="0" fillId="0" borderId="33" xfId="0" applyNumberFormat="1" applyBorder="1" applyAlignment="1">
      <alignment horizontal="center" wrapText="1"/>
    </xf>
    <xf numFmtId="0" fontId="122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11" fillId="0" borderId="38" xfId="0" applyFont="1" applyBorder="1"/>
    <xf numFmtId="0" fontId="11" fillId="0" borderId="41" xfId="0" applyFont="1" applyBorder="1"/>
    <xf numFmtId="0" fontId="10" fillId="0" borderId="39" xfId="0" applyFont="1" applyBorder="1"/>
    <xf numFmtId="3" fontId="10" fillId="0" borderId="39" xfId="0" applyNumberFormat="1" applyFont="1" applyBorder="1" applyAlignment="1">
      <alignment horizontal="center"/>
    </xf>
    <xf numFmtId="0" fontId="10" fillId="0" borderId="33" xfId="0" applyFont="1" applyBorder="1"/>
    <xf numFmtId="3" fontId="10" fillId="0" borderId="33" xfId="0" applyNumberFormat="1" applyFont="1" applyBorder="1" applyAlignment="1">
      <alignment horizontal="center"/>
    </xf>
    <xf numFmtId="0" fontId="122" fillId="0" borderId="15" xfId="0" applyFont="1" applyBorder="1"/>
    <xf numFmtId="0" fontId="123" fillId="0" borderId="15" xfId="0" applyFont="1" applyBorder="1"/>
    <xf numFmtId="0" fontId="0" fillId="4" borderId="15" xfId="0" applyFill="1" applyBorder="1"/>
    <xf numFmtId="3" fontId="0" fillId="4" borderId="15" xfId="0" applyNumberFormat="1" applyFill="1" applyBorder="1"/>
    <xf numFmtId="168" fontId="10" fillId="0" borderId="0" xfId="0" applyNumberFormat="1" applyFont="1"/>
    <xf numFmtId="9" fontId="0" fillId="0" borderId="15" xfId="1" applyFont="1" applyBorder="1"/>
    <xf numFmtId="9" fontId="0" fillId="0" borderId="32" xfId="1" applyFont="1" applyFill="1" applyBorder="1"/>
    <xf numFmtId="168" fontId="0" fillId="0" borderId="32" xfId="0" applyNumberFormat="1" applyBorder="1" applyAlignment="1">
      <alignment horizontal="center"/>
    </xf>
    <xf numFmtId="168" fontId="10" fillId="43" borderId="0" xfId="0" applyNumberFormat="1" applyFont="1" applyFill="1"/>
    <xf numFmtId="3" fontId="10" fillId="43" borderId="0" xfId="0" applyNumberFormat="1" applyFont="1" applyFill="1"/>
    <xf numFmtId="0" fontId="11" fillId="0" borderId="15" xfId="0" applyFont="1" applyBorder="1"/>
    <xf numFmtId="3" fontId="0" fillId="43" borderId="0" xfId="0" applyNumberFormat="1" applyFill="1"/>
    <xf numFmtId="16" fontId="122" fillId="0" borderId="15" xfId="0" applyNumberFormat="1" applyFont="1" applyBorder="1"/>
    <xf numFmtId="9" fontId="10" fillId="0" borderId="15" xfId="1" applyFont="1" applyBorder="1"/>
    <xf numFmtId="167" fontId="0" fillId="43" borderId="0" xfId="0" applyNumberFormat="1" applyFill="1"/>
    <xf numFmtId="3" fontId="10" fillId="0" borderId="32" xfId="0" applyNumberFormat="1" applyFont="1" applyBorder="1"/>
    <xf numFmtId="0" fontId="11" fillId="0" borderId="38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3" fontId="10" fillId="0" borderId="42" xfId="0" applyNumberFormat="1" applyFont="1" applyBorder="1" applyAlignment="1">
      <alignment horizontal="center"/>
    </xf>
    <xf numFmtId="3" fontId="11" fillId="0" borderId="15" xfId="0" applyNumberFormat="1" applyFont="1" applyBorder="1"/>
    <xf numFmtId="3" fontId="122" fillId="0" borderId="15" xfId="0" applyNumberFormat="1" applyFont="1" applyBorder="1"/>
    <xf numFmtId="3" fontId="122" fillId="0" borderId="32" xfId="0" applyNumberFormat="1" applyFont="1" applyBorder="1"/>
    <xf numFmtId="0" fontId="11" fillId="0" borderId="40" xfId="0" applyFont="1" applyBorder="1" applyAlignment="1">
      <alignment horizontal="left"/>
    </xf>
    <xf numFmtId="3" fontId="10" fillId="0" borderId="42" xfId="0" applyNumberFormat="1" applyFont="1" applyBorder="1"/>
    <xf numFmtId="3" fontId="0" fillId="0" borderId="16" xfId="0" applyNumberFormat="1" applyBorder="1"/>
    <xf numFmtId="3" fontId="11" fillId="0" borderId="33" xfId="0" applyNumberFormat="1" applyFont="1" applyBorder="1"/>
    <xf numFmtId="3" fontId="10" fillId="0" borderId="33" xfId="0" applyNumberFormat="1" applyFont="1" applyBorder="1"/>
    <xf numFmtId="3" fontId="10" fillId="4" borderId="15" xfId="0" applyNumberFormat="1" applyFont="1" applyFill="1" applyBorder="1"/>
    <xf numFmtId="3" fontId="0" fillId="4" borderId="32" xfId="0" applyNumberFormat="1" applyFill="1" applyBorder="1"/>
    <xf numFmtId="0" fontId="10" fillId="0" borderId="39" xfId="0" applyFont="1" applyBorder="1" applyAlignment="1">
      <alignment horizontal="center"/>
    </xf>
    <xf numFmtId="0" fontId="122" fillId="0" borderId="0" xfId="0" applyFont="1"/>
    <xf numFmtId="3" fontId="0" fillId="0" borderId="46" xfId="0" applyNumberFormat="1" applyBorder="1"/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left"/>
    </xf>
    <xf numFmtId="3" fontId="32" fillId="0" borderId="0" xfId="0" applyNumberFormat="1" applyFont="1"/>
    <xf numFmtId="0" fontId="0" fillId="0" borderId="14" xfId="0" applyBorder="1"/>
    <xf numFmtId="3" fontId="32" fillId="0" borderId="30" xfId="0" applyNumberFormat="1" applyFont="1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3" fontId="0" fillId="3" borderId="0" xfId="0" applyNumberFormat="1" applyFill="1"/>
    <xf numFmtId="9" fontId="0" fillId="0" borderId="0" xfId="0" applyNumberFormat="1"/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2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3" fillId="3" borderId="50" xfId="0" applyFont="1" applyFill="1" applyBorder="1" applyAlignment="1">
      <alignment horizontal="center" vertical="center"/>
    </xf>
    <xf numFmtId="0" fontId="63" fillId="3" borderId="40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/>
    </xf>
    <xf numFmtId="0" fontId="63" fillId="0" borderId="14" xfId="0" applyFont="1" applyBorder="1" applyAlignment="1">
      <alignment horizontal="left" vertical="center"/>
    </xf>
    <xf numFmtId="0" fontId="63" fillId="0" borderId="19" xfId="0" applyFont="1" applyBorder="1" applyAlignment="1">
      <alignment horizontal="left" vertical="center"/>
    </xf>
    <xf numFmtId="0" fontId="63" fillId="0" borderId="1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/>
    </xf>
    <xf numFmtId="0" fontId="63" fillId="0" borderId="50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63" fillId="0" borderId="4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40" xfId="0" applyFont="1" applyBorder="1" applyAlignment="1">
      <alignment horizontal="center" wrapText="1"/>
    </xf>
    <xf numFmtId="0" fontId="62" fillId="0" borderId="50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63" fillId="0" borderId="5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horizontal="right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Border="1" applyAlignment="1">
      <alignment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2" borderId="15" xfId="0" applyNumberFormat="1" applyFont="1" applyFill="1" applyBorder="1" applyAlignment="1">
      <alignment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103" fillId="7" borderId="7" xfId="2" applyNumberFormat="1" applyFont="1" applyFill="1" applyBorder="1" applyAlignment="1">
      <alignment horizontal="center" vertical="center" textRotation="90"/>
    </xf>
    <xf numFmtId="171" fontId="103" fillId="7" borderId="13" xfId="2" applyNumberFormat="1" applyFont="1" applyFill="1" applyBorder="1" applyAlignment="1">
      <alignment horizontal="center" vertical="center" textRotation="90"/>
    </xf>
    <xf numFmtId="171" fontId="103" fillId="7" borderId="17" xfId="2" applyNumberFormat="1" applyFont="1" applyFill="1" applyBorder="1" applyAlignment="1">
      <alignment horizontal="center" vertical="center" textRotation="90"/>
    </xf>
    <xf numFmtId="171" fontId="104" fillId="0" borderId="57" xfId="0" applyNumberFormat="1" applyFont="1" applyFill="1" applyBorder="1" applyAlignment="1">
      <alignment horizontal="left" vertical="center" wrapText="1"/>
    </xf>
    <xf numFmtId="171" fontId="104" fillId="0" borderId="11" xfId="0" applyNumberFormat="1" applyFont="1" applyFill="1" applyBorder="1" applyAlignment="1">
      <alignment horizontal="left" vertical="center" wrapText="1"/>
    </xf>
    <xf numFmtId="171" fontId="106" fillId="9" borderId="11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horizontal="left" vertical="center" wrapText="1"/>
    </xf>
    <xf numFmtId="171" fontId="104" fillId="0" borderId="5" xfId="0" applyNumberFormat="1" applyFont="1" applyFill="1" applyBorder="1" applyAlignment="1">
      <alignment horizontal="left" vertical="center" wrapText="1"/>
    </xf>
    <xf numFmtId="171" fontId="106" fillId="9" borderId="5" xfId="0" applyNumberFormat="1" applyFont="1" applyFill="1" applyBorder="1" applyAlignment="1">
      <alignment horizontal="center" vertical="center"/>
    </xf>
    <xf numFmtId="171" fontId="104" fillId="0" borderId="6" xfId="0" applyNumberFormat="1" applyFont="1" applyFill="1" applyBorder="1" applyAlignment="1">
      <alignment horizontal="left" vertical="center" wrapText="1"/>
    </xf>
    <xf numFmtId="171" fontId="104" fillId="0" borderId="58" xfId="0" applyNumberFormat="1" applyFont="1" applyFill="1" applyBorder="1" applyAlignment="1">
      <alignment horizontal="left" vertical="center"/>
    </xf>
    <xf numFmtId="171" fontId="104" fillId="0" borderId="29" xfId="0" applyNumberFormat="1" applyFont="1" applyFill="1" applyBorder="1" applyAlignment="1">
      <alignment horizontal="left" vertical="center"/>
    </xf>
    <xf numFmtId="171" fontId="104" fillId="0" borderId="17" xfId="0" applyNumberFormat="1" applyFont="1" applyFill="1" applyBorder="1" applyAlignment="1">
      <alignment horizontal="left" vertical="center" wrapText="1"/>
    </xf>
    <xf numFmtId="171" fontId="104" fillId="0" borderId="19" xfId="0" applyNumberFormat="1" applyFont="1" applyFill="1" applyBorder="1" applyAlignment="1">
      <alignment horizontal="left" vertical="center" wrapText="1"/>
    </xf>
    <xf numFmtId="171" fontId="106" fillId="9" borderId="19" xfId="0" applyNumberFormat="1" applyFont="1" applyFill="1" applyBorder="1" applyAlignment="1">
      <alignment horizontal="center" vertical="center"/>
    </xf>
    <xf numFmtId="171" fontId="106" fillId="9" borderId="55" xfId="0" applyNumberFormat="1" applyFont="1" applyFill="1" applyBorder="1" applyAlignment="1">
      <alignment horizontal="center" vertical="center"/>
    </xf>
    <xf numFmtId="171" fontId="103" fillId="7" borderId="7" xfId="2" applyNumberFormat="1" applyFont="1" applyFill="1" applyBorder="1" applyAlignment="1">
      <alignment horizontal="center" vertical="center" textRotation="90" wrapText="1"/>
    </xf>
    <xf numFmtId="171" fontId="103" fillId="7" borderId="13" xfId="2" applyNumberFormat="1" applyFont="1" applyFill="1" applyBorder="1" applyAlignment="1">
      <alignment horizontal="center" vertical="center" textRotation="90" wrapText="1"/>
    </xf>
    <xf numFmtId="171" fontId="103" fillId="7" borderId="17" xfId="2" applyNumberFormat="1" applyFont="1" applyFill="1" applyBorder="1" applyAlignment="1">
      <alignment horizontal="center" vertical="center" textRotation="90" wrapText="1"/>
    </xf>
    <xf numFmtId="171" fontId="104" fillId="0" borderId="57" xfId="0" applyNumberFormat="1" applyFont="1" applyFill="1" applyBorder="1" applyAlignment="1">
      <alignment horizontal="left" vertical="center"/>
    </xf>
    <xf numFmtId="171" fontId="104" fillId="0" borderId="11" xfId="0" applyNumberFormat="1" applyFont="1" applyFill="1" applyBorder="1" applyAlignment="1">
      <alignment horizontal="left" vertical="center"/>
    </xf>
    <xf numFmtId="171" fontId="106" fillId="0" borderId="25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wrapText="1"/>
    </xf>
    <xf numFmtId="0" fontId="109" fillId="0" borderId="29" xfId="0" applyFont="1" applyBorder="1" applyAlignment="1">
      <alignment wrapText="1"/>
    </xf>
    <xf numFmtId="0" fontId="109" fillId="0" borderId="16" xfId="0" applyFont="1" applyBorder="1" applyAlignment="1">
      <alignment wrapText="1"/>
    </xf>
    <xf numFmtId="171" fontId="106" fillId="0" borderId="15" xfId="0" applyNumberFormat="1" applyFont="1" applyFill="1" applyBorder="1" applyAlignment="1">
      <alignment horizontal="center" vertical="center"/>
    </xf>
    <xf numFmtId="0" fontId="108" fillId="0" borderId="29" xfId="0" applyFont="1" applyBorder="1" applyAlignment="1">
      <alignment wrapText="1"/>
    </xf>
    <xf numFmtId="0" fontId="108" fillId="0" borderId="16" xfId="0" applyFont="1" applyBorder="1" applyAlignment="1">
      <alignment wrapText="1"/>
    </xf>
    <xf numFmtId="171" fontId="104" fillId="0" borderId="60" xfId="0" applyNumberFormat="1" applyFont="1" applyFill="1" applyBorder="1" applyAlignment="1">
      <alignment horizontal="left" vertical="center"/>
    </xf>
    <xf numFmtId="171" fontId="104" fillId="0" borderId="5" xfId="0" applyNumberFormat="1" applyFont="1" applyFill="1" applyBorder="1" applyAlignment="1">
      <alignment horizontal="left" vertical="center"/>
    </xf>
    <xf numFmtId="10" fontId="106" fillId="0" borderId="15" xfId="1" applyNumberFormat="1" applyFont="1" applyFill="1" applyBorder="1" applyAlignment="1">
      <alignment horizontal="center" vertical="center"/>
    </xf>
    <xf numFmtId="171" fontId="106" fillId="0" borderId="22" xfId="0" applyNumberFormat="1" applyFont="1" applyFill="1" applyBorder="1" applyAlignment="1">
      <alignment horizontal="center" vertical="center"/>
    </xf>
    <xf numFmtId="171" fontId="103" fillId="7" borderId="24" xfId="2" applyNumberFormat="1" applyFont="1" applyFill="1" applyBorder="1" applyAlignment="1">
      <alignment horizontal="center" vertical="center" textRotation="90" wrapText="1"/>
    </xf>
    <xf numFmtId="171" fontId="103" fillId="7" borderId="27" xfId="2" applyNumberFormat="1" applyFont="1" applyFill="1" applyBorder="1" applyAlignment="1">
      <alignment horizontal="center" vertical="center" textRotation="90" wrapText="1"/>
    </xf>
    <xf numFmtId="171" fontId="103" fillId="7" borderId="37" xfId="2" applyNumberFormat="1" applyFont="1" applyFill="1" applyBorder="1" applyAlignment="1">
      <alignment horizontal="center" vertical="center" textRotation="90" wrapText="1"/>
    </xf>
    <xf numFmtId="171" fontId="106" fillId="0" borderId="48" xfId="0" applyNumberFormat="1" applyFont="1" applyFill="1" applyBorder="1" applyAlignment="1">
      <alignment horizontal="center" vertical="center"/>
    </xf>
    <xf numFmtId="171" fontId="106" fillId="0" borderId="9" xfId="0" applyNumberFormat="1" applyFont="1" applyFill="1" applyBorder="1" applyAlignment="1">
      <alignment horizontal="center" vertical="center"/>
    </xf>
    <xf numFmtId="171" fontId="106" fillId="0" borderId="49" xfId="0" applyNumberFormat="1" applyFont="1" applyFill="1" applyBorder="1" applyAlignment="1">
      <alignment horizontal="center" vertical="center"/>
    </xf>
    <xf numFmtId="171" fontId="106" fillId="0" borderId="28" xfId="0" applyNumberFormat="1" applyFont="1" applyFill="1" applyBorder="1" applyAlignment="1">
      <alignment horizontal="center" vertical="center"/>
    </xf>
    <xf numFmtId="171" fontId="106" fillId="0" borderId="29" xfId="0" applyNumberFormat="1" applyFont="1" applyFill="1" applyBorder="1" applyAlignment="1">
      <alignment horizontal="center" vertical="center"/>
    </xf>
    <xf numFmtId="171" fontId="106" fillId="0" borderId="16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vertical="center" wrapText="1"/>
    </xf>
    <xf numFmtId="0" fontId="108" fillId="0" borderId="29" xfId="0" applyFont="1" applyBorder="1" applyAlignment="1">
      <alignment vertical="center" wrapText="1"/>
    </xf>
    <xf numFmtId="0" fontId="108" fillId="0" borderId="16" xfId="0" applyFont="1" applyBorder="1" applyAlignment="1">
      <alignment vertical="center" wrapText="1"/>
    </xf>
    <xf numFmtId="171" fontId="102" fillId="7" borderId="7" xfId="5" applyNumberFormat="1" applyFont="1" applyFill="1" applyBorder="1" applyAlignment="1">
      <alignment horizontal="center" vertical="center"/>
    </xf>
    <xf numFmtId="171" fontId="102" fillId="7" borderId="9" xfId="5" applyNumberFormat="1" applyFont="1" applyFill="1" applyBorder="1" applyAlignment="1">
      <alignment horizontal="center" vertical="center"/>
    </xf>
    <xf numFmtId="171" fontId="102" fillId="7" borderId="8" xfId="5" applyNumberFormat="1" applyFont="1" applyFill="1" applyBorder="1" applyAlignment="1">
      <alignment horizontal="center" vertical="center"/>
    </xf>
    <xf numFmtId="171" fontId="102" fillId="7" borderId="17" xfId="5" applyNumberFormat="1" applyFont="1" applyFill="1" applyBorder="1" applyAlignment="1">
      <alignment horizontal="center" vertical="center"/>
    </xf>
    <xf numFmtId="171" fontId="102" fillId="7" borderId="19" xfId="5" applyNumberFormat="1" applyFont="1" applyFill="1" applyBorder="1" applyAlignment="1">
      <alignment horizontal="center" vertical="center"/>
    </xf>
    <xf numFmtId="171" fontId="102" fillId="7" borderId="18" xfId="5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 applyAlignment="1">
      <alignment horizontal="left"/>
    </xf>
    <xf numFmtId="171" fontId="104" fillId="0" borderId="19" xfId="0" applyNumberFormat="1" applyFont="1" applyFill="1" applyBorder="1" applyAlignment="1">
      <alignment horizontal="left"/>
    </xf>
    <xf numFmtId="171" fontId="106" fillId="0" borderId="20" xfId="0" applyNumberFormat="1" applyFont="1" applyFill="1" applyBorder="1" applyAlignment="1">
      <alignment horizontal="center" vertical="center"/>
    </xf>
    <xf numFmtId="171" fontId="106" fillId="0" borderId="21" xfId="0" applyNumberFormat="1" applyFont="1" applyFill="1" applyBorder="1" applyAlignment="1">
      <alignment horizontal="center" vertical="center"/>
    </xf>
    <xf numFmtId="171" fontId="106" fillId="0" borderId="23" xfId="0" applyNumberFormat="1" applyFont="1" applyFill="1" applyBorder="1" applyAlignment="1">
      <alignment horizontal="center" vertical="center"/>
    </xf>
    <xf numFmtId="0" fontId="74" fillId="3" borderId="95" xfId="2" applyFont="1" applyFill="1" applyBorder="1" applyAlignment="1">
      <alignment horizontal="left" vertical="center" wrapText="1"/>
    </xf>
    <xf numFmtId="0" fontId="73" fillId="3" borderId="95" xfId="2" applyFont="1" applyFill="1" applyBorder="1" applyAlignment="1">
      <alignment horizontal="center" vertical="center" wrapText="1"/>
    </xf>
    <xf numFmtId="0" fontId="73" fillId="3" borderId="103" xfId="2" applyFont="1" applyFill="1" applyBorder="1" applyAlignment="1">
      <alignment horizontal="center" vertical="center" wrapText="1"/>
    </xf>
    <xf numFmtId="0" fontId="73" fillId="3" borderId="104" xfId="2" applyFont="1" applyFill="1" applyBorder="1" applyAlignment="1">
      <alignment horizontal="center" vertical="center" wrapText="1"/>
    </xf>
    <xf numFmtId="0" fontId="73" fillId="3" borderId="105" xfId="2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center" vertical="center" wrapText="1"/>
    </xf>
    <xf numFmtId="178" fontId="74" fillId="3" borderId="95" xfId="2" applyNumberFormat="1" applyFont="1" applyFill="1" applyBorder="1" applyAlignment="1">
      <alignment horizontal="center" vertical="center"/>
    </xf>
    <xf numFmtId="178" fontId="73" fillId="3" borderId="95" xfId="2" applyNumberFormat="1" applyFont="1" applyFill="1" applyBorder="1" applyAlignment="1">
      <alignment horizontal="left" vertical="center" wrapText="1"/>
    </xf>
    <xf numFmtId="0" fontId="74" fillId="3" borderId="95" xfId="2" applyFont="1" applyFill="1" applyBorder="1" applyAlignment="1">
      <alignment horizontal="center" wrapText="1"/>
    </xf>
    <xf numFmtId="0" fontId="73" fillId="3" borderId="95" xfId="2" applyFont="1" applyFill="1" applyBorder="1" applyAlignment="1">
      <alignment horizontal="center" vertical="center"/>
    </xf>
    <xf numFmtId="178" fontId="74" fillId="3" borderId="95" xfId="2" applyNumberFormat="1" applyFont="1" applyFill="1" applyBorder="1" applyAlignment="1">
      <alignment horizontal="center"/>
    </xf>
    <xf numFmtId="0" fontId="74" fillId="3" borderId="95" xfId="2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/>
    </xf>
    <xf numFmtId="178" fontId="74" fillId="3" borderId="95" xfId="2" applyNumberFormat="1" applyFont="1" applyFill="1" applyBorder="1" applyAlignment="1">
      <alignment horizontal="center" vertical="center" wrapText="1"/>
    </xf>
    <xf numFmtId="0" fontId="74" fillId="34" borderId="95" xfId="2" applyFont="1" applyFill="1" applyBorder="1" applyAlignment="1">
      <alignment horizontal="center" vertical="center" wrapText="1"/>
    </xf>
    <xf numFmtId="0" fontId="73" fillId="34" borderId="95" xfId="2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center" vertical="center" textRotation="90" wrapText="1"/>
    </xf>
    <xf numFmtId="0" fontId="74" fillId="3" borderId="95" xfId="2" applyFont="1" applyFill="1" applyBorder="1" applyAlignment="1">
      <alignment horizontal="left" vertical="top" wrapText="1"/>
    </xf>
    <xf numFmtId="0" fontId="74" fillId="3" borderId="95" xfId="2" applyFont="1" applyFill="1" applyBorder="1" applyAlignment="1">
      <alignment horizontal="left" vertical="top"/>
    </xf>
    <xf numFmtId="0" fontId="74" fillId="34" borderId="95" xfId="2" applyFont="1" applyFill="1" applyBorder="1" applyAlignment="1">
      <alignment horizontal="left" vertical="center" wrapText="1"/>
    </xf>
    <xf numFmtId="1" fontId="74" fillId="3" borderId="95" xfId="2" applyNumberFormat="1" applyFont="1" applyFill="1" applyBorder="1" applyAlignment="1">
      <alignment horizontal="center"/>
    </xf>
    <xf numFmtId="1" fontId="74" fillId="3" borderId="103" xfId="2" applyNumberFormat="1" applyFont="1" applyFill="1" applyBorder="1" applyAlignment="1">
      <alignment horizontal="center"/>
    </xf>
    <xf numFmtId="1" fontId="74" fillId="3" borderId="104" xfId="2" applyNumberFormat="1" applyFont="1" applyFill="1" applyBorder="1" applyAlignment="1">
      <alignment horizontal="center"/>
    </xf>
    <xf numFmtId="1" fontId="74" fillId="3" borderId="105" xfId="2" applyNumberFormat="1" applyFont="1" applyFill="1" applyBorder="1" applyAlignment="1">
      <alignment horizontal="center"/>
    </xf>
    <xf numFmtId="0" fontId="73" fillId="3" borderId="95" xfId="2" quotePrefix="1" applyFont="1" applyFill="1" applyBorder="1" applyAlignment="1">
      <alignment horizontal="center" vertical="center"/>
    </xf>
    <xf numFmtId="178" fontId="74" fillId="3" borderId="95" xfId="2" applyNumberFormat="1" applyFont="1" applyFill="1" applyBorder="1" applyAlignment="1">
      <alignment horizontal="center" vertical="center" textRotation="90" wrapText="1"/>
    </xf>
    <xf numFmtId="0" fontId="73" fillId="3" borderId="95" xfId="2" applyFont="1" applyFill="1" applyBorder="1" applyAlignment="1">
      <alignment horizontal="center" vertical="center" textRotation="90" wrapText="1"/>
    </xf>
    <xf numFmtId="3" fontId="75" fillId="3" borderId="95" xfId="0" applyNumberFormat="1" applyFont="1" applyFill="1" applyBorder="1" applyAlignment="1">
      <alignment horizontal="right"/>
    </xf>
    <xf numFmtId="0" fontId="74" fillId="0" borderId="95" xfId="0" applyFont="1" applyBorder="1" applyAlignment="1">
      <alignment horizontal="left" wrapText="1"/>
    </xf>
    <xf numFmtId="0" fontId="74" fillId="35" borderId="95" xfId="0" applyFont="1" applyFill="1" applyBorder="1" applyAlignment="1">
      <alignment horizontal="left" vertical="center"/>
    </xf>
    <xf numFmtId="3" fontId="85" fillId="35" borderId="95" xfId="0" applyNumberFormat="1" applyFont="1" applyFill="1" applyBorder="1" applyAlignment="1">
      <alignment horizontal="center"/>
    </xf>
    <xf numFmtId="0" fontId="73" fillId="35" borderId="96" xfId="0" applyFont="1" applyFill="1" applyBorder="1" applyAlignment="1">
      <alignment horizontal="center" vertical="center" wrapText="1"/>
    </xf>
    <xf numFmtId="0" fontId="73" fillId="35" borderId="98" xfId="0" applyFont="1" applyFill="1" applyBorder="1" applyAlignment="1">
      <alignment horizontal="center" vertical="center" wrapText="1"/>
    </xf>
    <xf numFmtId="0" fontId="73" fillId="35" borderId="97" xfId="0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left"/>
    </xf>
    <xf numFmtId="0" fontId="85" fillId="35" borderId="95" xfId="0" applyFont="1" applyFill="1" applyBorder="1" applyAlignment="1">
      <alignment horizontal="center" wrapText="1"/>
    </xf>
    <xf numFmtId="0" fontId="85" fillId="35" borderId="95" xfId="0" applyFont="1" applyFill="1" applyBorder="1" applyAlignment="1">
      <alignment horizontal="center" vertical="center" textRotation="90" wrapText="1"/>
    </xf>
    <xf numFmtId="0" fontId="74" fillId="0" borderId="95" xfId="0" applyFont="1" applyBorder="1" applyAlignment="1">
      <alignment horizontal="left" vertical="center" wrapText="1"/>
    </xf>
    <xf numFmtId="3" fontId="75" fillId="3" borderId="95" xfId="0" applyNumberFormat="1" applyFont="1" applyFill="1" applyBorder="1" applyAlignment="1">
      <alignment horizontal="right" vertical="center"/>
    </xf>
    <xf numFmtId="0" fontId="74" fillId="0" borderId="95" xfId="0" applyFont="1" applyBorder="1" applyAlignment="1">
      <alignment horizontal="left" vertical="center"/>
    </xf>
    <xf numFmtId="0" fontId="73" fillId="35" borderId="95" xfId="0" applyFont="1" applyFill="1" applyBorder="1" applyAlignment="1">
      <alignment horizontal="left" vertical="center"/>
    </xf>
    <xf numFmtId="3" fontId="101" fillId="35" borderId="95" xfId="0" applyNumberFormat="1" applyFont="1" applyFill="1" applyBorder="1" applyAlignment="1">
      <alignment horizontal="right"/>
    </xf>
    <xf numFmtId="0" fontId="74" fillId="35" borderId="95" xfId="0" applyFont="1" applyFill="1" applyBorder="1" applyAlignment="1">
      <alignment horizontal="left" wrapText="1"/>
    </xf>
    <xf numFmtId="0" fontId="85" fillId="35" borderId="95" xfId="0" applyFont="1" applyFill="1" applyBorder="1" applyAlignment="1">
      <alignment horizontal="center" vertical="center" wrapText="1"/>
    </xf>
    <xf numFmtId="3" fontId="75" fillId="0" borderId="95" xfId="0" applyNumberFormat="1" applyFont="1" applyBorder="1" applyAlignment="1">
      <alignment horizontal="right" vertical="center"/>
    </xf>
    <xf numFmtId="3" fontId="75" fillId="35" borderId="95" xfId="0" applyNumberFormat="1" applyFont="1" applyFill="1" applyBorder="1" applyAlignment="1">
      <alignment horizontal="right" vertical="center"/>
    </xf>
    <xf numFmtId="0" fontId="73" fillId="35" borderId="95" xfId="0" applyFont="1" applyFill="1" applyBorder="1" applyAlignment="1">
      <alignment horizontal="left" vertical="center" wrapText="1"/>
    </xf>
    <xf numFmtId="3" fontId="75" fillId="37" borderId="96" xfId="0" applyNumberFormat="1" applyFont="1" applyFill="1" applyBorder="1" applyAlignment="1">
      <alignment horizontal="center" vertical="center"/>
    </xf>
    <xf numFmtId="3" fontId="75" fillId="37" borderId="98" xfId="0" applyNumberFormat="1" applyFont="1" applyFill="1" applyBorder="1" applyAlignment="1">
      <alignment horizontal="center" vertical="center"/>
    </xf>
    <xf numFmtId="3" fontId="75" fillId="37" borderId="97" xfId="0" applyNumberFormat="1" applyFont="1" applyFill="1" applyBorder="1" applyAlignment="1">
      <alignment horizontal="center" vertical="center"/>
    </xf>
    <xf numFmtId="49" fontId="73" fillId="35" borderId="96" xfId="3" applyNumberFormat="1" applyFont="1" applyFill="1" applyBorder="1" applyAlignment="1">
      <alignment horizontal="center" vertical="center" wrapText="1"/>
    </xf>
    <xf numFmtId="49" fontId="73" fillId="35" borderId="98" xfId="3" applyNumberFormat="1" applyFont="1" applyFill="1" applyBorder="1" applyAlignment="1">
      <alignment horizontal="center" vertical="center" wrapText="1"/>
    </xf>
    <xf numFmtId="49" fontId="73" fillId="35" borderId="97" xfId="3" applyNumberFormat="1" applyFont="1" applyFill="1" applyBorder="1" applyAlignment="1">
      <alignment horizontal="center" vertical="center" wrapText="1"/>
    </xf>
    <xf numFmtId="0" fontId="73" fillId="35" borderId="95" xfId="4" applyFont="1" applyFill="1" applyBorder="1" applyAlignment="1">
      <alignment horizontal="center" vertical="center" wrapText="1"/>
    </xf>
    <xf numFmtId="3" fontId="75" fillId="0" borderId="95" xfId="0" applyNumberFormat="1" applyFont="1" applyBorder="1" applyAlignment="1">
      <alignment horizontal="right"/>
    </xf>
    <xf numFmtId="0" fontId="73" fillId="35" borderId="95" xfId="0" applyFont="1" applyFill="1" applyBorder="1" applyAlignment="1">
      <alignment horizontal="center" vertical="center" wrapText="1"/>
    </xf>
    <xf numFmtId="3" fontId="76" fillId="3" borderId="95" xfId="0" applyNumberFormat="1" applyFont="1" applyFill="1" applyBorder="1" applyAlignment="1">
      <alignment horizontal="right" vertical="center"/>
    </xf>
    <xf numFmtId="3" fontId="76" fillId="37" borderId="95" xfId="0" applyNumberFormat="1" applyFont="1" applyFill="1" applyBorder="1" applyAlignment="1">
      <alignment horizontal="right" vertical="center"/>
    </xf>
    <xf numFmtId="0" fontId="73" fillId="35" borderId="95" xfId="0" applyFont="1" applyFill="1" applyBorder="1" applyAlignment="1">
      <alignment horizontal="center"/>
    </xf>
    <xf numFmtId="0" fontId="73" fillId="35" borderId="96" xfId="0" applyFont="1" applyFill="1" applyBorder="1" applyAlignment="1">
      <alignment horizontal="left" vertical="center"/>
    </xf>
    <xf numFmtId="0" fontId="73" fillId="35" borderId="98" xfId="0" applyFont="1" applyFill="1" applyBorder="1" applyAlignment="1">
      <alignment horizontal="left" vertical="center"/>
    </xf>
    <xf numFmtId="0" fontId="73" fillId="35" borderId="97" xfId="0" applyFont="1" applyFill="1" applyBorder="1" applyAlignment="1">
      <alignment horizontal="left" vertical="center"/>
    </xf>
    <xf numFmtId="0" fontId="73" fillId="35" borderId="95" xfId="0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horizontal="left"/>
    </xf>
    <xf numFmtId="0" fontId="74" fillId="0" borderId="96" xfId="0" applyFont="1" applyBorder="1" applyAlignment="1">
      <alignment horizontal="left" vertical="center"/>
    </xf>
    <xf numFmtId="0" fontId="74" fillId="0" borderId="98" xfId="0" applyFont="1" applyBorder="1" applyAlignment="1">
      <alignment horizontal="left" vertical="center"/>
    </xf>
    <xf numFmtId="0" fontId="74" fillId="0" borderId="97" xfId="0" applyFont="1" applyBorder="1" applyAlignment="1">
      <alignment horizontal="left" vertical="center"/>
    </xf>
    <xf numFmtId="3" fontId="75" fillId="35" borderId="95" xfId="0" applyNumberFormat="1" applyFont="1" applyFill="1" applyBorder="1" applyAlignment="1">
      <alignment horizontal="right"/>
    </xf>
    <xf numFmtId="0" fontId="85" fillId="35" borderId="95" xfId="0" applyFont="1" applyFill="1" applyBorder="1" applyAlignment="1">
      <alignment horizontal="center" vertical="center"/>
    </xf>
    <xf numFmtId="3" fontId="76" fillId="37" borderId="96" xfId="0" applyNumberFormat="1" applyFont="1" applyFill="1" applyBorder="1" applyAlignment="1">
      <alignment horizontal="right" vertical="center"/>
    </xf>
    <xf numFmtId="3" fontId="76" fillId="37" borderId="98" xfId="0" applyNumberFormat="1" applyFont="1" applyFill="1" applyBorder="1" applyAlignment="1">
      <alignment horizontal="right" vertical="center"/>
    </xf>
    <xf numFmtId="3" fontId="76" fillId="37" borderId="97" xfId="0" applyNumberFormat="1" applyFont="1" applyFill="1" applyBorder="1" applyAlignment="1">
      <alignment horizontal="right" vertical="center"/>
    </xf>
    <xf numFmtId="3" fontId="76" fillId="3" borderId="95" xfId="0" applyNumberFormat="1" applyFont="1" applyFill="1" applyBorder="1" applyAlignment="1">
      <alignment horizontal="right"/>
    </xf>
    <xf numFmtId="3" fontId="76" fillId="0" borderId="95" xfId="0" applyNumberFormat="1" applyFont="1" applyBorder="1" applyAlignment="1">
      <alignment horizontal="right"/>
    </xf>
    <xf numFmtId="3" fontId="75" fillId="37" borderId="95" xfId="0" applyNumberFormat="1" applyFont="1" applyFill="1" applyBorder="1" applyAlignment="1">
      <alignment horizontal="right" vertical="center"/>
    </xf>
    <xf numFmtId="0" fontId="74" fillId="37" borderId="95" xfId="0" applyFont="1" applyFill="1" applyBorder="1" applyAlignment="1">
      <alignment horizontal="center" vertical="center"/>
    </xf>
    <xf numFmtId="3" fontId="75" fillId="37" borderId="96" xfId="0" applyNumberFormat="1" applyFont="1" applyFill="1" applyBorder="1" applyAlignment="1">
      <alignment horizontal="right" vertical="center"/>
    </xf>
    <xf numFmtId="3" fontId="75" fillId="37" borderId="98" xfId="0" applyNumberFormat="1" applyFont="1" applyFill="1" applyBorder="1" applyAlignment="1">
      <alignment horizontal="right" vertical="center"/>
    </xf>
    <xf numFmtId="3" fontId="75" fillId="37" borderId="97" xfId="0" applyNumberFormat="1" applyFont="1" applyFill="1" applyBorder="1" applyAlignment="1">
      <alignment horizontal="right" vertical="center"/>
    </xf>
    <xf numFmtId="3" fontId="75" fillId="3" borderId="96" xfId="0" applyNumberFormat="1" applyFont="1" applyFill="1" applyBorder="1" applyAlignment="1">
      <alignment horizontal="right"/>
    </xf>
    <xf numFmtId="3" fontId="75" fillId="3" borderId="98" xfId="0" applyNumberFormat="1" applyFont="1" applyFill="1" applyBorder="1" applyAlignment="1">
      <alignment horizontal="right"/>
    </xf>
    <xf numFmtId="3" fontId="75" fillId="3" borderId="97" xfId="0" applyNumberFormat="1" applyFont="1" applyFill="1" applyBorder="1" applyAlignment="1">
      <alignment horizontal="right"/>
    </xf>
    <xf numFmtId="3" fontId="75" fillId="40" borderId="95" xfId="0" applyNumberFormat="1" applyFont="1" applyFill="1" applyBorder="1" applyAlignment="1">
      <alignment horizontal="right" vertical="center"/>
    </xf>
    <xf numFmtId="3" fontId="75" fillId="40" borderId="96" xfId="0" applyNumberFormat="1" applyFont="1" applyFill="1" applyBorder="1" applyAlignment="1">
      <alignment horizontal="right" vertical="center"/>
    </xf>
    <xf numFmtId="3" fontId="75" fillId="40" borderId="98" xfId="0" applyNumberFormat="1" applyFont="1" applyFill="1" applyBorder="1" applyAlignment="1">
      <alignment horizontal="right" vertical="center"/>
    </xf>
    <xf numFmtId="3" fontId="75" fillId="40" borderId="97" xfId="0" applyNumberFormat="1" applyFont="1" applyFill="1" applyBorder="1" applyAlignment="1">
      <alignment horizontal="right" vertical="center"/>
    </xf>
    <xf numFmtId="0" fontId="76" fillId="35" borderId="95" xfId="0" applyFont="1" applyFill="1" applyBorder="1" applyAlignment="1">
      <alignment horizontal="center"/>
    </xf>
    <xf numFmtId="0" fontId="76" fillId="35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 wrapText="1"/>
    </xf>
    <xf numFmtId="0" fontId="76" fillId="35" borderId="95" xfId="0" applyFont="1" applyFill="1" applyBorder="1" applyAlignment="1">
      <alignment horizontal="left"/>
    </xf>
    <xf numFmtId="3" fontId="76" fillId="35" borderId="95" xfId="0" applyNumberFormat="1" applyFont="1" applyFill="1" applyBorder="1" applyAlignment="1">
      <alignment horizontal="right" vertical="center"/>
    </xf>
    <xf numFmtId="3" fontId="75" fillId="35" borderId="96" xfId="0" applyNumberFormat="1" applyFont="1" applyFill="1" applyBorder="1" applyAlignment="1">
      <alignment horizontal="right"/>
    </xf>
    <xf numFmtId="3" fontId="75" fillId="35" borderId="98" xfId="0" applyNumberFormat="1" applyFont="1" applyFill="1" applyBorder="1" applyAlignment="1">
      <alignment horizontal="right"/>
    </xf>
    <xf numFmtId="3" fontId="75" fillId="35" borderId="97" xfId="0" applyNumberFormat="1" applyFont="1" applyFill="1" applyBorder="1" applyAlignment="1">
      <alignment horizontal="right"/>
    </xf>
    <xf numFmtId="0" fontId="73" fillId="35" borderId="95" xfId="0" applyFont="1" applyFill="1" applyBorder="1" applyAlignment="1">
      <alignment horizontal="center" vertical="center" textRotation="90"/>
    </xf>
    <xf numFmtId="3" fontId="76" fillId="35" borderId="96" xfId="0" applyNumberFormat="1" applyFont="1" applyFill="1" applyBorder="1" applyAlignment="1">
      <alignment horizontal="right"/>
    </xf>
    <xf numFmtId="3" fontId="76" fillId="35" borderId="98" xfId="0" applyNumberFormat="1" applyFont="1" applyFill="1" applyBorder="1" applyAlignment="1">
      <alignment horizontal="right"/>
    </xf>
    <xf numFmtId="3" fontId="76" fillId="35" borderId="97" xfId="0" applyNumberFormat="1" applyFont="1" applyFill="1" applyBorder="1" applyAlignment="1">
      <alignment horizontal="right"/>
    </xf>
    <xf numFmtId="0" fontId="74" fillId="35" borderId="96" xfId="0" applyFont="1" applyFill="1" applyBorder="1" applyAlignment="1">
      <alignment horizontal="left" vertical="center"/>
    </xf>
    <xf numFmtId="0" fontId="74" fillId="35" borderId="98" xfId="0" applyFont="1" applyFill="1" applyBorder="1" applyAlignment="1">
      <alignment horizontal="left" vertical="center"/>
    </xf>
    <xf numFmtId="0" fontId="74" fillId="35" borderId="97" xfId="0" applyFont="1" applyFill="1" applyBorder="1" applyAlignment="1">
      <alignment horizontal="left" vertical="center"/>
    </xf>
    <xf numFmtId="3" fontId="76" fillId="35" borderId="95" xfId="0" applyNumberFormat="1" applyFont="1" applyFill="1" applyBorder="1" applyAlignment="1">
      <alignment horizontal="right"/>
    </xf>
    <xf numFmtId="3" fontId="76" fillId="0" borderId="95" xfId="0" applyNumberFormat="1" applyFont="1" applyBorder="1" applyAlignment="1">
      <alignment horizontal="right" vertical="center"/>
    </xf>
    <xf numFmtId="49" fontId="73" fillId="37" borderId="96" xfId="3" applyNumberFormat="1" applyFont="1" applyFill="1" applyBorder="1" applyAlignment="1">
      <alignment horizontal="center" vertical="center" wrapText="1"/>
    </xf>
    <xf numFmtId="49" fontId="73" fillId="37" borderId="98" xfId="3" applyNumberFormat="1" applyFont="1" applyFill="1" applyBorder="1" applyAlignment="1">
      <alignment horizontal="center" vertical="center" wrapText="1"/>
    </xf>
    <xf numFmtId="49" fontId="73" fillId="37" borderId="97" xfId="3" applyNumberFormat="1" applyFont="1" applyFill="1" applyBorder="1" applyAlignment="1">
      <alignment horizontal="center" vertical="center" wrapText="1"/>
    </xf>
    <xf numFmtId="0" fontId="74" fillId="0" borderId="95" xfId="2" applyFont="1" applyBorder="1" applyAlignment="1">
      <alignment horizontal="left" vertical="center"/>
    </xf>
    <xf numFmtId="49" fontId="73" fillId="37" borderId="95" xfId="3" applyNumberFormat="1" applyFont="1" applyFill="1" applyBorder="1" applyAlignment="1">
      <alignment horizontal="center" vertical="center" wrapText="1"/>
    </xf>
    <xf numFmtId="0" fontId="73" fillId="35" borderId="95" xfId="2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horizontal="center" vertical="center" textRotation="90" wrapText="1"/>
    </xf>
    <xf numFmtId="0" fontId="74" fillId="0" borderId="95" xfId="2" applyFont="1" applyBorder="1" applyAlignment="1">
      <alignment horizontal="left" vertical="center" wrapText="1"/>
    </xf>
    <xf numFmtId="3" fontId="76" fillId="0" borderId="95" xfId="0" applyNumberFormat="1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 wrapText="1"/>
    </xf>
    <xf numFmtId="3" fontId="76" fillId="0" borderId="96" xfId="0" applyNumberFormat="1" applyFont="1" applyBorder="1" applyAlignment="1">
      <alignment horizontal="right" vertical="center"/>
    </xf>
    <xf numFmtId="3" fontId="76" fillId="0" borderId="98" xfId="0" applyNumberFormat="1" applyFont="1" applyBorder="1" applyAlignment="1">
      <alignment horizontal="right" vertical="center"/>
    </xf>
    <xf numFmtId="3" fontId="76" fillId="0" borderId="97" xfId="0" applyNumberFormat="1" applyFont="1" applyBorder="1" applyAlignment="1">
      <alignment horizontal="right" vertical="center"/>
    </xf>
    <xf numFmtId="0" fontId="73" fillId="0" borderId="95" xfId="4" applyFont="1" applyBorder="1" applyAlignment="1">
      <alignment horizontal="center" vertical="center" wrapText="1"/>
    </xf>
    <xf numFmtId="0" fontId="73" fillId="37" borderId="95" xfId="2" applyFont="1" applyFill="1" applyBorder="1" applyAlignment="1">
      <alignment horizontal="center" vertical="center"/>
    </xf>
    <xf numFmtId="0" fontId="74" fillId="0" borderId="95" xfId="4" applyFont="1" applyBorder="1" applyAlignment="1">
      <alignment horizontal="left" vertical="center"/>
    </xf>
    <xf numFmtId="3" fontId="75" fillId="0" borderId="95" xfId="4" applyNumberFormat="1" applyFont="1" applyBorder="1" applyAlignment="1">
      <alignment horizontal="right" vertical="center" wrapText="1"/>
    </xf>
    <xf numFmtId="3" fontId="75" fillId="0" borderId="95" xfId="4" applyNumberFormat="1" applyFont="1" applyBorder="1" applyAlignment="1">
      <alignment horizontal="right"/>
    </xf>
    <xf numFmtId="3" fontId="75" fillId="39" borderId="95" xfId="4" applyNumberFormat="1" applyFont="1" applyFill="1" applyBorder="1" applyAlignment="1">
      <alignment horizontal="right"/>
    </xf>
    <xf numFmtId="0" fontId="74" fillId="0" borderId="95" xfId="4" applyFont="1" applyBorder="1" applyAlignment="1">
      <alignment horizontal="left" vertical="center" wrapText="1"/>
    </xf>
    <xf numFmtId="0" fontId="73" fillId="36" borderId="95" xfId="4" applyFont="1" applyFill="1" applyBorder="1" applyAlignment="1">
      <alignment horizontal="center" vertical="center" wrapText="1"/>
    </xf>
    <xf numFmtId="3" fontId="75" fillId="0" borderId="95" xfId="4" applyNumberFormat="1" applyFont="1" applyBorder="1" applyAlignment="1">
      <alignment horizontal="right" vertical="center"/>
    </xf>
    <xf numFmtId="3" fontId="75" fillId="3" borderId="95" xfId="4" applyNumberFormat="1" applyFont="1" applyFill="1" applyBorder="1" applyAlignment="1">
      <alignment horizontal="right" vertical="center"/>
    </xf>
    <xf numFmtId="0" fontId="73" fillId="38" borderId="95" xfId="4" applyFont="1" applyFill="1" applyBorder="1" applyAlignment="1">
      <alignment horizontal="center" vertical="center" wrapText="1"/>
    </xf>
    <xf numFmtId="0" fontId="73" fillId="38" borderId="95" xfId="4" applyFont="1" applyFill="1" applyBorder="1" applyAlignment="1">
      <alignment horizontal="center" vertical="center"/>
    </xf>
    <xf numFmtId="0" fontId="73" fillId="35" borderId="95" xfId="4" applyFont="1" applyFill="1" applyBorder="1" applyAlignment="1">
      <alignment horizontal="center" vertical="center"/>
    </xf>
    <xf numFmtId="0" fontId="74" fillId="37" borderId="95" xfId="2" applyFont="1" applyFill="1" applyBorder="1" applyAlignment="1">
      <alignment horizontal="center" vertical="center" wrapText="1"/>
    </xf>
    <xf numFmtId="0" fontId="85" fillId="35" borderId="95" xfId="0" applyFont="1" applyFill="1" applyBorder="1" applyAlignment="1">
      <alignment horizontal="center" vertical="center" textRotation="90"/>
    </xf>
    <xf numFmtId="0" fontId="73" fillId="35" borderId="95" xfId="2" applyFont="1" applyFill="1" applyBorder="1" applyAlignment="1">
      <alignment horizontal="center" vertical="center" textRotation="90"/>
    </xf>
    <xf numFmtId="3" fontId="75" fillId="3" borderId="95" xfId="2" applyNumberFormat="1" applyFont="1" applyFill="1" applyBorder="1" applyAlignment="1">
      <alignment horizontal="right" vertical="center"/>
    </xf>
    <xf numFmtId="3" fontId="76" fillId="0" borderId="95" xfId="2" applyNumberFormat="1" applyFont="1" applyBorder="1" applyAlignment="1">
      <alignment horizontal="right" vertical="center"/>
    </xf>
    <xf numFmtId="0" fontId="94" fillId="36" borderId="96" xfId="2" applyFont="1" applyFill="1" applyBorder="1" applyAlignment="1">
      <alignment horizontal="center" vertical="center"/>
    </xf>
    <xf numFmtId="0" fontId="94" fillId="36" borderId="98" xfId="2" applyFont="1" applyFill="1" applyBorder="1" applyAlignment="1">
      <alignment horizontal="center" vertical="center"/>
    </xf>
    <xf numFmtId="0" fontId="94" fillId="36" borderId="97" xfId="2" applyFont="1" applyFill="1" applyBorder="1" applyAlignment="1">
      <alignment horizontal="center" vertical="center"/>
    </xf>
    <xf numFmtId="3" fontId="75" fillId="0" borderId="95" xfId="2" applyNumberFormat="1" applyFont="1" applyBorder="1" applyAlignment="1">
      <alignment horizontal="right" vertical="center"/>
    </xf>
    <xf numFmtId="0" fontId="73" fillId="35" borderId="95" xfId="2" applyFont="1" applyFill="1" applyBorder="1" applyAlignment="1">
      <alignment horizontal="center" vertical="center" textRotation="90" wrapText="1"/>
    </xf>
    <xf numFmtId="0" fontId="73" fillId="35" borderId="95" xfId="2" applyFont="1" applyFill="1" applyBorder="1" applyAlignment="1">
      <alignment horizontal="center" vertical="center" wrapText="1"/>
    </xf>
    <xf numFmtId="3" fontId="76" fillId="0" borderId="95" xfId="2" applyNumberFormat="1" applyFont="1" applyBorder="1" applyAlignment="1">
      <alignment horizontal="right"/>
    </xf>
    <xf numFmtId="0" fontId="74" fillId="0" borderId="95" xfId="2" applyFont="1" applyBorder="1" applyAlignment="1">
      <alignment vertical="center" wrapText="1"/>
    </xf>
    <xf numFmtId="3" fontId="76" fillId="0" borderId="95" xfId="2" applyNumberFormat="1" applyFont="1" applyBorder="1" applyAlignment="1">
      <alignment horizontal="right" vertical="center" wrapText="1"/>
    </xf>
    <xf numFmtId="0" fontId="73" fillId="35" borderId="95" xfId="2" applyFont="1" applyFill="1" applyBorder="1" applyAlignment="1">
      <alignment vertical="center" wrapText="1"/>
    </xf>
    <xf numFmtId="3" fontId="95" fillId="36" borderId="95" xfId="2" applyNumberFormat="1" applyFont="1" applyFill="1" applyBorder="1" applyAlignment="1">
      <alignment horizontal="center" vertical="center"/>
    </xf>
    <xf numFmtId="3" fontId="92" fillId="35" borderId="95" xfId="2" applyNumberFormat="1" applyFont="1" applyFill="1" applyBorder="1" applyAlignment="1">
      <alignment horizontal="right" vertical="center"/>
    </xf>
    <xf numFmtId="0" fontId="74" fillId="0" borderId="95" xfId="2" applyFont="1" applyBorder="1" applyAlignment="1">
      <alignment horizontal="center" vertical="center"/>
    </xf>
    <xf numFmtId="0" fontId="74" fillId="35" borderId="95" xfId="2" applyFont="1" applyFill="1" applyBorder="1" applyAlignment="1">
      <alignment horizontal="center" vertical="center" wrapText="1"/>
    </xf>
    <xf numFmtId="0" fontId="73" fillId="0" borderId="95" xfId="2" applyFont="1" applyBorder="1" applyAlignment="1">
      <alignment horizontal="center" vertical="center"/>
    </xf>
    <xf numFmtId="3" fontId="74" fillId="0" borderId="95" xfId="2" applyNumberFormat="1" applyFont="1" applyBorder="1" applyAlignment="1">
      <alignment horizontal="right" vertical="center"/>
    </xf>
    <xf numFmtId="0" fontId="73" fillId="36" borderId="95" xfId="2" applyFont="1" applyFill="1" applyBorder="1" applyAlignment="1">
      <alignment horizontal="center" vertical="center"/>
    </xf>
    <xf numFmtId="3" fontId="87" fillId="0" borderId="95" xfId="0" applyNumberFormat="1" applyFont="1" applyBorder="1" applyAlignment="1">
      <alignment horizontal="right"/>
    </xf>
    <xf numFmtId="0" fontId="85" fillId="35" borderId="97" xfId="0" applyFont="1" applyFill="1" applyBorder="1" applyAlignment="1">
      <alignment horizontal="center" vertical="center"/>
    </xf>
    <xf numFmtId="0" fontId="73" fillId="35" borderId="95" xfId="2" applyFont="1" applyFill="1" applyBorder="1" applyAlignment="1">
      <alignment horizontal="left" vertical="center" wrapText="1"/>
    </xf>
    <xf numFmtId="0" fontId="74" fillId="0" borderId="95" xfId="0" applyFont="1" applyBorder="1" applyAlignment="1">
      <alignment horizontal="left"/>
    </xf>
    <xf numFmtId="0" fontId="74" fillId="0" borderId="103" xfId="2" applyFont="1" applyBorder="1" applyAlignment="1">
      <alignment horizontal="left" vertical="center" wrapText="1"/>
    </xf>
    <xf numFmtId="3" fontId="88" fillId="0" borderId="103" xfId="0" applyNumberFormat="1" applyFont="1" applyBorder="1" applyAlignment="1">
      <alignment horizontal="right"/>
    </xf>
    <xf numFmtId="0" fontId="73" fillId="35" borderId="95" xfId="2" applyFont="1" applyFill="1" applyBorder="1" applyAlignment="1">
      <alignment horizontal="left" vertical="center"/>
    </xf>
    <xf numFmtId="0" fontId="84" fillId="0" borderId="95" xfId="0" applyFont="1" applyBorder="1" applyAlignment="1">
      <alignment horizontal="left" vertical="center"/>
    </xf>
    <xf numFmtId="0" fontId="89" fillId="0" borderId="0" xfId="0" applyFont="1" applyAlignment="1">
      <alignment horizontal="left" wrapText="1"/>
    </xf>
    <xf numFmtId="0" fontId="75" fillId="3" borderId="95" xfId="0" applyFont="1" applyFill="1" applyBorder="1" applyAlignment="1">
      <alignment horizontal="center"/>
    </xf>
    <xf numFmtId="0" fontId="74" fillId="35" borderId="95" xfId="2" applyFont="1" applyFill="1" applyBorder="1" applyAlignment="1">
      <alignment horizontal="center" vertical="center" textRotation="90" wrapText="1"/>
    </xf>
    <xf numFmtId="0" fontId="73" fillId="0" borderId="95" xfId="2" applyFont="1" applyBorder="1" applyAlignment="1">
      <alignment horizontal="left" vertical="center"/>
    </xf>
    <xf numFmtId="0" fontId="85" fillId="35" borderId="95" xfId="0" applyFont="1" applyFill="1" applyBorder="1" applyAlignment="1">
      <alignment horizontal="center" vertical="center" textRotation="91" wrapText="1"/>
    </xf>
    <xf numFmtId="0" fontId="84" fillId="35" borderId="95" xfId="0" applyFont="1" applyFill="1" applyBorder="1" applyAlignment="1">
      <alignment horizontal="center" vertical="center"/>
    </xf>
    <xf numFmtId="0" fontId="84" fillId="35" borderId="95" xfId="0" applyFont="1" applyFill="1" applyBorder="1" applyAlignment="1">
      <alignment horizontal="center"/>
    </xf>
    <xf numFmtId="0" fontId="74" fillId="35" borderId="95" xfId="2" applyFont="1" applyFill="1" applyBorder="1" applyAlignment="1">
      <alignment horizontal="center" vertical="center"/>
    </xf>
    <xf numFmtId="0" fontId="85" fillId="35" borderId="96" xfId="0" applyFont="1" applyFill="1" applyBorder="1" applyAlignment="1">
      <alignment horizontal="center" vertical="center"/>
    </xf>
    <xf numFmtId="0" fontId="85" fillId="35" borderId="98" xfId="0" applyFont="1" applyFill="1" applyBorder="1" applyAlignment="1">
      <alignment horizontal="center" vertical="center"/>
    </xf>
    <xf numFmtId="0" fontId="85" fillId="35" borderId="95" xfId="0" applyFont="1" applyFill="1" applyBorder="1" applyAlignment="1">
      <alignment horizontal="center"/>
    </xf>
    <xf numFmtId="0" fontId="87" fillId="0" borderId="95" xfId="0" applyFont="1" applyBorder="1" applyAlignment="1">
      <alignment horizontal="center"/>
    </xf>
    <xf numFmtId="3" fontId="75" fillId="0" borderId="95" xfId="2" applyNumberFormat="1" applyFont="1" applyBorder="1" applyAlignment="1">
      <alignment horizontal="right" vertical="center" wrapText="1"/>
    </xf>
    <xf numFmtId="3" fontId="75" fillId="0" borderId="95" xfId="2" applyNumberFormat="1" applyFont="1" applyBorder="1" applyAlignment="1">
      <alignment horizontal="right"/>
    </xf>
    <xf numFmtId="3" fontId="75" fillId="0" borderId="95" xfId="2" applyNumberFormat="1" applyFont="1" applyBorder="1" applyAlignment="1">
      <alignment horizontal="right" vertical="top" wrapText="1"/>
    </xf>
    <xf numFmtId="0" fontId="72" fillId="36" borderId="96" xfId="2" applyFont="1" applyFill="1" applyBorder="1" applyAlignment="1">
      <alignment horizontal="center" vertical="center"/>
    </xf>
    <xf numFmtId="0" fontId="72" fillId="36" borderId="97" xfId="2" applyFont="1" applyFill="1" applyBorder="1" applyAlignment="1">
      <alignment horizontal="center" vertical="center"/>
    </xf>
    <xf numFmtId="0" fontId="72" fillId="36" borderId="98" xfId="2" applyFont="1" applyFill="1" applyBorder="1" applyAlignment="1">
      <alignment horizontal="center" vertical="center"/>
    </xf>
    <xf numFmtId="3" fontId="76" fillId="35" borderId="95" xfId="2" applyNumberFormat="1" applyFont="1" applyFill="1" applyBorder="1" applyAlignment="1">
      <alignment horizontal="right" vertical="center"/>
    </xf>
    <xf numFmtId="0" fontId="77" fillId="35" borderId="95" xfId="2" applyFont="1" applyFill="1" applyBorder="1" applyAlignment="1">
      <alignment horizontal="center" vertical="center" textRotation="90"/>
    </xf>
    <xf numFmtId="3" fontId="75" fillId="0" borderId="96" xfId="2" applyNumberFormat="1" applyFont="1" applyBorder="1" applyAlignment="1">
      <alignment horizontal="right" vertical="center"/>
    </xf>
    <xf numFmtId="3" fontId="75" fillId="0" borderId="98" xfId="2" applyNumberFormat="1" applyFont="1" applyBorder="1" applyAlignment="1">
      <alignment horizontal="right" vertical="center"/>
    </xf>
    <xf numFmtId="3" fontId="75" fillId="0" borderId="97" xfId="2" applyNumberFormat="1" applyFont="1" applyBorder="1" applyAlignment="1">
      <alignment horizontal="right" vertical="center"/>
    </xf>
    <xf numFmtId="177" fontId="72" fillId="0" borderId="0" xfId="1" quotePrefix="1" applyNumberFormat="1" applyFont="1" applyFill="1" applyBorder="1" applyAlignment="1">
      <alignment horizontal="center" vertical="center"/>
    </xf>
    <xf numFmtId="3" fontId="76" fillId="35" borderId="96" xfId="2" applyNumberFormat="1" applyFont="1" applyFill="1" applyBorder="1" applyAlignment="1">
      <alignment horizontal="right" vertical="center" wrapText="1"/>
    </xf>
    <xf numFmtId="3" fontId="76" fillId="35" borderId="97" xfId="2" applyNumberFormat="1" applyFont="1" applyFill="1" applyBorder="1" applyAlignment="1">
      <alignment horizontal="right" vertical="center" wrapText="1"/>
    </xf>
    <xf numFmtId="0" fontId="72" fillId="35" borderId="103" xfId="2" applyFont="1" applyFill="1" applyBorder="1" applyAlignment="1">
      <alignment horizontal="center" vertical="center"/>
    </xf>
    <xf numFmtId="0" fontId="72" fillId="35" borderId="104" xfId="2" applyFont="1" applyFill="1" applyBorder="1" applyAlignment="1">
      <alignment horizontal="center" vertical="center"/>
    </xf>
    <xf numFmtId="0" fontId="72" fillId="35" borderId="105" xfId="2" applyFont="1" applyFill="1" applyBorder="1" applyAlignment="1">
      <alignment horizontal="center" vertical="center"/>
    </xf>
    <xf numFmtId="3" fontId="75" fillId="0" borderId="95" xfId="123" applyNumberFormat="1" applyFont="1" applyFill="1" applyBorder="1" applyAlignment="1">
      <alignment horizontal="right" vertical="center"/>
    </xf>
    <xf numFmtId="3" fontId="75" fillId="0" borderId="96" xfId="2" applyNumberFormat="1" applyFont="1" applyBorder="1" applyAlignment="1">
      <alignment horizontal="right" vertical="center" wrapText="1"/>
    </xf>
    <xf numFmtId="3" fontId="75" fillId="0" borderId="98" xfId="2" applyNumberFormat="1" applyFont="1" applyBorder="1" applyAlignment="1">
      <alignment horizontal="right" vertical="center" wrapText="1"/>
    </xf>
    <xf numFmtId="3" fontId="75" fillId="0" borderId="97" xfId="2" applyNumberFormat="1" applyFont="1" applyBorder="1" applyAlignment="1">
      <alignment horizontal="right" vertical="center" wrapText="1"/>
    </xf>
    <xf numFmtId="3" fontId="76" fillId="0" borderId="96" xfId="2" applyNumberFormat="1" applyFont="1" applyBorder="1" applyAlignment="1">
      <alignment horizontal="right" vertical="center" wrapText="1"/>
    </xf>
    <xf numFmtId="3" fontId="76" fillId="0" borderId="97" xfId="2" applyNumberFormat="1" applyFont="1" applyBorder="1" applyAlignment="1">
      <alignment horizontal="right" vertical="center" wrapText="1"/>
    </xf>
    <xf numFmtId="0" fontId="74" fillId="0" borderId="96" xfId="2" applyFont="1" applyBorder="1" applyAlignment="1">
      <alignment horizontal="left" vertical="center"/>
    </xf>
    <xf numFmtId="0" fontId="74" fillId="0" borderId="98" xfId="2" applyFont="1" applyBorder="1" applyAlignment="1">
      <alignment horizontal="left" vertical="center"/>
    </xf>
    <xf numFmtId="0" fontId="74" fillId="0" borderId="97" xfId="2" applyFont="1" applyBorder="1" applyAlignment="1">
      <alignment horizontal="left" vertical="center"/>
    </xf>
    <xf numFmtId="0" fontId="78" fillId="0" borderId="95" xfId="2" applyFont="1" applyBorder="1" applyAlignment="1">
      <alignment horizontal="center" vertical="center" wrapText="1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4" fillId="0" borderId="96" xfId="2" applyFont="1" applyBorder="1" applyAlignment="1">
      <alignment horizontal="left" vertical="center" wrapText="1"/>
    </xf>
    <xf numFmtId="0" fontId="74" fillId="0" borderId="98" xfId="2" applyFont="1" applyBorder="1" applyAlignment="1">
      <alignment horizontal="left" vertical="center" wrapText="1"/>
    </xf>
    <xf numFmtId="0" fontId="74" fillId="0" borderId="97" xfId="2" applyFont="1" applyBorder="1" applyAlignment="1">
      <alignment horizontal="left" vertical="center" wrapText="1"/>
    </xf>
    <xf numFmtId="3" fontId="76" fillId="0" borderId="99" xfId="2" applyNumberFormat="1" applyFont="1" applyBorder="1" applyAlignment="1">
      <alignment horizontal="right" vertical="center" wrapText="1"/>
    </xf>
    <xf numFmtId="3" fontId="76" fillId="0" borderId="100" xfId="2" applyNumberFormat="1" applyFont="1" applyBorder="1" applyAlignment="1">
      <alignment horizontal="right" vertical="center" wrapText="1"/>
    </xf>
    <xf numFmtId="3" fontId="76" fillId="0" borderId="101" xfId="2" applyNumberFormat="1" applyFont="1" applyBorder="1" applyAlignment="1">
      <alignment horizontal="right" vertical="center" wrapText="1"/>
    </xf>
    <xf numFmtId="3" fontId="76" fillId="0" borderId="102" xfId="2" applyNumberFormat="1" applyFont="1" applyBorder="1" applyAlignment="1">
      <alignment horizontal="right" vertical="center" wrapText="1"/>
    </xf>
    <xf numFmtId="0" fontId="72" fillId="35" borderId="95" xfId="2" applyFont="1" applyFill="1" applyBorder="1" applyAlignment="1">
      <alignment horizontal="center" vertical="center" textRotation="90" wrapText="1"/>
    </xf>
    <xf numFmtId="175" fontId="73" fillId="35" borderId="95" xfId="2" applyNumberFormat="1" applyFont="1" applyFill="1" applyBorder="1" applyAlignment="1">
      <alignment horizontal="center" vertical="center" textRotation="90"/>
    </xf>
    <xf numFmtId="0" fontId="65" fillId="33" borderId="0" xfId="0" applyFont="1" applyFill="1"/>
    <xf numFmtId="0" fontId="68" fillId="33" borderId="0" xfId="5" applyFont="1" applyFill="1" applyBorder="1" applyAlignment="1">
      <alignment horizontal="left"/>
    </xf>
    <xf numFmtId="0" fontId="70" fillId="33" borderId="0" xfId="0" applyFont="1" applyFill="1" applyAlignment="1">
      <alignment horizontal="center"/>
    </xf>
    <xf numFmtId="175" fontId="72" fillId="34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 wrapText="1"/>
    </xf>
    <xf numFmtId="176" fontId="73" fillId="35" borderId="95" xfId="2" applyNumberFormat="1" applyFont="1" applyFill="1" applyBorder="1" applyAlignment="1">
      <alignment horizontal="center" vertical="center" wrapText="1"/>
    </xf>
    <xf numFmtId="0" fontId="115" fillId="0" borderId="43" xfId="8" applyFont="1" applyBorder="1" applyAlignment="1">
      <alignment horizontal="center" vertical="center" wrapText="1"/>
    </xf>
    <xf numFmtId="0" fontId="115" fillId="0" borderId="26" xfId="8" applyFont="1" applyBorder="1" applyAlignment="1">
      <alignment horizontal="center" vertical="center" wrapText="1"/>
    </xf>
    <xf numFmtId="0" fontId="115" fillId="0" borderId="7" xfId="8" applyFont="1" applyBorder="1" applyAlignment="1">
      <alignment horizontal="center" vertical="center" wrapText="1"/>
    </xf>
    <xf numFmtId="0" fontId="115" fillId="0" borderId="17" xfId="8" applyFont="1" applyBorder="1" applyAlignment="1">
      <alignment horizontal="center" vertical="center" wrapText="1"/>
    </xf>
    <xf numFmtId="0" fontId="115" fillId="0" borderId="10" xfId="8" applyFont="1" applyBorder="1" applyAlignment="1">
      <alignment horizontal="center" vertical="center" wrapText="1"/>
    </xf>
    <xf numFmtId="0" fontId="115" fillId="0" borderId="12" xfId="8" applyFont="1" applyBorder="1" applyAlignment="1">
      <alignment horizontal="center" vertical="center" wrapText="1"/>
    </xf>
    <xf numFmtId="171" fontId="24" fillId="0" borderId="17" xfId="0" applyNumberFormat="1" applyFont="1" applyBorder="1" applyAlignment="1">
      <alignment horizontal="left" vertical="center" wrapText="1"/>
    </xf>
    <xf numFmtId="171" fontId="24" fillId="0" borderId="19" xfId="0" applyNumberFormat="1" applyFont="1" applyBorder="1" applyAlignment="1">
      <alignment horizontal="left" vertical="center" wrapText="1"/>
    </xf>
    <xf numFmtId="171" fontId="22" fillId="0" borderId="19" xfId="0" applyNumberFormat="1" applyFont="1" applyBorder="1" applyAlignment="1">
      <alignment horizontal="right" vertical="center"/>
    </xf>
    <xf numFmtId="171" fontId="24" fillId="0" borderId="55" xfId="0" applyNumberFormat="1" applyFont="1" applyBorder="1" applyAlignment="1">
      <alignment horizontal="left" vertical="center" wrapText="1"/>
    </xf>
    <xf numFmtId="171" fontId="22" fillId="0" borderId="5" xfId="0" applyNumberFormat="1" applyFont="1" applyBorder="1" applyAlignment="1">
      <alignment horizontal="right" vertical="center"/>
    </xf>
    <xf numFmtId="171" fontId="23" fillId="7" borderId="50" xfId="0" applyNumberFormat="1" applyFont="1" applyFill="1" applyBorder="1" applyAlignment="1">
      <alignment horizontal="center" vertical="center"/>
    </xf>
    <xf numFmtId="171" fontId="23" fillId="7" borderId="40" xfId="0" applyNumberFormat="1" applyFont="1" applyFill="1" applyBorder="1" applyAlignment="1">
      <alignment horizontal="center" vertical="center"/>
    </xf>
    <xf numFmtId="171" fontId="23" fillId="7" borderId="56" xfId="0" applyNumberFormat="1" applyFont="1" applyFill="1" applyBorder="1" applyAlignment="1">
      <alignment horizontal="center" vertical="center"/>
    </xf>
    <xf numFmtId="171" fontId="24" fillId="0" borderId="57" xfId="0" applyNumberFormat="1" applyFont="1" applyBorder="1" applyAlignment="1">
      <alignment horizontal="left" vertical="center" wrapText="1"/>
    </xf>
    <xf numFmtId="171" fontId="24" fillId="0" borderId="11" xfId="0" applyNumberFormat="1" applyFont="1" applyBorder="1" applyAlignment="1">
      <alignment horizontal="left" vertical="center" wrapText="1"/>
    </xf>
    <xf numFmtId="171" fontId="24" fillId="0" borderId="12" xfId="0" applyNumberFormat="1" applyFont="1" applyBorder="1" applyAlignment="1">
      <alignment horizontal="left" vertical="center" wrapText="1"/>
    </xf>
    <xf numFmtId="171" fontId="22" fillId="0" borderId="11" xfId="0" applyNumberFormat="1" applyFont="1" applyBorder="1" applyAlignment="1">
      <alignment horizontal="right" vertical="center"/>
    </xf>
    <xf numFmtId="171" fontId="24" fillId="0" borderId="7" xfId="0" applyNumberFormat="1" applyFont="1" applyBorder="1" applyAlignment="1">
      <alignment horizontal="left" vertical="center" wrapText="1"/>
    </xf>
    <xf numFmtId="171" fontId="24" fillId="0" borderId="9" xfId="0" applyNumberFormat="1" applyFont="1" applyBorder="1" applyAlignment="1">
      <alignment horizontal="left" vertical="center" wrapText="1"/>
    </xf>
    <xf numFmtId="171" fontId="22" fillId="0" borderId="9" xfId="0" applyNumberFormat="1" applyFont="1" applyBorder="1" applyAlignment="1">
      <alignment horizontal="right" vertical="center"/>
    </xf>
    <xf numFmtId="171" fontId="22" fillId="9" borderId="120" xfId="0" applyNumberFormat="1" applyFont="1" applyFill="1" applyBorder="1" applyAlignment="1">
      <alignment horizontal="right" vertical="center" wrapText="1"/>
    </xf>
    <xf numFmtId="0" fontId="22" fillId="9" borderId="40" xfId="0" applyFont="1" applyFill="1" applyBorder="1" applyAlignment="1">
      <alignment horizontal="right" vertical="center" wrapText="1"/>
    </xf>
    <xf numFmtId="0" fontId="22" fillId="9" borderId="41" xfId="0" applyFont="1" applyFill="1" applyBorder="1" applyAlignment="1">
      <alignment horizontal="right" vertical="center" wrapText="1"/>
    </xf>
    <xf numFmtId="171" fontId="24" fillId="0" borderId="60" xfId="0" applyNumberFormat="1" applyFont="1" applyBorder="1" applyAlignment="1">
      <alignment horizontal="left" vertical="center" wrapText="1"/>
    </xf>
    <xf numFmtId="171" fontId="24" fillId="0" borderId="5" xfId="0" applyNumberFormat="1" applyFont="1" applyBorder="1" applyAlignment="1">
      <alignment horizontal="left" vertical="center" wrapText="1"/>
    </xf>
    <xf numFmtId="171" fontId="24" fillId="0" borderId="6" xfId="0" applyNumberFormat="1" applyFont="1" applyBorder="1" applyAlignment="1">
      <alignment horizontal="left" vertical="center" wrapText="1"/>
    </xf>
    <xf numFmtId="171" fontId="23" fillId="9" borderId="50" xfId="0" applyNumberFormat="1" applyFont="1" applyFill="1" applyBorder="1" applyAlignment="1">
      <alignment horizontal="center" vertical="center" wrapText="1"/>
    </xf>
    <xf numFmtId="171" fontId="23" fillId="9" borderId="40" xfId="0" applyNumberFormat="1" applyFont="1" applyFill="1" applyBorder="1" applyAlignment="1">
      <alignment horizontal="center" vertical="center" wrapText="1"/>
    </xf>
    <xf numFmtId="171" fontId="23" fillId="9" borderId="41" xfId="0" applyNumberFormat="1" applyFont="1" applyFill="1" applyBorder="1" applyAlignment="1">
      <alignment horizontal="center" vertical="center" wrapText="1"/>
    </xf>
    <xf numFmtId="171" fontId="22" fillId="9" borderId="9" xfId="0" applyNumberFormat="1" applyFont="1" applyFill="1" applyBorder="1" applyAlignment="1">
      <alignment horizontal="right" vertical="center"/>
    </xf>
    <xf numFmtId="171" fontId="24" fillId="0" borderId="58" xfId="0" applyNumberFormat="1" applyFont="1" applyBorder="1" applyAlignment="1">
      <alignment vertical="center" wrapText="1"/>
    </xf>
    <xf numFmtId="171" fontId="24" fillId="0" borderId="29" xfId="0" applyNumberFormat="1" applyFont="1" applyBorder="1" applyAlignment="1">
      <alignment vertical="center" wrapText="1"/>
    </xf>
    <xf numFmtId="171" fontId="24" fillId="0" borderId="16" xfId="0" applyNumberFormat="1" applyFont="1" applyBorder="1" applyAlignment="1">
      <alignment vertical="center" wrapText="1"/>
    </xf>
    <xf numFmtId="171" fontId="24" fillId="0" borderId="60" xfId="0" applyNumberFormat="1" applyFont="1" applyBorder="1" applyAlignment="1">
      <alignment vertical="center" wrapText="1"/>
    </xf>
    <xf numFmtId="171" fontId="24" fillId="0" borderId="5" xfId="0" applyNumberFormat="1" applyFont="1" applyBorder="1" applyAlignment="1">
      <alignment vertical="center" wrapText="1"/>
    </xf>
    <xf numFmtId="171" fontId="22" fillId="2" borderId="5" xfId="0" applyNumberFormat="1" applyFont="1" applyFill="1" applyBorder="1" applyAlignment="1">
      <alignment horizontal="right" vertical="center"/>
    </xf>
    <xf numFmtId="171" fontId="24" fillId="0" borderId="58" xfId="0" applyNumberFormat="1" applyFont="1" applyBorder="1" applyAlignment="1">
      <alignment horizontal="left" vertical="center" wrapText="1"/>
    </xf>
    <xf numFmtId="171" fontId="24" fillId="0" borderId="29" xfId="0" applyNumberFormat="1" applyFont="1" applyBorder="1" applyAlignment="1">
      <alignment horizontal="left" vertical="center" wrapText="1"/>
    </xf>
    <xf numFmtId="171" fontId="24" fillId="0" borderId="16" xfId="0" applyNumberFormat="1" applyFont="1" applyBorder="1" applyAlignment="1">
      <alignment horizontal="left" vertical="center" wrapText="1"/>
    </xf>
    <xf numFmtId="171" fontId="22" fillId="0" borderId="28" xfId="0" applyNumberFormat="1" applyFont="1" applyBorder="1" applyAlignment="1">
      <alignment horizontal="right" vertical="center"/>
    </xf>
    <xf numFmtId="171" fontId="22" fillId="0" borderId="29" xfId="0" applyNumberFormat="1" applyFont="1" applyBorder="1" applyAlignment="1">
      <alignment horizontal="right" vertical="center"/>
    </xf>
    <xf numFmtId="171" fontId="22" fillId="0" borderId="16" xfId="0" applyNumberFormat="1" applyFont="1" applyBorder="1" applyAlignment="1">
      <alignment horizontal="right" vertical="center"/>
    </xf>
    <xf numFmtId="171" fontId="22" fillId="0" borderId="54" xfId="0" applyNumberFormat="1" applyFont="1" applyBorder="1" applyAlignment="1">
      <alignment horizontal="right" vertical="center"/>
    </xf>
    <xf numFmtId="171" fontId="22" fillId="0" borderId="55" xfId="0" applyNumberFormat="1" applyFont="1" applyBorder="1" applyAlignment="1">
      <alignment horizontal="right" vertical="center"/>
    </xf>
    <xf numFmtId="171" fontId="24" fillId="0" borderId="58" xfId="0" applyNumberFormat="1" applyFont="1" applyBorder="1" applyAlignment="1">
      <alignment horizontal="left" vertical="center"/>
    </xf>
    <xf numFmtId="171" fontId="24" fillId="0" borderId="29" xfId="0" applyNumberFormat="1" applyFont="1" applyBorder="1" applyAlignment="1">
      <alignment horizontal="left" vertical="center"/>
    </xf>
    <xf numFmtId="171" fontId="22" fillId="7" borderId="120" xfId="4" applyNumberFormat="1" applyFont="1" applyFill="1" applyBorder="1" applyAlignment="1">
      <alignment horizontal="center" vertical="center" wrapText="1"/>
    </xf>
    <xf numFmtId="171" fontId="22" fillId="7" borderId="40" xfId="4" applyNumberFormat="1" applyFont="1" applyFill="1" applyBorder="1" applyAlignment="1">
      <alignment horizontal="center" vertical="center" wrapText="1"/>
    </xf>
    <xf numFmtId="171" fontId="22" fillId="7" borderId="41" xfId="4" applyNumberFormat="1" applyFont="1" applyFill="1" applyBorder="1" applyAlignment="1">
      <alignment horizontal="center" vertical="center" wrapText="1"/>
    </xf>
    <xf numFmtId="171" fontId="24" fillId="0" borderId="57" xfId="0" applyNumberFormat="1" applyFont="1" applyBorder="1" applyAlignment="1">
      <alignment horizontal="left" vertical="center"/>
    </xf>
    <xf numFmtId="171" fontId="24" fillId="0" borderId="11" xfId="0" applyNumberFormat="1" applyFont="1" applyBorder="1" applyAlignment="1">
      <alignment horizontal="left" vertical="center"/>
    </xf>
    <xf numFmtId="171" fontId="22" fillId="0" borderId="10" xfId="0" applyNumberFormat="1" applyFont="1" applyBorder="1" applyAlignment="1">
      <alignment horizontal="right" vertical="center"/>
    </xf>
    <xf numFmtId="171" fontId="22" fillId="0" borderId="12" xfId="0" applyNumberFormat="1" applyFont="1" applyBorder="1" applyAlignment="1">
      <alignment horizontal="right" vertical="center"/>
    </xf>
    <xf numFmtId="171" fontId="22" fillId="0" borderId="0" xfId="0" applyNumberFormat="1" applyFont="1" applyAlignment="1">
      <alignment horizontal="right" vertical="center"/>
    </xf>
    <xf numFmtId="171" fontId="24" fillId="0" borderId="76" xfId="0" applyNumberFormat="1" applyFont="1" applyBorder="1" applyAlignment="1">
      <alignment vertical="center" wrapText="1"/>
    </xf>
    <xf numFmtId="171" fontId="22" fillId="0" borderId="77" xfId="0" applyNumberFormat="1" applyFont="1" applyBorder="1" applyAlignment="1">
      <alignment horizontal="right" vertical="center"/>
    </xf>
    <xf numFmtId="171" fontId="24" fillId="0" borderId="79" xfId="0" applyNumberFormat="1" applyFont="1" applyBorder="1" applyAlignment="1">
      <alignment vertical="center" wrapText="1"/>
    </xf>
    <xf numFmtId="171" fontId="24" fillId="0" borderId="12" xfId="0" applyNumberFormat="1" applyFont="1" applyBorder="1" applyAlignment="1">
      <alignment horizontal="left" vertical="center"/>
    </xf>
    <xf numFmtId="171" fontId="24" fillId="0" borderId="16" xfId="0" applyNumberFormat="1" applyFont="1" applyBorder="1" applyAlignment="1">
      <alignment horizontal="left" vertical="center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6" fillId="0" borderId="50" xfId="0" applyFont="1" applyBorder="1" applyAlignment="1">
      <alignment horizontal="center" wrapText="1"/>
    </xf>
    <xf numFmtId="0" fontId="26" fillId="0" borderId="56" xfId="0" applyFont="1" applyBorder="1" applyAlignment="1">
      <alignment horizontal="center" wrapText="1"/>
    </xf>
    <xf numFmtId="0" fontId="10" fillId="0" borderId="113" xfId="0" applyFont="1" applyBorder="1" applyAlignment="1">
      <alignment horizontal="center"/>
    </xf>
  </cellXfs>
  <cellStyles count="142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17 2" xfId="136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7 2" xfId="137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4 2 2" xfId="138"/>
    <cellStyle name="Normal 4 3" xfId="139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aje 3 2" xfId="140"/>
    <cellStyle name="Porcentaje 4" xfId="141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=""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=""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=""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=""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=""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=""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=""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=""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=""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=""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=""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=""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=""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=""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=""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=""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ES%20RENTA%20EXPRESS%20AT%202024%20DICIEMBRE%202023/EJERCICIO%202%2014%20D%20N&#176;%203%20%2004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2  FINAL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ddjj1909"/>
      <sheetName val="ddjj 1948 inicial"/>
      <sheetName val="ddjj 1948 final"/>
      <sheetName val="F22 AT2023 "/>
      <sheetName val=" R6  14 A-D3-D8"/>
      <sheetName val="R20 14 D3"/>
      <sheetName val="R21 14 D3"/>
    </sheetNames>
    <sheetDataSet>
      <sheetData sheetId="0">
        <row r="13">
          <cell r="E13">
            <v>60000000</v>
          </cell>
        </row>
        <row r="14">
          <cell r="E14">
            <v>8000000</v>
          </cell>
        </row>
        <row r="29">
          <cell r="G29">
            <v>180000000</v>
          </cell>
        </row>
        <row r="30">
          <cell r="G30">
            <v>48000000</v>
          </cell>
        </row>
        <row r="31">
          <cell r="G31">
            <v>18000000</v>
          </cell>
        </row>
        <row r="32">
          <cell r="G32">
            <v>7400000</v>
          </cell>
          <cell r="I32"/>
        </row>
        <row r="47">
          <cell r="H47">
            <v>2400000</v>
          </cell>
        </row>
        <row r="49">
          <cell r="H49">
            <v>1700000</v>
          </cell>
        </row>
        <row r="51">
          <cell r="H51">
            <v>2000000</v>
          </cell>
        </row>
      </sheetData>
      <sheetData sheetId="1"/>
      <sheetData sheetId="2">
        <row r="48">
          <cell r="J48">
            <v>40000</v>
          </cell>
        </row>
      </sheetData>
      <sheetData sheetId="3">
        <row r="5">
          <cell r="B5">
            <v>18000000</v>
          </cell>
          <cell r="C5">
            <v>2000000</v>
          </cell>
          <cell r="D5"/>
          <cell r="E5"/>
          <cell r="F5"/>
          <cell r="G5"/>
        </row>
        <row r="6">
          <cell r="B6">
            <v>18000000</v>
          </cell>
          <cell r="C6">
            <v>2000000</v>
          </cell>
          <cell r="D6"/>
          <cell r="E6"/>
          <cell r="F6"/>
          <cell r="G6"/>
        </row>
        <row r="7">
          <cell r="B7">
            <v>27000000</v>
          </cell>
          <cell r="C7">
            <v>3000000</v>
          </cell>
          <cell r="D7"/>
          <cell r="E7"/>
          <cell r="F7"/>
          <cell r="G7"/>
        </row>
        <row r="8">
          <cell r="B8"/>
          <cell r="C8"/>
          <cell r="D8"/>
          <cell r="E8"/>
          <cell r="F8"/>
          <cell r="G8"/>
        </row>
        <row r="9">
          <cell r="B9"/>
          <cell r="C9"/>
          <cell r="D9"/>
          <cell r="E9"/>
          <cell r="F9"/>
          <cell r="G9"/>
        </row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>
            <v>27000000</v>
          </cell>
        </row>
        <row r="15">
          <cell r="B15">
            <v>9000000</v>
          </cell>
          <cell r="C15">
            <v>1000000</v>
          </cell>
          <cell r="D15"/>
          <cell r="E15"/>
          <cell r="F15"/>
          <cell r="G15"/>
        </row>
        <row r="16">
          <cell r="B16">
            <v>9000000</v>
          </cell>
          <cell r="C16">
            <v>1000000</v>
          </cell>
          <cell r="D16"/>
          <cell r="E16"/>
          <cell r="F16"/>
          <cell r="G16"/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  <row r="51">
          <cell r="G51"/>
        </row>
        <row r="53">
          <cell r="G53"/>
        </row>
        <row r="54">
          <cell r="G54"/>
        </row>
        <row r="67">
          <cell r="G67"/>
        </row>
      </sheetData>
      <sheetData sheetId="5">
        <row r="40">
          <cell r="L40">
            <v>0</v>
          </cell>
          <cell r="M40"/>
          <cell r="N40"/>
          <cell r="O40"/>
          <cell r="P4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I38"/>
  <sheetViews>
    <sheetView showGridLines="0" topLeftCell="C1" zoomScaleNormal="100" workbookViewId="0">
      <selection activeCell="C7" sqref="C7:P7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7" style="20" customWidth="1"/>
    <col min="21" max="21" width="8.42578125" style="20" customWidth="1"/>
    <col min="22" max="22" width="17.140625" style="20" customWidth="1"/>
    <col min="23" max="25" width="4.5703125" style="20" customWidth="1"/>
    <col min="26" max="26" width="7.140625" style="20" customWidth="1"/>
    <col min="27" max="27" width="32" style="20" customWidth="1"/>
    <col min="28" max="28" width="4.5703125" style="20" customWidth="1"/>
    <col min="29" max="29" width="15.5703125" style="20" bestFit="1" customWidth="1"/>
    <col min="30" max="31" width="4.5703125" style="20" customWidth="1"/>
    <col min="32" max="32" width="16.140625" style="20" bestFit="1" customWidth="1"/>
    <col min="33" max="33" width="11.5703125" style="20"/>
    <col min="34" max="34" width="19.42578125" style="20" bestFit="1" customWidth="1"/>
    <col min="35" max="35" width="7.42578125" style="20" customWidth="1"/>
    <col min="36" max="36" width="15.5703125" style="20" bestFit="1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13" t="s">
        <v>195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5"/>
    </row>
    <row r="3" spans="3:23" ht="28.7" customHeight="1" thickBot="1">
      <c r="C3" s="716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8"/>
    </row>
    <row r="4" spans="3:23" ht="27" customHeight="1">
      <c r="C4" s="116" t="s">
        <v>196</v>
      </c>
      <c r="D4" s="27"/>
      <c r="E4" s="27"/>
      <c r="F4" s="27"/>
      <c r="G4" s="27"/>
      <c r="H4" s="27"/>
      <c r="I4" s="27"/>
      <c r="J4" s="27"/>
      <c r="K4" s="111">
        <v>1445</v>
      </c>
      <c r="L4" s="719"/>
      <c r="M4" s="719"/>
      <c r="N4" s="719"/>
      <c r="O4" s="719"/>
      <c r="P4" s="719"/>
      <c r="Q4" s="112" t="s">
        <v>2</v>
      </c>
      <c r="S4" s="33" t="s">
        <v>186</v>
      </c>
      <c r="V4" s="33"/>
      <c r="W4" s="33"/>
    </row>
    <row r="5" spans="3:23" ht="27" customHeight="1">
      <c r="C5" s="117" t="s">
        <v>197</v>
      </c>
      <c r="D5" s="29"/>
      <c r="E5" s="29"/>
      <c r="F5" s="29"/>
      <c r="G5" s="29"/>
      <c r="H5" s="29"/>
      <c r="I5" s="29"/>
      <c r="J5" s="29"/>
      <c r="K5" s="25">
        <v>1446</v>
      </c>
      <c r="L5" s="720"/>
      <c r="M5" s="720"/>
      <c r="N5" s="720"/>
      <c r="O5" s="720"/>
      <c r="P5" s="720"/>
      <c r="Q5" s="118" t="s">
        <v>65</v>
      </c>
      <c r="S5" s="33" t="s">
        <v>186</v>
      </c>
      <c r="V5" s="33"/>
    </row>
    <row r="6" spans="3:23" ht="27" customHeight="1">
      <c r="C6" s="117" t="s">
        <v>198</v>
      </c>
      <c r="D6" s="29"/>
      <c r="E6" s="29"/>
      <c r="F6" s="29"/>
      <c r="G6" s="29"/>
      <c r="H6" s="29"/>
      <c r="I6" s="29"/>
      <c r="J6" s="29"/>
      <c r="K6" s="25">
        <v>1374</v>
      </c>
      <c r="L6" s="720">
        <v>200000</v>
      </c>
      <c r="M6" s="720"/>
      <c r="N6" s="720"/>
      <c r="O6" s="720"/>
      <c r="P6" s="720"/>
      <c r="Q6" s="119" t="s">
        <v>2</v>
      </c>
      <c r="S6" s="33" t="s">
        <v>199</v>
      </c>
    </row>
    <row r="7" spans="3:23" ht="27" customHeight="1">
      <c r="C7" s="120" t="s">
        <v>200</v>
      </c>
      <c r="D7" s="121"/>
      <c r="E7" s="121"/>
      <c r="F7" s="121"/>
      <c r="G7" s="121"/>
      <c r="H7" s="121"/>
      <c r="I7" s="121"/>
      <c r="J7" s="121"/>
      <c r="K7" s="41">
        <v>1375</v>
      </c>
      <c r="L7" s="721"/>
      <c r="M7" s="721"/>
      <c r="N7" s="721"/>
      <c r="O7" s="721"/>
      <c r="P7" s="721"/>
      <c r="Q7" s="122" t="s">
        <v>2</v>
      </c>
    </row>
    <row r="8" spans="3:23" ht="27" customHeight="1">
      <c r="C8" s="722" t="s">
        <v>201</v>
      </c>
      <c r="D8" s="723"/>
      <c r="E8" s="723"/>
      <c r="F8" s="723"/>
      <c r="G8" s="723"/>
      <c r="H8" s="723"/>
      <c r="I8" s="723"/>
      <c r="J8" s="724"/>
      <c r="K8" s="25">
        <v>1376</v>
      </c>
      <c r="L8" s="725"/>
      <c r="M8" s="725"/>
      <c r="N8" s="725"/>
      <c r="O8" s="725"/>
      <c r="P8" s="725"/>
      <c r="Q8" s="123" t="s">
        <v>65</v>
      </c>
    </row>
    <row r="9" spans="3:23" ht="27" customHeight="1">
      <c r="C9" s="726" t="s">
        <v>202</v>
      </c>
      <c r="D9" s="727"/>
      <c r="E9" s="727"/>
      <c r="F9" s="727"/>
      <c r="G9" s="727"/>
      <c r="H9" s="727"/>
      <c r="I9" s="727"/>
      <c r="J9" s="728"/>
      <c r="K9" s="41">
        <v>1705</v>
      </c>
      <c r="L9" s="721">
        <f>+AF38</f>
        <v>41300000</v>
      </c>
      <c r="M9" s="721"/>
      <c r="N9" s="721"/>
      <c r="O9" s="721"/>
      <c r="P9" s="721"/>
      <c r="Q9" s="122" t="s">
        <v>2</v>
      </c>
      <c r="S9" s="33" t="s">
        <v>203</v>
      </c>
      <c r="U9" s="20" t="s">
        <v>204</v>
      </c>
      <c r="V9" s="196">
        <f>+L9</f>
        <v>41300000</v>
      </c>
    </row>
    <row r="10" spans="3:23" ht="27" customHeight="1">
      <c r="C10" s="722" t="s">
        <v>8</v>
      </c>
      <c r="D10" s="723"/>
      <c r="E10" s="723"/>
      <c r="F10" s="723"/>
      <c r="G10" s="723"/>
      <c r="H10" s="723"/>
      <c r="I10" s="723"/>
      <c r="J10" s="724"/>
      <c r="K10" s="25">
        <v>1706</v>
      </c>
      <c r="L10" s="725"/>
      <c r="M10" s="725"/>
      <c r="N10" s="725"/>
      <c r="O10" s="725"/>
      <c r="P10" s="725"/>
      <c r="Q10" s="123" t="s">
        <v>65</v>
      </c>
      <c r="S10" s="33" t="s">
        <v>223</v>
      </c>
    </row>
    <row r="11" spans="3:23" ht="27" customHeight="1">
      <c r="C11" s="117" t="s">
        <v>182</v>
      </c>
      <c r="D11" s="29"/>
      <c r="E11" s="29"/>
      <c r="F11" s="29"/>
      <c r="G11" s="29"/>
      <c r="H11" s="29"/>
      <c r="I11" s="29"/>
      <c r="J11" s="29"/>
      <c r="K11" s="25">
        <v>1707</v>
      </c>
      <c r="L11" s="720"/>
      <c r="M11" s="720"/>
      <c r="N11" s="720"/>
      <c r="O11" s="720"/>
      <c r="P11" s="720"/>
      <c r="Q11" s="119" t="s">
        <v>2</v>
      </c>
      <c r="S11" s="33" t="s">
        <v>205</v>
      </c>
    </row>
    <row r="12" spans="3:23" ht="27" customHeight="1">
      <c r="C12" s="706" t="s">
        <v>11</v>
      </c>
      <c r="D12" s="707"/>
      <c r="E12" s="707"/>
      <c r="F12" s="707"/>
      <c r="G12" s="707"/>
      <c r="H12" s="707"/>
      <c r="I12" s="707"/>
      <c r="J12" s="707"/>
      <c r="K12" s="22">
        <v>1377</v>
      </c>
      <c r="L12" s="705">
        <v>1000000</v>
      </c>
      <c r="M12" s="705"/>
      <c r="N12" s="705"/>
      <c r="O12" s="705"/>
      <c r="P12" s="705"/>
      <c r="Q12" s="35" t="s">
        <v>2</v>
      </c>
    </row>
    <row r="13" spans="3:23" ht="27" customHeight="1">
      <c r="C13" s="710" t="s">
        <v>12</v>
      </c>
      <c r="D13" s="711"/>
      <c r="E13" s="711"/>
      <c r="F13" s="711"/>
      <c r="G13" s="711"/>
      <c r="H13" s="711"/>
      <c r="I13" s="711"/>
      <c r="J13" s="712"/>
      <c r="K13" s="22">
        <v>1378</v>
      </c>
      <c r="L13" s="705"/>
      <c r="M13" s="705"/>
      <c r="N13" s="705"/>
      <c r="O13" s="705"/>
      <c r="P13" s="705"/>
      <c r="Q13" s="34" t="s">
        <v>65</v>
      </c>
    </row>
    <row r="14" spans="3:23" ht="27" customHeight="1">
      <c r="C14" s="710" t="s">
        <v>13</v>
      </c>
      <c r="D14" s="711"/>
      <c r="E14" s="711"/>
      <c r="F14" s="711"/>
      <c r="G14" s="711"/>
      <c r="H14" s="711"/>
      <c r="I14" s="711"/>
      <c r="J14" s="712"/>
      <c r="K14" s="22">
        <v>1726</v>
      </c>
      <c r="L14" s="705"/>
      <c r="M14" s="705"/>
      <c r="N14" s="705"/>
      <c r="O14" s="705"/>
      <c r="P14" s="705"/>
      <c r="Q14" s="35" t="s">
        <v>2</v>
      </c>
    </row>
    <row r="15" spans="3:23" ht="27" customHeight="1">
      <c r="C15" s="706" t="s">
        <v>14</v>
      </c>
      <c r="D15" s="707"/>
      <c r="E15" s="707"/>
      <c r="F15" s="707"/>
      <c r="G15" s="707"/>
      <c r="H15" s="707"/>
      <c r="I15" s="707"/>
      <c r="J15" s="707"/>
      <c r="K15" s="22">
        <v>1591</v>
      </c>
      <c r="L15" s="705"/>
      <c r="M15" s="705"/>
      <c r="N15" s="705"/>
      <c r="O15" s="705"/>
      <c r="P15" s="705"/>
      <c r="Q15" s="34" t="s">
        <v>65</v>
      </c>
    </row>
    <row r="16" spans="3:23" ht="27" customHeight="1">
      <c r="C16" s="706" t="s">
        <v>206</v>
      </c>
      <c r="D16" s="707"/>
      <c r="E16" s="707"/>
      <c r="F16" s="707"/>
      <c r="G16" s="707"/>
      <c r="H16" s="707"/>
      <c r="I16" s="707"/>
      <c r="J16" s="708"/>
      <c r="K16" s="22">
        <v>1479</v>
      </c>
      <c r="L16" s="709">
        <f>+'retiros  at2023'!H20</f>
        <v>66000000</v>
      </c>
      <c r="M16" s="709"/>
      <c r="N16" s="709"/>
      <c r="O16" s="709"/>
      <c r="P16" s="709"/>
      <c r="Q16" s="34" t="s">
        <v>65</v>
      </c>
    </row>
    <row r="17" spans="3:29" ht="27" customHeight="1">
      <c r="C17" s="706" t="s">
        <v>207</v>
      </c>
      <c r="D17" s="707"/>
      <c r="E17" s="707"/>
      <c r="F17" s="707"/>
      <c r="G17" s="707"/>
      <c r="H17" s="707"/>
      <c r="I17" s="707"/>
      <c r="J17" s="707"/>
      <c r="K17" s="22">
        <v>1708</v>
      </c>
      <c r="L17" s="705"/>
      <c r="M17" s="705"/>
      <c r="N17" s="705"/>
      <c r="O17" s="705"/>
      <c r="P17" s="705"/>
      <c r="Q17" s="34" t="s">
        <v>65</v>
      </c>
    </row>
    <row r="18" spans="3:29" ht="27" customHeight="1">
      <c r="C18" s="706" t="s">
        <v>208</v>
      </c>
      <c r="D18" s="707"/>
      <c r="E18" s="707"/>
      <c r="F18" s="707"/>
      <c r="G18" s="707"/>
      <c r="H18" s="707"/>
      <c r="I18" s="707"/>
      <c r="J18" s="707"/>
      <c r="K18" s="22">
        <v>1709</v>
      </c>
      <c r="L18" s="705"/>
      <c r="M18" s="705"/>
      <c r="N18" s="705"/>
      <c r="O18" s="705"/>
      <c r="P18" s="705"/>
      <c r="Q18" s="34" t="s">
        <v>65</v>
      </c>
    </row>
    <row r="19" spans="3:29" ht="27" customHeight="1">
      <c r="C19" s="710" t="s">
        <v>17</v>
      </c>
      <c r="D19" s="711"/>
      <c r="E19" s="711"/>
      <c r="F19" s="711"/>
      <c r="G19" s="711"/>
      <c r="H19" s="711"/>
      <c r="I19" s="711"/>
      <c r="J19" s="712"/>
      <c r="K19" s="22">
        <v>1379</v>
      </c>
      <c r="L19" s="705"/>
      <c r="M19" s="705"/>
      <c r="N19" s="705"/>
      <c r="O19" s="705"/>
      <c r="P19" s="705"/>
      <c r="Q19" s="34" t="s">
        <v>65</v>
      </c>
    </row>
    <row r="20" spans="3:29" ht="27" customHeight="1">
      <c r="C20" s="124" t="s">
        <v>18</v>
      </c>
      <c r="D20" s="28"/>
      <c r="E20" s="28"/>
      <c r="F20" s="28"/>
      <c r="G20" s="28"/>
      <c r="H20" s="28"/>
      <c r="I20" s="28"/>
      <c r="J20" s="28"/>
      <c r="K20" s="22">
        <v>1710</v>
      </c>
      <c r="L20" s="705">
        <f>+AF37</f>
        <v>0</v>
      </c>
      <c r="M20" s="705"/>
      <c r="N20" s="705"/>
      <c r="O20" s="705"/>
      <c r="P20" s="705"/>
      <c r="Q20" s="35" t="s">
        <v>2</v>
      </c>
    </row>
    <row r="21" spans="3:29" ht="27" customHeight="1">
      <c r="C21" s="710" t="s">
        <v>209</v>
      </c>
      <c r="D21" s="711"/>
      <c r="E21" s="711"/>
      <c r="F21" s="711"/>
      <c r="G21" s="711"/>
      <c r="H21" s="711"/>
      <c r="I21" s="711"/>
      <c r="J21" s="712"/>
      <c r="K21" s="22">
        <v>1711</v>
      </c>
      <c r="L21" s="705"/>
      <c r="M21" s="705"/>
      <c r="N21" s="705"/>
      <c r="O21" s="705"/>
      <c r="P21" s="705"/>
      <c r="Q21" s="35" t="s">
        <v>2</v>
      </c>
    </row>
    <row r="22" spans="3:29" ht="27" customHeight="1">
      <c r="C22" s="114" t="s">
        <v>19</v>
      </c>
      <c r="D22" s="28"/>
      <c r="E22" s="28"/>
      <c r="F22" s="28"/>
      <c r="G22" s="28"/>
      <c r="H22" s="28"/>
      <c r="I22" s="28"/>
      <c r="J22" s="28"/>
      <c r="K22" s="22">
        <v>1380</v>
      </c>
      <c r="L22" s="705"/>
      <c r="M22" s="705"/>
      <c r="N22" s="705"/>
      <c r="O22" s="705"/>
      <c r="P22" s="705"/>
      <c r="Q22" s="35" t="s">
        <v>2</v>
      </c>
    </row>
    <row r="23" spans="3:29" ht="27" customHeight="1" thickBot="1">
      <c r="C23" s="125" t="s">
        <v>20</v>
      </c>
      <c r="D23" s="30"/>
      <c r="E23" s="30"/>
      <c r="F23" s="30"/>
      <c r="G23" s="30"/>
      <c r="H23" s="30"/>
      <c r="I23" s="30"/>
      <c r="J23" s="30"/>
      <c r="K23" s="37">
        <v>1381</v>
      </c>
      <c r="L23" s="700"/>
      <c r="M23" s="700"/>
      <c r="N23" s="700"/>
      <c r="O23" s="700"/>
      <c r="P23" s="700"/>
      <c r="Q23" s="38" t="s">
        <v>65</v>
      </c>
    </row>
    <row r="24" spans="3:29" ht="27" customHeight="1" thickBot="1">
      <c r="C24" s="701" t="s">
        <v>184</v>
      </c>
      <c r="D24" s="702"/>
      <c r="E24" s="702"/>
      <c r="F24" s="702"/>
      <c r="G24" s="702"/>
      <c r="H24" s="702"/>
      <c r="I24" s="702"/>
      <c r="J24" s="703"/>
      <c r="K24" s="32">
        <v>1545</v>
      </c>
      <c r="L24" s="704"/>
      <c r="M24" s="704"/>
      <c r="N24" s="704"/>
      <c r="O24" s="704"/>
      <c r="P24" s="704"/>
      <c r="Q24" s="126" t="s">
        <v>3</v>
      </c>
      <c r="V24" s="196">
        <f>+L24</f>
        <v>0</v>
      </c>
      <c r="AA24" s="20" t="s">
        <v>291</v>
      </c>
    </row>
    <row r="25" spans="3:29" ht="27" customHeight="1" thickBot="1">
      <c r="C25" s="701" t="s">
        <v>187</v>
      </c>
      <c r="D25" s="702"/>
      <c r="E25" s="702"/>
      <c r="F25" s="702"/>
      <c r="G25" s="702"/>
      <c r="H25" s="702"/>
      <c r="I25" s="702"/>
      <c r="J25" s="703"/>
      <c r="K25" s="32">
        <v>1546</v>
      </c>
      <c r="L25" s="704">
        <f>+L16-L12-L9-L6</f>
        <v>23500000</v>
      </c>
      <c r="M25" s="704"/>
      <c r="N25" s="704"/>
      <c r="O25" s="704"/>
      <c r="P25" s="704"/>
      <c r="Q25" s="126" t="s">
        <v>3</v>
      </c>
      <c r="V25" s="196">
        <f>+L25</f>
        <v>23500000</v>
      </c>
      <c r="AA25" s="20">
        <v>2022</v>
      </c>
      <c r="AC25" s="20">
        <v>140000000</v>
      </c>
    </row>
    <row r="26" spans="3:29">
      <c r="AA26" s="20">
        <v>2021</v>
      </c>
    </row>
    <row r="27" spans="3:29">
      <c r="AA27" s="20">
        <v>2019</v>
      </c>
    </row>
    <row r="28" spans="3:29">
      <c r="AC28" s="20">
        <f>SUM(AC25:AC27)</f>
        <v>140000000</v>
      </c>
    </row>
    <row r="29" spans="3:29">
      <c r="AC29" s="20">
        <f>+AC28/3</f>
        <v>46666666.666666664</v>
      </c>
    </row>
    <row r="32" spans="3:29">
      <c r="AB32" s="20" t="s">
        <v>292</v>
      </c>
    </row>
    <row r="34" spans="28:35">
      <c r="AB34" s="20" t="s">
        <v>293</v>
      </c>
      <c r="AF34" s="20">
        <v>41300000</v>
      </c>
      <c r="AI34" s="20">
        <f>+N21</f>
        <v>0</v>
      </c>
    </row>
    <row r="35" spans="28:35">
      <c r="AB35" s="20" t="s">
        <v>294</v>
      </c>
      <c r="AF35" s="127">
        <f>-'retiros  at2023'!H20</f>
        <v>-66000000</v>
      </c>
    </row>
    <row r="36" spans="28:35">
      <c r="AB36" s="20" t="s">
        <v>295</v>
      </c>
      <c r="AI36" s="20">
        <f>+AI34+AI35</f>
        <v>0</v>
      </c>
    </row>
    <row r="37" spans="28:35">
      <c r="AB37" s="20" t="s">
        <v>296</v>
      </c>
      <c r="AF37" s="20">
        <f>+AF36/2</f>
        <v>0</v>
      </c>
      <c r="AI37" s="20">
        <f>+AI36/2</f>
        <v>0</v>
      </c>
    </row>
    <row r="38" spans="28:35">
      <c r="AB38" s="20" t="s">
        <v>297</v>
      </c>
      <c r="AF38" s="20">
        <f>+AF34-AF37</f>
        <v>41300000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0" sqref="L10:P10"/>
    </sheetView>
  </sheetViews>
  <sheetFormatPr baseColWidth="10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42578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42578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42578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42578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42578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42578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42578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42578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42578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42578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42578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42578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42578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42578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42578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42578125" style="20"/>
  </cols>
  <sheetData>
    <row r="1" spans="3:21" ht="15" thickBot="1"/>
    <row r="2" spans="3:21">
      <c r="C2" s="740" t="s">
        <v>183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5"/>
    </row>
    <row r="3" spans="3:21" ht="15" thickBot="1">
      <c r="C3" s="716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8"/>
    </row>
    <row r="4" spans="3:21" ht="27" customHeight="1">
      <c r="C4" s="741" t="s">
        <v>184</v>
      </c>
      <c r="D4" s="742"/>
      <c r="E4" s="742"/>
      <c r="F4" s="742"/>
      <c r="G4" s="742"/>
      <c r="H4" s="742"/>
      <c r="I4" s="742"/>
      <c r="J4" s="743"/>
      <c r="K4" s="111">
        <v>1703</v>
      </c>
      <c r="L4" s="719">
        <f>+'R19 at2023'!V24</f>
        <v>0</v>
      </c>
      <c r="M4" s="719"/>
      <c r="N4" s="719"/>
      <c r="O4" s="719"/>
      <c r="P4" s="719"/>
      <c r="Q4" s="21" t="s">
        <v>2</v>
      </c>
      <c r="S4" s="33" t="s">
        <v>185</v>
      </c>
      <c r="U4" s="33"/>
    </row>
    <row r="5" spans="3:21" ht="27" customHeight="1">
      <c r="C5" s="744" t="s">
        <v>187</v>
      </c>
      <c r="D5" s="745"/>
      <c r="E5" s="745"/>
      <c r="F5" s="745"/>
      <c r="G5" s="745"/>
      <c r="H5" s="745"/>
      <c r="I5" s="745"/>
      <c r="J5" s="746"/>
      <c r="K5" s="22">
        <v>1719</v>
      </c>
      <c r="L5" s="705">
        <f>+'R19 at2023'!V25</f>
        <v>23500000</v>
      </c>
      <c r="M5" s="705"/>
      <c r="N5" s="705"/>
      <c r="O5" s="705"/>
      <c r="P5" s="705"/>
      <c r="Q5" s="24" t="s">
        <v>65</v>
      </c>
      <c r="S5" s="33" t="s">
        <v>188</v>
      </c>
      <c r="U5" s="33"/>
    </row>
    <row r="6" spans="3:21" ht="27" customHeight="1">
      <c r="C6" s="706" t="s">
        <v>189</v>
      </c>
      <c r="D6" s="707"/>
      <c r="E6" s="707"/>
      <c r="F6" s="707"/>
      <c r="G6" s="707"/>
      <c r="H6" s="707"/>
      <c r="I6" s="707"/>
      <c r="J6" s="708"/>
      <c r="K6" s="22">
        <v>1492</v>
      </c>
      <c r="L6" s="705"/>
      <c r="M6" s="705"/>
      <c r="N6" s="705"/>
      <c r="O6" s="705"/>
      <c r="P6" s="705"/>
      <c r="Q6" s="23" t="s">
        <v>2</v>
      </c>
    </row>
    <row r="7" spans="3:21" ht="27" customHeight="1">
      <c r="C7" s="706" t="s">
        <v>190</v>
      </c>
      <c r="D7" s="734"/>
      <c r="E7" s="734"/>
      <c r="F7" s="734"/>
      <c r="G7" s="734"/>
      <c r="H7" s="734"/>
      <c r="I7" s="734"/>
      <c r="J7" s="735"/>
      <c r="K7" s="22">
        <v>1704</v>
      </c>
      <c r="L7" s="709">
        <f>+'retiros  at2023'!H20</f>
        <v>66000000</v>
      </c>
      <c r="M7" s="709"/>
      <c r="N7" s="709"/>
      <c r="O7" s="709"/>
      <c r="P7" s="709"/>
      <c r="Q7" s="23" t="s">
        <v>2</v>
      </c>
    </row>
    <row r="8" spans="3:21" ht="27" customHeight="1">
      <c r="C8" s="736" t="s">
        <v>9</v>
      </c>
      <c r="D8" s="737"/>
      <c r="E8" s="737"/>
      <c r="F8" s="737"/>
      <c r="G8" s="737"/>
      <c r="H8" s="737"/>
      <c r="I8" s="737"/>
      <c r="J8" s="738"/>
      <c r="K8" s="36">
        <v>1720</v>
      </c>
      <c r="L8" s="739">
        <f>+L4-L5+L6+L7</f>
        <v>42500000</v>
      </c>
      <c r="M8" s="739"/>
      <c r="N8" s="739"/>
      <c r="O8" s="739"/>
      <c r="P8" s="739"/>
      <c r="Q8" s="26" t="s">
        <v>3</v>
      </c>
    </row>
    <row r="9" spans="3:21" ht="27" customHeight="1">
      <c r="C9" s="706" t="s">
        <v>191</v>
      </c>
      <c r="D9" s="707"/>
      <c r="E9" s="707"/>
      <c r="F9" s="707"/>
      <c r="G9" s="707"/>
      <c r="H9" s="707"/>
      <c r="I9" s="707"/>
      <c r="J9" s="708"/>
      <c r="K9" s="22">
        <v>1493</v>
      </c>
      <c r="L9" s="705">
        <f>+'RREE  at2023 '!T62</f>
        <v>1000000</v>
      </c>
      <c r="M9" s="705"/>
      <c r="N9" s="705"/>
      <c r="O9" s="705"/>
      <c r="P9" s="705"/>
      <c r="Q9" s="24" t="s">
        <v>65</v>
      </c>
    </row>
    <row r="10" spans="3:21" ht="27" customHeight="1">
      <c r="C10" s="706" t="s">
        <v>192</v>
      </c>
      <c r="D10" s="707"/>
      <c r="E10" s="707"/>
      <c r="F10" s="707"/>
      <c r="G10" s="707"/>
      <c r="H10" s="707"/>
      <c r="I10" s="707"/>
      <c r="J10" s="708"/>
      <c r="K10" s="22">
        <v>1494</v>
      </c>
      <c r="L10" s="705">
        <v>200000</v>
      </c>
      <c r="M10" s="705"/>
      <c r="N10" s="705"/>
      <c r="O10" s="705"/>
      <c r="P10" s="705"/>
      <c r="Q10" s="24" t="s">
        <v>65</v>
      </c>
    </row>
    <row r="11" spans="3:21" ht="27" customHeight="1">
      <c r="C11" s="706" t="s">
        <v>10</v>
      </c>
      <c r="D11" s="707"/>
      <c r="E11" s="707"/>
      <c r="F11" s="707"/>
      <c r="G11" s="707"/>
      <c r="H11" s="707"/>
      <c r="I11" s="707"/>
      <c r="J11" s="707"/>
      <c r="K11" s="22">
        <v>1725</v>
      </c>
      <c r="L11" s="705"/>
      <c r="M11" s="705"/>
      <c r="N11" s="705"/>
      <c r="O11" s="705"/>
      <c r="P11" s="705"/>
      <c r="Q11" s="24" t="s">
        <v>65</v>
      </c>
    </row>
    <row r="12" spans="3:21" ht="27" customHeight="1" thickBot="1">
      <c r="C12" s="732" t="s">
        <v>193</v>
      </c>
      <c r="D12" s="733"/>
      <c r="E12" s="733"/>
      <c r="F12" s="733"/>
      <c r="G12" s="733"/>
      <c r="H12" s="733"/>
      <c r="I12" s="733"/>
      <c r="J12" s="733"/>
      <c r="K12" s="31">
        <v>1727</v>
      </c>
      <c r="L12" s="700"/>
      <c r="M12" s="700"/>
      <c r="N12" s="700"/>
      <c r="O12" s="700"/>
      <c r="P12" s="700"/>
      <c r="Q12" s="39" t="s">
        <v>65</v>
      </c>
    </row>
    <row r="13" spans="3:21" ht="27" customHeight="1" thickBot="1">
      <c r="C13" s="729" t="s">
        <v>194</v>
      </c>
      <c r="D13" s="730"/>
      <c r="E13" s="730"/>
      <c r="F13" s="730"/>
      <c r="G13" s="730"/>
      <c r="H13" s="730"/>
      <c r="I13" s="730"/>
      <c r="J13" s="731"/>
      <c r="K13" s="32">
        <v>1500</v>
      </c>
      <c r="L13" s="704">
        <f>+L8-L9-L10-L11-L12</f>
        <v>41300000</v>
      </c>
      <c r="M13" s="704"/>
      <c r="N13" s="704"/>
      <c r="O13" s="704"/>
      <c r="P13" s="704"/>
      <c r="Q13" s="40" t="s">
        <v>3</v>
      </c>
      <c r="U13" s="277">
        <f>IF(L13&gt;0,L13:L13,0)</f>
        <v>41300000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X25"/>
  <sheetViews>
    <sheetView zoomScale="86" zoomScaleNormal="86" workbookViewId="0">
      <selection activeCell="J20" sqref="J20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17" width="12.5703125" style="274" customWidth="1"/>
    <col min="19" max="19" width="10.28515625" customWidth="1"/>
    <col min="24" max="24" width="14.5703125" customWidth="1"/>
    <col min="234" max="234" width="13" customWidth="1"/>
    <col min="235" max="241" width="14" customWidth="1"/>
    <col min="242" max="242" width="14.5703125" customWidth="1"/>
    <col min="243" max="243" width="13.28515625" customWidth="1"/>
    <col min="244" max="244" width="14.42578125" customWidth="1"/>
    <col min="245" max="245" width="11.42578125" customWidth="1"/>
    <col min="246" max="246" width="13.140625" bestFit="1" customWidth="1"/>
    <col min="247" max="247" width="15.28515625" customWidth="1"/>
    <col min="249" max="249" width="12.5703125" bestFit="1" customWidth="1"/>
    <col min="250" max="254" width="11.42578125" customWidth="1"/>
    <col min="256" max="256" width="12.5703125" bestFit="1" customWidth="1"/>
    <col min="490" max="490" width="13" customWidth="1"/>
    <col min="491" max="497" width="14" customWidth="1"/>
    <col min="498" max="498" width="14.5703125" customWidth="1"/>
    <col min="499" max="499" width="13.28515625" customWidth="1"/>
    <col min="500" max="500" width="14.42578125" customWidth="1"/>
    <col min="501" max="501" width="11.42578125" customWidth="1"/>
    <col min="502" max="502" width="13.140625" bestFit="1" customWidth="1"/>
    <col min="503" max="503" width="15.28515625" customWidth="1"/>
    <col min="505" max="505" width="12.5703125" bestFit="1" customWidth="1"/>
    <col min="506" max="510" width="11.42578125" customWidth="1"/>
    <col min="512" max="512" width="12.5703125" bestFit="1" customWidth="1"/>
    <col min="746" max="746" width="13" customWidth="1"/>
    <col min="747" max="753" width="14" customWidth="1"/>
    <col min="754" max="754" width="14.5703125" customWidth="1"/>
    <col min="755" max="755" width="13.28515625" customWidth="1"/>
    <col min="756" max="756" width="14.42578125" customWidth="1"/>
    <col min="757" max="757" width="11.42578125" customWidth="1"/>
    <col min="758" max="758" width="13.140625" bestFit="1" customWidth="1"/>
    <col min="759" max="759" width="15.28515625" customWidth="1"/>
    <col min="761" max="761" width="12.5703125" bestFit="1" customWidth="1"/>
    <col min="762" max="766" width="11.42578125" customWidth="1"/>
    <col min="768" max="768" width="12.5703125" bestFit="1" customWidth="1"/>
    <col min="1002" max="1002" width="13" customWidth="1"/>
    <col min="1003" max="1009" width="14" customWidth="1"/>
    <col min="1010" max="1010" width="14.5703125" customWidth="1"/>
    <col min="1011" max="1011" width="13.28515625" customWidth="1"/>
    <col min="1012" max="1012" width="14.42578125" customWidth="1"/>
    <col min="1013" max="1013" width="11.42578125" customWidth="1"/>
    <col min="1014" max="1014" width="13.140625" bestFit="1" customWidth="1"/>
    <col min="1015" max="1015" width="15.28515625" customWidth="1"/>
    <col min="1017" max="1017" width="12.5703125" bestFit="1" customWidth="1"/>
    <col min="1018" max="1022" width="11.42578125" customWidth="1"/>
    <col min="1024" max="1024" width="12.5703125" bestFit="1" customWidth="1"/>
    <col min="1258" max="1258" width="13" customWidth="1"/>
    <col min="1259" max="1265" width="14" customWidth="1"/>
    <col min="1266" max="1266" width="14.5703125" customWidth="1"/>
    <col min="1267" max="1267" width="13.28515625" customWidth="1"/>
    <col min="1268" max="1268" width="14.42578125" customWidth="1"/>
    <col min="1269" max="1269" width="11.42578125" customWidth="1"/>
    <col min="1270" max="1270" width="13.140625" bestFit="1" customWidth="1"/>
    <col min="1271" max="1271" width="15.28515625" customWidth="1"/>
    <col min="1273" max="1273" width="12.5703125" bestFit="1" customWidth="1"/>
    <col min="1274" max="1278" width="11.42578125" customWidth="1"/>
    <col min="1280" max="1280" width="12.5703125" bestFit="1" customWidth="1"/>
    <col min="1514" max="1514" width="13" customWidth="1"/>
    <col min="1515" max="1521" width="14" customWidth="1"/>
    <col min="1522" max="1522" width="14.5703125" customWidth="1"/>
    <col min="1523" max="1523" width="13.28515625" customWidth="1"/>
    <col min="1524" max="1524" width="14.42578125" customWidth="1"/>
    <col min="1525" max="1525" width="11.42578125" customWidth="1"/>
    <col min="1526" max="1526" width="13.140625" bestFit="1" customWidth="1"/>
    <col min="1527" max="1527" width="15.28515625" customWidth="1"/>
    <col min="1529" max="1529" width="12.5703125" bestFit="1" customWidth="1"/>
    <col min="1530" max="1534" width="11.42578125" customWidth="1"/>
    <col min="1536" max="1536" width="12.5703125" bestFit="1" customWidth="1"/>
    <col min="1770" max="1770" width="13" customWidth="1"/>
    <col min="1771" max="1777" width="14" customWidth="1"/>
    <col min="1778" max="1778" width="14.5703125" customWidth="1"/>
    <col min="1779" max="1779" width="13.28515625" customWidth="1"/>
    <col min="1780" max="1780" width="14.42578125" customWidth="1"/>
    <col min="1781" max="1781" width="11.42578125" customWidth="1"/>
    <col min="1782" max="1782" width="13.140625" bestFit="1" customWidth="1"/>
    <col min="1783" max="1783" width="15.28515625" customWidth="1"/>
    <col min="1785" max="1785" width="12.5703125" bestFit="1" customWidth="1"/>
    <col min="1786" max="1790" width="11.42578125" customWidth="1"/>
    <col min="1792" max="1792" width="12.5703125" bestFit="1" customWidth="1"/>
    <col min="2026" max="2026" width="13" customWidth="1"/>
    <col min="2027" max="2033" width="14" customWidth="1"/>
    <col min="2034" max="2034" width="14.5703125" customWidth="1"/>
    <col min="2035" max="2035" width="13.28515625" customWidth="1"/>
    <col min="2036" max="2036" width="14.42578125" customWidth="1"/>
    <col min="2037" max="2037" width="11.42578125" customWidth="1"/>
    <col min="2038" max="2038" width="13.140625" bestFit="1" customWidth="1"/>
    <col min="2039" max="2039" width="15.28515625" customWidth="1"/>
    <col min="2041" max="2041" width="12.5703125" bestFit="1" customWidth="1"/>
    <col min="2042" max="2046" width="11.42578125" customWidth="1"/>
    <col min="2048" max="2048" width="12.5703125" bestFit="1" customWidth="1"/>
    <col min="2282" max="2282" width="13" customWidth="1"/>
    <col min="2283" max="2289" width="14" customWidth="1"/>
    <col min="2290" max="2290" width="14.5703125" customWidth="1"/>
    <col min="2291" max="2291" width="13.28515625" customWidth="1"/>
    <col min="2292" max="2292" width="14.42578125" customWidth="1"/>
    <col min="2293" max="2293" width="11.42578125" customWidth="1"/>
    <col min="2294" max="2294" width="13.140625" bestFit="1" customWidth="1"/>
    <col min="2295" max="2295" width="15.28515625" customWidth="1"/>
    <col min="2297" max="2297" width="12.5703125" bestFit="1" customWidth="1"/>
    <col min="2298" max="2302" width="11.42578125" customWidth="1"/>
    <col min="2304" max="2304" width="12.5703125" bestFit="1" customWidth="1"/>
    <col min="2538" max="2538" width="13" customWidth="1"/>
    <col min="2539" max="2545" width="14" customWidth="1"/>
    <col min="2546" max="2546" width="14.5703125" customWidth="1"/>
    <col min="2547" max="2547" width="13.28515625" customWidth="1"/>
    <col min="2548" max="2548" width="14.42578125" customWidth="1"/>
    <col min="2549" max="2549" width="11.42578125" customWidth="1"/>
    <col min="2550" max="2550" width="13.140625" bestFit="1" customWidth="1"/>
    <col min="2551" max="2551" width="15.28515625" customWidth="1"/>
    <col min="2553" max="2553" width="12.5703125" bestFit="1" customWidth="1"/>
    <col min="2554" max="2558" width="11.42578125" customWidth="1"/>
    <col min="2560" max="2560" width="12.5703125" bestFit="1" customWidth="1"/>
    <col min="2794" max="2794" width="13" customWidth="1"/>
    <col min="2795" max="2801" width="14" customWidth="1"/>
    <col min="2802" max="2802" width="14.5703125" customWidth="1"/>
    <col min="2803" max="2803" width="13.28515625" customWidth="1"/>
    <col min="2804" max="2804" width="14.42578125" customWidth="1"/>
    <col min="2805" max="2805" width="11.42578125" customWidth="1"/>
    <col min="2806" max="2806" width="13.140625" bestFit="1" customWidth="1"/>
    <col min="2807" max="2807" width="15.28515625" customWidth="1"/>
    <col min="2809" max="2809" width="12.5703125" bestFit="1" customWidth="1"/>
    <col min="2810" max="2814" width="11.42578125" customWidth="1"/>
    <col min="2816" max="2816" width="12.5703125" bestFit="1" customWidth="1"/>
    <col min="3050" max="3050" width="13" customWidth="1"/>
    <col min="3051" max="3057" width="14" customWidth="1"/>
    <col min="3058" max="3058" width="14.5703125" customWidth="1"/>
    <col min="3059" max="3059" width="13.28515625" customWidth="1"/>
    <col min="3060" max="3060" width="14.42578125" customWidth="1"/>
    <col min="3061" max="3061" width="11.42578125" customWidth="1"/>
    <col min="3062" max="3062" width="13.140625" bestFit="1" customWidth="1"/>
    <col min="3063" max="3063" width="15.28515625" customWidth="1"/>
    <col min="3065" max="3065" width="12.5703125" bestFit="1" customWidth="1"/>
    <col min="3066" max="3070" width="11.42578125" customWidth="1"/>
    <col min="3072" max="3072" width="12.5703125" bestFit="1" customWidth="1"/>
    <col min="3306" max="3306" width="13" customWidth="1"/>
    <col min="3307" max="3313" width="14" customWidth="1"/>
    <col min="3314" max="3314" width="14.5703125" customWidth="1"/>
    <col min="3315" max="3315" width="13.28515625" customWidth="1"/>
    <col min="3316" max="3316" width="14.42578125" customWidth="1"/>
    <col min="3317" max="3317" width="11.42578125" customWidth="1"/>
    <col min="3318" max="3318" width="13.140625" bestFit="1" customWidth="1"/>
    <col min="3319" max="3319" width="15.28515625" customWidth="1"/>
    <col min="3321" max="3321" width="12.5703125" bestFit="1" customWidth="1"/>
    <col min="3322" max="3326" width="11.42578125" customWidth="1"/>
    <col min="3328" max="3328" width="12.5703125" bestFit="1" customWidth="1"/>
    <col min="3562" max="3562" width="13" customWidth="1"/>
    <col min="3563" max="3569" width="14" customWidth="1"/>
    <col min="3570" max="3570" width="14.5703125" customWidth="1"/>
    <col min="3571" max="3571" width="13.28515625" customWidth="1"/>
    <col min="3572" max="3572" width="14.42578125" customWidth="1"/>
    <col min="3573" max="3573" width="11.42578125" customWidth="1"/>
    <col min="3574" max="3574" width="13.140625" bestFit="1" customWidth="1"/>
    <col min="3575" max="3575" width="15.28515625" customWidth="1"/>
    <col min="3577" max="3577" width="12.5703125" bestFit="1" customWidth="1"/>
    <col min="3578" max="3582" width="11.42578125" customWidth="1"/>
    <col min="3584" max="3584" width="12.5703125" bestFit="1" customWidth="1"/>
    <col min="3818" max="3818" width="13" customWidth="1"/>
    <col min="3819" max="3825" width="14" customWidth="1"/>
    <col min="3826" max="3826" width="14.5703125" customWidth="1"/>
    <col min="3827" max="3827" width="13.28515625" customWidth="1"/>
    <col min="3828" max="3828" width="14.42578125" customWidth="1"/>
    <col min="3829" max="3829" width="11.42578125" customWidth="1"/>
    <col min="3830" max="3830" width="13.140625" bestFit="1" customWidth="1"/>
    <col min="3831" max="3831" width="15.28515625" customWidth="1"/>
    <col min="3833" max="3833" width="12.5703125" bestFit="1" customWidth="1"/>
    <col min="3834" max="3838" width="11.42578125" customWidth="1"/>
    <col min="3840" max="3840" width="12.5703125" bestFit="1" customWidth="1"/>
    <col min="4074" max="4074" width="13" customWidth="1"/>
    <col min="4075" max="4081" width="14" customWidth="1"/>
    <col min="4082" max="4082" width="14.5703125" customWidth="1"/>
    <col min="4083" max="4083" width="13.28515625" customWidth="1"/>
    <col min="4084" max="4084" width="14.42578125" customWidth="1"/>
    <col min="4085" max="4085" width="11.42578125" customWidth="1"/>
    <col min="4086" max="4086" width="13.140625" bestFit="1" customWidth="1"/>
    <col min="4087" max="4087" width="15.28515625" customWidth="1"/>
    <col min="4089" max="4089" width="12.5703125" bestFit="1" customWidth="1"/>
    <col min="4090" max="4094" width="11.42578125" customWidth="1"/>
    <col min="4096" max="4096" width="12.5703125" bestFit="1" customWidth="1"/>
    <col min="4330" max="4330" width="13" customWidth="1"/>
    <col min="4331" max="4337" width="14" customWidth="1"/>
    <col min="4338" max="4338" width="14.5703125" customWidth="1"/>
    <col min="4339" max="4339" width="13.28515625" customWidth="1"/>
    <col min="4340" max="4340" width="14.42578125" customWidth="1"/>
    <col min="4341" max="4341" width="11.42578125" customWidth="1"/>
    <col min="4342" max="4342" width="13.140625" bestFit="1" customWidth="1"/>
    <col min="4343" max="4343" width="15.28515625" customWidth="1"/>
    <col min="4345" max="4345" width="12.5703125" bestFit="1" customWidth="1"/>
    <col min="4346" max="4350" width="11.42578125" customWidth="1"/>
    <col min="4352" max="4352" width="12.5703125" bestFit="1" customWidth="1"/>
    <col min="4586" max="4586" width="13" customWidth="1"/>
    <col min="4587" max="4593" width="14" customWidth="1"/>
    <col min="4594" max="4594" width="14.5703125" customWidth="1"/>
    <col min="4595" max="4595" width="13.28515625" customWidth="1"/>
    <col min="4596" max="4596" width="14.42578125" customWidth="1"/>
    <col min="4597" max="4597" width="11.42578125" customWidth="1"/>
    <col min="4598" max="4598" width="13.140625" bestFit="1" customWidth="1"/>
    <col min="4599" max="4599" width="15.28515625" customWidth="1"/>
    <col min="4601" max="4601" width="12.5703125" bestFit="1" customWidth="1"/>
    <col min="4602" max="4606" width="11.42578125" customWidth="1"/>
    <col min="4608" max="4608" width="12.5703125" bestFit="1" customWidth="1"/>
    <col min="4842" max="4842" width="13" customWidth="1"/>
    <col min="4843" max="4849" width="14" customWidth="1"/>
    <col min="4850" max="4850" width="14.5703125" customWidth="1"/>
    <col min="4851" max="4851" width="13.28515625" customWidth="1"/>
    <col min="4852" max="4852" width="14.42578125" customWidth="1"/>
    <col min="4853" max="4853" width="11.42578125" customWidth="1"/>
    <col min="4854" max="4854" width="13.140625" bestFit="1" customWidth="1"/>
    <col min="4855" max="4855" width="15.28515625" customWidth="1"/>
    <col min="4857" max="4857" width="12.5703125" bestFit="1" customWidth="1"/>
    <col min="4858" max="4862" width="11.42578125" customWidth="1"/>
    <col min="4864" max="4864" width="12.5703125" bestFit="1" customWidth="1"/>
    <col min="5098" max="5098" width="13" customWidth="1"/>
    <col min="5099" max="5105" width="14" customWidth="1"/>
    <col min="5106" max="5106" width="14.5703125" customWidth="1"/>
    <col min="5107" max="5107" width="13.28515625" customWidth="1"/>
    <col min="5108" max="5108" width="14.42578125" customWidth="1"/>
    <col min="5109" max="5109" width="11.42578125" customWidth="1"/>
    <col min="5110" max="5110" width="13.140625" bestFit="1" customWidth="1"/>
    <col min="5111" max="5111" width="15.28515625" customWidth="1"/>
    <col min="5113" max="5113" width="12.5703125" bestFit="1" customWidth="1"/>
    <col min="5114" max="5118" width="11.42578125" customWidth="1"/>
    <col min="5120" max="5120" width="12.5703125" bestFit="1" customWidth="1"/>
    <col min="5354" max="5354" width="13" customWidth="1"/>
    <col min="5355" max="5361" width="14" customWidth="1"/>
    <col min="5362" max="5362" width="14.5703125" customWidth="1"/>
    <col min="5363" max="5363" width="13.28515625" customWidth="1"/>
    <col min="5364" max="5364" width="14.42578125" customWidth="1"/>
    <col min="5365" max="5365" width="11.42578125" customWidth="1"/>
    <col min="5366" max="5366" width="13.140625" bestFit="1" customWidth="1"/>
    <col min="5367" max="5367" width="15.28515625" customWidth="1"/>
    <col min="5369" max="5369" width="12.5703125" bestFit="1" customWidth="1"/>
    <col min="5370" max="5374" width="11.42578125" customWidth="1"/>
    <col min="5376" max="5376" width="12.5703125" bestFit="1" customWidth="1"/>
    <col min="5610" max="5610" width="13" customWidth="1"/>
    <col min="5611" max="5617" width="14" customWidth="1"/>
    <col min="5618" max="5618" width="14.5703125" customWidth="1"/>
    <col min="5619" max="5619" width="13.28515625" customWidth="1"/>
    <col min="5620" max="5620" width="14.42578125" customWidth="1"/>
    <col min="5621" max="5621" width="11.42578125" customWidth="1"/>
    <col min="5622" max="5622" width="13.140625" bestFit="1" customWidth="1"/>
    <col min="5623" max="5623" width="15.28515625" customWidth="1"/>
    <col min="5625" max="5625" width="12.5703125" bestFit="1" customWidth="1"/>
    <col min="5626" max="5630" width="11.42578125" customWidth="1"/>
    <col min="5632" max="5632" width="12.5703125" bestFit="1" customWidth="1"/>
    <col min="5866" max="5866" width="13" customWidth="1"/>
    <col min="5867" max="5873" width="14" customWidth="1"/>
    <col min="5874" max="5874" width="14.5703125" customWidth="1"/>
    <col min="5875" max="5875" width="13.28515625" customWidth="1"/>
    <col min="5876" max="5876" width="14.42578125" customWidth="1"/>
    <col min="5877" max="5877" width="11.42578125" customWidth="1"/>
    <col min="5878" max="5878" width="13.140625" bestFit="1" customWidth="1"/>
    <col min="5879" max="5879" width="15.28515625" customWidth="1"/>
    <col min="5881" max="5881" width="12.5703125" bestFit="1" customWidth="1"/>
    <col min="5882" max="5886" width="11.42578125" customWidth="1"/>
    <col min="5888" max="5888" width="12.5703125" bestFit="1" customWidth="1"/>
    <col min="6122" max="6122" width="13" customWidth="1"/>
    <col min="6123" max="6129" width="14" customWidth="1"/>
    <col min="6130" max="6130" width="14.5703125" customWidth="1"/>
    <col min="6131" max="6131" width="13.28515625" customWidth="1"/>
    <col min="6132" max="6132" width="14.42578125" customWidth="1"/>
    <col min="6133" max="6133" width="11.42578125" customWidth="1"/>
    <col min="6134" max="6134" width="13.140625" bestFit="1" customWidth="1"/>
    <col min="6135" max="6135" width="15.28515625" customWidth="1"/>
    <col min="6137" max="6137" width="12.5703125" bestFit="1" customWidth="1"/>
    <col min="6138" max="6142" width="11.42578125" customWidth="1"/>
    <col min="6144" max="6144" width="12.5703125" bestFit="1" customWidth="1"/>
    <col min="6378" max="6378" width="13" customWidth="1"/>
    <col min="6379" max="6385" width="14" customWidth="1"/>
    <col min="6386" max="6386" width="14.5703125" customWidth="1"/>
    <col min="6387" max="6387" width="13.28515625" customWidth="1"/>
    <col min="6388" max="6388" width="14.42578125" customWidth="1"/>
    <col min="6389" max="6389" width="11.42578125" customWidth="1"/>
    <col min="6390" max="6390" width="13.140625" bestFit="1" customWidth="1"/>
    <col min="6391" max="6391" width="15.28515625" customWidth="1"/>
    <col min="6393" max="6393" width="12.5703125" bestFit="1" customWidth="1"/>
    <col min="6394" max="6398" width="11.42578125" customWidth="1"/>
    <col min="6400" max="6400" width="12.5703125" bestFit="1" customWidth="1"/>
    <col min="6634" max="6634" width="13" customWidth="1"/>
    <col min="6635" max="6641" width="14" customWidth="1"/>
    <col min="6642" max="6642" width="14.5703125" customWidth="1"/>
    <col min="6643" max="6643" width="13.28515625" customWidth="1"/>
    <col min="6644" max="6644" width="14.42578125" customWidth="1"/>
    <col min="6645" max="6645" width="11.42578125" customWidth="1"/>
    <col min="6646" max="6646" width="13.140625" bestFit="1" customWidth="1"/>
    <col min="6647" max="6647" width="15.28515625" customWidth="1"/>
    <col min="6649" max="6649" width="12.5703125" bestFit="1" customWidth="1"/>
    <col min="6650" max="6654" width="11.42578125" customWidth="1"/>
    <col min="6656" max="6656" width="12.5703125" bestFit="1" customWidth="1"/>
    <col min="6890" max="6890" width="13" customWidth="1"/>
    <col min="6891" max="6897" width="14" customWidth="1"/>
    <col min="6898" max="6898" width="14.5703125" customWidth="1"/>
    <col min="6899" max="6899" width="13.28515625" customWidth="1"/>
    <col min="6900" max="6900" width="14.42578125" customWidth="1"/>
    <col min="6901" max="6901" width="11.42578125" customWidth="1"/>
    <col min="6902" max="6902" width="13.140625" bestFit="1" customWidth="1"/>
    <col min="6903" max="6903" width="15.28515625" customWidth="1"/>
    <col min="6905" max="6905" width="12.5703125" bestFit="1" customWidth="1"/>
    <col min="6906" max="6910" width="11.42578125" customWidth="1"/>
    <col min="6912" max="6912" width="12.5703125" bestFit="1" customWidth="1"/>
    <col min="7146" max="7146" width="13" customWidth="1"/>
    <col min="7147" max="7153" width="14" customWidth="1"/>
    <col min="7154" max="7154" width="14.5703125" customWidth="1"/>
    <col min="7155" max="7155" width="13.28515625" customWidth="1"/>
    <col min="7156" max="7156" width="14.42578125" customWidth="1"/>
    <col min="7157" max="7157" width="11.42578125" customWidth="1"/>
    <col min="7158" max="7158" width="13.140625" bestFit="1" customWidth="1"/>
    <col min="7159" max="7159" width="15.28515625" customWidth="1"/>
    <col min="7161" max="7161" width="12.5703125" bestFit="1" customWidth="1"/>
    <col min="7162" max="7166" width="11.42578125" customWidth="1"/>
    <col min="7168" max="7168" width="12.5703125" bestFit="1" customWidth="1"/>
    <col min="7402" max="7402" width="13" customWidth="1"/>
    <col min="7403" max="7409" width="14" customWidth="1"/>
    <col min="7410" max="7410" width="14.5703125" customWidth="1"/>
    <col min="7411" max="7411" width="13.28515625" customWidth="1"/>
    <col min="7412" max="7412" width="14.42578125" customWidth="1"/>
    <col min="7413" max="7413" width="11.42578125" customWidth="1"/>
    <col min="7414" max="7414" width="13.140625" bestFit="1" customWidth="1"/>
    <col min="7415" max="7415" width="15.28515625" customWidth="1"/>
    <col min="7417" max="7417" width="12.5703125" bestFit="1" customWidth="1"/>
    <col min="7418" max="7422" width="11.42578125" customWidth="1"/>
    <col min="7424" max="7424" width="12.5703125" bestFit="1" customWidth="1"/>
    <col min="7658" max="7658" width="13" customWidth="1"/>
    <col min="7659" max="7665" width="14" customWidth="1"/>
    <col min="7666" max="7666" width="14.5703125" customWidth="1"/>
    <col min="7667" max="7667" width="13.28515625" customWidth="1"/>
    <col min="7668" max="7668" width="14.42578125" customWidth="1"/>
    <col min="7669" max="7669" width="11.42578125" customWidth="1"/>
    <col min="7670" max="7670" width="13.140625" bestFit="1" customWidth="1"/>
    <col min="7671" max="7671" width="15.28515625" customWidth="1"/>
    <col min="7673" max="7673" width="12.5703125" bestFit="1" customWidth="1"/>
    <col min="7674" max="7678" width="11.42578125" customWidth="1"/>
    <col min="7680" max="7680" width="12.5703125" bestFit="1" customWidth="1"/>
    <col min="7914" max="7914" width="13" customWidth="1"/>
    <col min="7915" max="7921" width="14" customWidth="1"/>
    <col min="7922" max="7922" width="14.5703125" customWidth="1"/>
    <col min="7923" max="7923" width="13.28515625" customWidth="1"/>
    <col min="7924" max="7924" width="14.42578125" customWidth="1"/>
    <col min="7925" max="7925" width="11.42578125" customWidth="1"/>
    <col min="7926" max="7926" width="13.140625" bestFit="1" customWidth="1"/>
    <col min="7927" max="7927" width="15.28515625" customWidth="1"/>
    <col min="7929" max="7929" width="12.5703125" bestFit="1" customWidth="1"/>
    <col min="7930" max="7934" width="11.42578125" customWidth="1"/>
    <col min="7936" max="7936" width="12.5703125" bestFit="1" customWidth="1"/>
    <col min="8170" max="8170" width="13" customWidth="1"/>
    <col min="8171" max="8177" width="14" customWidth="1"/>
    <col min="8178" max="8178" width="14.5703125" customWidth="1"/>
    <col min="8179" max="8179" width="13.28515625" customWidth="1"/>
    <col min="8180" max="8180" width="14.42578125" customWidth="1"/>
    <col min="8181" max="8181" width="11.42578125" customWidth="1"/>
    <col min="8182" max="8182" width="13.140625" bestFit="1" customWidth="1"/>
    <col min="8183" max="8183" width="15.28515625" customWidth="1"/>
    <col min="8185" max="8185" width="12.5703125" bestFit="1" customWidth="1"/>
    <col min="8186" max="8190" width="11.42578125" customWidth="1"/>
    <col min="8192" max="8192" width="12.5703125" bestFit="1" customWidth="1"/>
    <col min="8426" max="8426" width="13" customWidth="1"/>
    <col min="8427" max="8433" width="14" customWidth="1"/>
    <col min="8434" max="8434" width="14.5703125" customWidth="1"/>
    <col min="8435" max="8435" width="13.28515625" customWidth="1"/>
    <col min="8436" max="8436" width="14.42578125" customWidth="1"/>
    <col min="8437" max="8437" width="11.42578125" customWidth="1"/>
    <col min="8438" max="8438" width="13.140625" bestFit="1" customWidth="1"/>
    <col min="8439" max="8439" width="15.28515625" customWidth="1"/>
    <col min="8441" max="8441" width="12.5703125" bestFit="1" customWidth="1"/>
    <col min="8442" max="8446" width="11.42578125" customWidth="1"/>
    <col min="8448" max="8448" width="12.5703125" bestFit="1" customWidth="1"/>
    <col min="8682" max="8682" width="13" customWidth="1"/>
    <col min="8683" max="8689" width="14" customWidth="1"/>
    <col min="8690" max="8690" width="14.5703125" customWidth="1"/>
    <col min="8691" max="8691" width="13.28515625" customWidth="1"/>
    <col min="8692" max="8692" width="14.42578125" customWidth="1"/>
    <col min="8693" max="8693" width="11.42578125" customWidth="1"/>
    <col min="8694" max="8694" width="13.140625" bestFit="1" customWidth="1"/>
    <col min="8695" max="8695" width="15.28515625" customWidth="1"/>
    <col min="8697" max="8697" width="12.5703125" bestFit="1" customWidth="1"/>
    <col min="8698" max="8702" width="11.42578125" customWidth="1"/>
    <col min="8704" max="8704" width="12.5703125" bestFit="1" customWidth="1"/>
    <col min="8938" max="8938" width="13" customWidth="1"/>
    <col min="8939" max="8945" width="14" customWidth="1"/>
    <col min="8946" max="8946" width="14.5703125" customWidth="1"/>
    <col min="8947" max="8947" width="13.28515625" customWidth="1"/>
    <col min="8948" max="8948" width="14.42578125" customWidth="1"/>
    <col min="8949" max="8949" width="11.42578125" customWidth="1"/>
    <col min="8950" max="8950" width="13.140625" bestFit="1" customWidth="1"/>
    <col min="8951" max="8951" width="15.28515625" customWidth="1"/>
    <col min="8953" max="8953" width="12.5703125" bestFit="1" customWidth="1"/>
    <col min="8954" max="8958" width="11.42578125" customWidth="1"/>
    <col min="8960" max="8960" width="12.5703125" bestFit="1" customWidth="1"/>
    <col min="9194" max="9194" width="13" customWidth="1"/>
    <col min="9195" max="9201" width="14" customWidth="1"/>
    <col min="9202" max="9202" width="14.5703125" customWidth="1"/>
    <col min="9203" max="9203" width="13.28515625" customWidth="1"/>
    <col min="9204" max="9204" width="14.42578125" customWidth="1"/>
    <col min="9205" max="9205" width="11.42578125" customWidth="1"/>
    <col min="9206" max="9206" width="13.140625" bestFit="1" customWidth="1"/>
    <col min="9207" max="9207" width="15.28515625" customWidth="1"/>
    <col min="9209" max="9209" width="12.5703125" bestFit="1" customWidth="1"/>
    <col min="9210" max="9214" width="11.42578125" customWidth="1"/>
    <col min="9216" max="9216" width="12.5703125" bestFit="1" customWidth="1"/>
    <col min="9450" max="9450" width="13" customWidth="1"/>
    <col min="9451" max="9457" width="14" customWidth="1"/>
    <col min="9458" max="9458" width="14.5703125" customWidth="1"/>
    <col min="9459" max="9459" width="13.28515625" customWidth="1"/>
    <col min="9460" max="9460" width="14.42578125" customWidth="1"/>
    <col min="9461" max="9461" width="11.42578125" customWidth="1"/>
    <col min="9462" max="9462" width="13.140625" bestFit="1" customWidth="1"/>
    <col min="9463" max="9463" width="15.28515625" customWidth="1"/>
    <col min="9465" max="9465" width="12.5703125" bestFit="1" customWidth="1"/>
    <col min="9466" max="9470" width="11.42578125" customWidth="1"/>
    <col min="9472" max="9472" width="12.5703125" bestFit="1" customWidth="1"/>
    <col min="9706" max="9706" width="13" customWidth="1"/>
    <col min="9707" max="9713" width="14" customWidth="1"/>
    <col min="9714" max="9714" width="14.5703125" customWidth="1"/>
    <col min="9715" max="9715" width="13.28515625" customWidth="1"/>
    <col min="9716" max="9716" width="14.42578125" customWidth="1"/>
    <col min="9717" max="9717" width="11.42578125" customWidth="1"/>
    <col min="9718" max="9718" width="13.140625" bestFit="1" customWidth="1"/>
    <col min="9719" max="9719" width="15.28515625" customWidth="1"/>
    <col min="9721" max="9721" width="12.5703125" bestFit="1" customWidth="1"/>
    <col min="9722" max="9726" width="11.42578125" customWidth="1"/>
    <col min="9728" max="9728" width="12.5703125" bestFit="1" customWidth="1"/>
    <col min="9962" max="9962" width="13" customWidth="1"/>
    <col min="9963" max="9969" width="14" customWidth="1"/>
    <col min="9970" max="9970" width="14.5703125" customWidth="1"/>
    <col min="9971" max="9971" width="13.28515625" customWidth="1"/>
    <col min="9972" max="9972" width="14.42578125" customWidth="1"/>
    <col min="9973" max="9973" width="11.42578125" customWidth="1"/>
    <col min="9974" max="9974" width="13.140625" bestFit="1" customWidth="1"/>
    <col min="9975" max="9975" width="15.28515625" customWidth="1"/>
    <col min="9977" max="9977" width="12.5703125" bestFit="1" customWidth="1"/>
    <col min="9978" max="9982" width="11.42578125" customWidth="1"/>
    <col min="9984" max="9984" width="12.5703125" bestFit="1" customWidth="1"/>
    <col min="10218" max="10218" width="13" customWidth="1"/>
    <col min="10219" max="10225" width="14" customWidth="1"/>
    <col min="10226" max="10226" width="14.5703125" customWidth="1"/>
    <col min="10227" max="10227" width="13.28515625" customWidth="1"/>
    <col min="10228" max="10228" width="14.42578125" customWidth="1"/>
    <col min="10229" max="10229" width="11.42578125" customWidth="1"/>
    <col min="10230" max="10230" width="13.140625" bestFit="1" customWidth="1"/>
    <col min="10231" max="10231" width="15.28515625" customWidth="1"/>
    <col min="10233" max="10233" width="12.5703125" bestFit="1" customWidth="1"/>
    <col min="10234" max="10238" width="11.42578125" customWidth="1"/>
    <col min="10240" max="10240" width="12.5703125" bestFit="1" customWidth="1"/>
    <col min="10474" max="10474" width="13" customWidth="1"/>
    <col min="10475" max="10481" width="14" customWidth="1"/>
    <col min="10482" max="10482" width="14.5703125" customWidth="1"/>
    <col min="10483" max="10483" width="13.28515625" customWidth="1"/>
    <col min="10484" max="10484" width="14.42578125" customWidth="1"/>
    <col min="10485" max="10485" width="11.42578125" customWidth="1"/>
    <col min="10486" max="10486" width="13.140625" bestFit="1" customWidth="1"/>
    <col min="10487" max="10487" width="15.28515625" customWidth="1"/>
    <col min="10489" max="10489" width="12.5703125" bestFit="1" customWidth="1"/>
    <col min="10490" max="10494" width="11.42578125" customWidth="1"/>
    <col min="10496" max="10496" width="12.5703125" bestFit="1" customWidth="1"/>
    <col min="10730" max="10730" width="13" customWidth="1"/>
    <col min="10731" max="10737" width="14" customWidth="1"/>
    <col min="10738" max="10738" width="14.5703125" customWidth="1"/>
    <col min="10739" max="10739" width="13.28515625" customWidth="1"/>
    <col min="10740" max="10740" width="14.42578125" customWidth="1"/>
    <col min="10741" max="10741" width="11.42578125" customWidth="1"/>
    <col min="10742" max="10742" width="13.140625" bestFit="1" customWidth="1"/>
    <col min="10743" max="10743" width="15.28515625" customWidth="1"/>
    <col min="10745" max="10745" width="12.5703125" bestFit="1" customWidth="1"/>
    <col min="10746" max="10750" width="11.42578125" customWidth="1"/>
    <col min="10752" max="10752" width="12.5703125" bestFit="1" customWidth="1"/>
    <col min="10986" max="10986" width="13" customWidth="1"/>
    <col min="10987" max="10993" width="14" customWidth="1"/>
    <col min="10994" max="10994" width="14.5703125" customWidth="1"/>
    <col min="10995" max="10995" width="13.28515625" customWidth="1"/>
    <col min="10996" max="10996" width="14.42578125" customWidth="1"/>
    <col min="10997" max="10997" width="11.42578125" customWidth="1"/>
    <col min="10998" max="10998" width="13.140625" bestFit="1" customWidth="1"/>
    <col min="10999" max="10999" width="15.28515625" customWidth="1"/>
    <col min="11001" max="11001" width="12.5703125" bestFit="1" customWidth="1"/>
    <col min="11002" max="11006" width="11.42578125" customWidth="1"/>
    <col min="11008" max="11008" width="12.5703125" bestFit="1" customWidth="1"/>
    <col min="11242" max="11242" width="13" customWidth="1"/>
    <col min="11243" max="11249" width="14" customWidth="1"/>
    <col min="11250" max="11250" width="14.5703125" customWidth="1"/>
    <col min="11251" max="11251" width="13.28515625" customWidth="1"/>
    <col min="11252" max="11252" width="14.42578125" customWidth="1"/>
    <col min="11253" max="11253" width="11.42578125" customWidth="1"/>
    <col min="11254" max="11254" width="13.140625" bestFit="1" customWidth="1"/>
    <col min="11255" max="11255" width="15.28515625" customWidth="1"/>
    <col min="11257" max="11257" width="12.5703125" bestFit="1" customWidth="1"/>
    <col min="11258" max="11262" width="11.42578125" customWidth="1"/>
    <col min="11264" max="11264" width="12.5703125" bestFit="1" customWidth="1"/>
    <col min="11498" max="11498" width="13" customWidth="1"/>
    <col min="11499" max="11505" width="14" customWidth="1"/>
    <col min="11506" max="11506" width="14.5703125" customWidth="1"/>
    <col min="11507" max="11507" width="13.28515625" customWidth="1"/>
    <col min="11508" max="11508" width="14.42578125" customWidth="1"/>
    <col min="11509" max="11509" width="11.42578125" customWidth="1"/>
    <col min="11510" max="11510" width="13.140625" bestFit="1" customWidth="1"/>
    <col min="11511" max="11511" width="15.28515625" customWidth="1"/>
    <col min="11513" max="11513" width="12.5703125" bestFit="1" customWidth="1"/>
    <col min="11514" max="11518" width="11.42578125" customWidth="1"/>
    <col min="11520" max="11520" width="12.5703125" bestFit="1" customWidth="1"/>
    <col min="11754" max="11754" width="13" customWidth="1"/>
    <col min="11755" max="11761" width="14" customWidth="1"/>
    <col min="11762" max="11762" width="14.5703125" customWidth="1"/>
    <col min="11763" max="11763" width="13.28515625" customWidth="1"/>
    <col min="11764" max="11764" width="14.42578125" customWidth="1"/>
    <col min="11765" max="11765" width="11.42578125" customWidth="1"/>
    <col min="11766" max="11766" width="13.140625" bestFit="1" customWidth="1"/>
    <col min="11767" max="11767" width="15.28515625" customWidth="1"/>
    <col min="11769" max="11769" width="12.5703125" bestFit="1" customWidth="1"/>
    <col min="11770" max="11774" width="11.42578125" customWidth="1"/>
    <col min="11776" max="11776" width="12.5703125" bestFit="1" customWidth="1"/>
    <col min="12010" max="12010" width="13" customWidth="1"/>
    <col min="12011" max="12017" width="14" customWidth="1"/>
    <col min="12018" max="12018" width="14.5703125" customWidth="1"/>
    <col min="12019" max="12019" width="13.28515625" customWidth="1"/>
    <col min="12020" max="12020" width="14.42578125" customWidth="1"/>
    <col min="12021" max="12021" width="11.42578125" customWidth="1"/>
    <col min="12022" max="12022" width="13.140625" bestFit="1" customWidth="1"/>
    <col min="12023" max="12023" width="15.28515625" customWidth="1"/>
    <col min="12025" max="12025" width="12.5703125" bestFit="1" customWidth="1"/>
    <col min="12026" max="12030" width="11.42578125" customWidth="1"/>
    <col min="12032" max="12032" width="12.5703125" bestFit="1" customWidth="1"/>
    <col min="12266" max="12266" width="13" customWidth="1"/>
    <col min="12267" max="12273" width="14" customWidth="1"/>
    <col min="12274" max="12274" width="14.5703125" customWidth="1"/>
    <col min="12275" max="12275" width="13.28515625" customWidth="1"/>
    <col min="12276" max="12276" width="14.42578125" customWidth="1"/>
    <col min="12277" max="12277" width="11.42578125" customWidth="1"/>
    <col min="12278" max="12278" width="13.140625" bestFit="1" customWidth="1"/>
    <col min="12279" max="12279" width="15.28515625" customWidth="1"/>
    <col min="12281" max="12281" width="12.5703125" bestFit="1" customWidth="1"/>
    <col min="12282" max="12286" width="11.42578125" customWidth="1"/>
    <col min="12288" max="12288" width="12.5703125" bestFit="1" customWidth="1"/>
    <col min="12522" max="12522" width="13" customWidth="1"/>
    <col min="12523" max="12529" width="14" customWidth="1"/>
    <col min="12530" max="12530" width="14.5703125" customWidth="1"/>
    <col min="12531" max="12531" width="13.28515625" customWidth="1"/>
    <col min="12532" max="12532" width="14.42578125" customWidth="1"/>
    <col min="12533" max="12533" width="11.42578125" customWidth="1"/>
    <col min="12534" max="12534" width="13.140625" bestFit="1" customWidth="1"/>
    <col min="12535" max="12535" width="15.28515625" customWidth="1"/>
    <col min="12537" max="12537" width="12.5703125" bestFit="1" customWidth="1"/>
    <col min="12538" max="12542" width="11.42578125" customWidth="1"/>
    <col min="12544" max="12544" width="12.5703125" bestFit="1" customWidth="1"/>
    <col min="12778" max="12778" width="13" customWidth="1"/>
    <col min="12779" max="12785" width="14" customWidth="1"/>
    <col min="12786" max="12786" width="14.5703125" customWidth="1"/>
    <col min="12787" max="12787" width="13.28515625" customWidth="1"/>
    <col min="12788" max="12788" width="14.42578125" customWidth="1"/>
    <col min="12789" max="12789" width="11.42578125" customWidth="1"/>
    <col min="12790" max="12790" width="13.140625" bestFit="1" customWidth="1"/>
    <col min="12791" max="12791" width="15.28515625" customWidth="1"/>
    <col min="12793" max="12793" width="12.5703125" bestFit="1" customWidth="1"/>
    <col min="12794" max="12798" width="11.42578125" customWidth="1"/>
    <col min="12800" max="12800" width="12.5703125" bestFit="1" customWidth="1"/>
    <col min="13034" max="13034" width="13" customWidth="1"/>
    <col min="13035" max="13041" width="14" customWidth="1"/>
    <col min="13042" max="13042" width="14.5703125" customWidth="1"/>
    <col min="13043" max="13043" width="13.28515625" customWidth="1"/>
    <col min="13044" max="13044" width="14.42578125" customWidth="1"/>
    <col min="13045" max="13045" width="11.42578125" customWidth="1"/>
    <col min="13046" max="13046" width="13.140625" bestFit="1" customWidth="1"/>
    <col min="13047" max="13047" width="15.28515625" customWidth="1"/>
    <col min="13049" max="13049" width="12.5703125" bestFit="1" customWidth="1"/>
    <col min="13050" max="13054" width="11.42578125" customWidth="1"/>
    <col min="13056" max="13056" width="12.5703125" bestFit="1" customWidth="1"/>
    <col min="13290" max="13290" width="13" customWidth="1"/>
    <col min="13291" max="13297" width="14" customWidth="1"/>
    <col min="13298" max="13298" width="14.5703125" customWidth="1"/>
    <col min="13299" max="13299" width="13.28515625" customWidth="1"/>
    <col min="13300" max="13300" width="14.42578125" customWidth="1"/>
    <col min="13301" max="13301" width="11.42578125" customWidth="1"/>
    <col min="13302" max="13302" width="13.140625" bestFit="1" customWidth="1"/>
    <col min="13303" max="13303" width="15.28515625" customWidth="1"/>
    <col min="13305" max="13305" width="12.5703125" bestFit="1" customWidth="1"/>
    <col min="13306" max="13310" width="11.42578125" customWidth="1"/>
    <col min="13312" max="13312" width="12.5703125" bestFit="1" customWidth="1"/>
    <col min="13546" max="13546" width="13" customWidth="1"/>
    <col min="13547" max="13553" width="14" customWidth="1"/>
    <col min="13554" max="13554" width="14.5703125" customWidth="1"/>
    <col min="13555" max="13555" width="13.28515625" customWidth="1"/>
    <col min="13556" max="13556" width="14.42578125" customWidth="1"/>
    <col min="13557" max="13557" width="11.42578125" customWidth="1"/>
    <col min="13558" max="13558" width="13.140625" bestFit="1" customWidth="1"/>
    <col min="13559" max="13559" width="15.28515625" customWidth="1"/>
    <col min="13561" max="13561" width="12.5703125" bestFit="1" customWidth="1"/>
    <col min="13562" max="13566" width="11.42578125" customWidth="1"/>
    <col min="13568" max="13568" width="12.5703125" bestFit="1" customWidth="1"/>
    <col min="13802" max="13802" width="13" customWidth="1"/>
    <col min="13803" max="13809" width="14" customWidth="1"/>
    <col min="13810" max="13810" width="14.5703125" customWidth="1"/>
    <col min="13811" max="13811" width="13.28515625" customWidth="1"/>
    <col min="13812" max="13812" width="14.42578125" customWidth="1"/>
    <col min="13813" max="13813" width="11.42578125" customWidth="1"/>
    <col min="13814" max="13814" width="13.140625" bestFit="1" customWidth="1"/>
    <col min="13815" max="13815" width="15.28515625" customWidth="1"/>
    <col min="13817" max="13817" width="12.5703125" bestFit="1" customWidth="1"/>
    <col min="13818" max="13822" width="11.42578125" customWidth="1"/>
    <col min="13824" max="13824" width="12.5703125" bestFit="1" customWidth="1"/>
    <col min="14058" max="14058" width="13" customWidth="1"/>
    <col min="14059" max="14065" width="14" customWidth="1"/>
    <col min="14066" max="14066" width="14.5703125" customWidth="1"/>
    <col min="14067" max="14067" width="13.28515625" customWidth="1"/>
    <col min="14068" max="14068" width="14.42578125" customWidth="1"/>
    <col min="14069" max="14069" width="11.42578125" customWidth="1"/>
    <col min="14070" max="14070" width="13.140625" bestFit="1" customWidth="1"/>
    <col min="14071" max="14071" width="15.28515625" customWidth="1"/>
    <col min="14073" max="14073" width="12.5703125" bestFit="1" customWidth="1"/>
    <col min="14074" max="14078" width="11.42578125" customWidth="1"/>
    <col min="14080" max="14080" width="12.5703125" bestFit="1" customWidth="1"/>
    <col min="14314" max="14314" width="13" customWidth="1"/>
    <col min="14315" max="14321" width="14" customWidth="1"/>
    <col min="14322" max="14322" width="14.5703125" customWidth="1"/>
    <col min="14323" max="14323" width="13.28515625" customWidth="1"/>
    <col min="14324" max="14324" width="14.42578125" customWidth="1"/>
    <col min="14325" max="14325" width="11.42578125" customWidth="1"/>
    <col min="14326" max="14326" width="13.140625" bestFit="1" customWidth="1"/>
    <col min="14327" max="14327" width="15.28515625" customWidth="1"/>
    <col min="14329" max="14329" width="12.5703125" bestFit="1" customWidth="1"/>
    <col min="14330" max="14334" width="11.42578125" customWidth="1"/>
    <col min="14336" max="14336" width="12.5703125" bestFit="1" customWidth="1"/>
    <col min="14570" max="14570" width="13" customWidth="1"/>
    <col min="14571" max="14577" width="14" customWidth="1"/>
    <col min="14578" max="14578" width="14.5703125" customWidth="1"/>
    <col min="14579" max="14579" width="13.28515625" customWidth="1"/>
    <col min="14580" max="14580" width="14.42578125" customWidth="1"/>
    <col min="14581" max="14581" width="11.42578125" customWidth="1"/>
    <col min="14582" max="14582" width="13.140625" bestFit="1" customWidth="1"/>
    <col min="14583" max="14583" width="15.28515625" customWidth="1"/>
    <col min="14585" max="14585" width="12.5703125" bestFit="1" customWidth="1"/>
    <col min="14586" max="14590" width="11.42578125" customWidth="1"/>
    <col min="14592" max="14592" width="12.5703125" bestFit="1" customWidth="1"/>
    <col min="14826" max="14826" width="13" customWidth="1"/>
    <col min="14827" max="14833" width="14" customWidth="1"/>
    <col min="14834" max="14834" width="14.5703125" customWidth="1"/>
    <col min="14835" max="14835" width="13.28515625" customWidth="1"/>
    <col min="14836" max="14836" width="14.42578125" customWidth="1"/>
    <col min="14837" max="14837" width="11.42578125" customWidth="1"/>
    <col min="14838" max="14838" width="13.140625" bestFit="1" customWidth="1"/>
    <col min="14839" max="14839" width="15.28515625" customWidth="1"/>
    <col min="14841" max="14841" width="12.5703125" bestFit="1" customWidth="1"/>
    <col min="14842" max="14846" width="11.42578125" customWidth="1"/>
    <col min="14848" max="14848" width="12.5703125" bestFit="1" customWidth="1"/>
    <col min="15082" max="15082" width="13" customWidth="1"/>
    <col min="15083" max="15089" width="14" customWidth="1"/>
    <col min="15090" max="15090" width="14.5703125" customWidth="1"/>
    <col min="15091" max="15091" width="13.28515625" customWidth="1"/>
    <col min="15092" max="15092" width="14.42578125" customWidth="1"/>
    <col min="15093" max="15093" width="11.42578125" customWidth="1"/>
    <col min="15094" max="15094" width="13.140625" bestFit="1" customWidth="1"/>
    <col min="15095" max="15095" width="15.28515625" customWidth="1"/>
    <col min="15097" max="15097" width="12.5703125" bestFit="1" customWidth="1"/>
    <col min="15098" max="15102" width="11.42578125" customWidth="1"/>
    <col min="15104" max="15104" width="12.5703125" bestFit="1" customWidth="1"/>
    <col min="15338" max="15338" width="13" customWidth="1"/>
    <col min="15339" max="15345" width="14" customWidth="1"/>
    <col min="15346" max="15346" width="14.5703125" customWidth="1"/>
    <col min="15347" max="15347" width="13.28515625" customWidth="1"/>
    <col min="15348" max="15348" width="14.42578125" customWidth="1"/>
    <col min="15349" max="15349" width="11.42578125" customWidth="1"/>
    <col min="15350" max="15350" width="13.140625" bestFit="1" customWidth="1"/>
    <col min="15351" max="15351" width="15.28515625" customWidth="1"/>
    <col min="15353" max="15353" width="12.5703125" bestFit="1" customWidth="1"/>
    <col min="15354" max="15358" width="11.42578125" customWidth="1"/>
    <col min="15360" max="15360" width="12.5703125" bestFit="1" customWidth="1"/>
    <col min="15594" max="15594" width="13" customWidth="1"/>
    <col min="15595" max="15601" width="14" customWidth="1"/>
    <col min="15602" max="15602" width="14.5703125" customWidth="1"/>
    <col min="15603" max="15603" width="13.28515625" customWidth="1"/>
    <col min="15604" max="15604" width="14.42578125" customWidth="1"/>
    <col min="15605" max="15605" width="11.42578125" customWidth="1"/>
    <col min="15606" max="15606" width="13.140625" bestFit="1" customWidth="1"/>
    <col min="15607" max="15607" width="15.28515625" customWidth="1"/>
    <col min="15609" max="15609" width="12.5703125" bestFit="1" customWidth="1"/>
    <col min="15610" max="15614" width="11.42578125" customWidth="1"/>
    <col min="15616" max="15616" width="12.5703125" bestFit="1" customWidth="1"/>
    <col min="15850" max="15850" width="13" customWidth="1"/>
    <col min="15851" max="15857" width="14" customWidth="1"/>
    <col min="15858" max="15858" width="14.5703125" customWidth="1"/>
    <col min="15859" max="15859" width="13.28515625" customWidth="1"/>
    <col min="15860" max="15860" width="14.42578125" customWidth="1"/>
    <col min="15861" max="15861" width="11.42578125" customWidth="1"/>
    <col min="15862" max="15862" width="13.140625" bestFit="1" customWidth="1"/>
    <col min="15863" max="15863" width="15.28515625" customWidth="1"/>
    <col min="15865" max="15865" width="12.5703125" bestFit="1" customWidth="1"/>
    <col min="15866" max="15870" width="11.42578125" customWidth="1"/>
    <col min="15872" max="15872" width="12.5703125" bestFit="1" customWidth="1"/>
    <col min="16106" max="16106" width="13" customWidth="1"/>
    <col min="16107" max="16113" width="14" customWidth="1"/>
    <col min="16114" max="16114" width="14.5703125" customWidth="1"/>
    <col min="16115" max="16115" width="13.28515625" customWidth="1"/>
    <col min="16116" max="16116" width="14.42578125" customWidth="1"/>
    <col min="16117" max="16117" width="11.42578125" customWidth="1"/>
    <col min="16118" max="16118" width="13.140625" bestFit="1" customWidth="1"/>
    <col min="16119" max="16119" width="15.28515625" customWidth="1"/>
    <col min="16121" max="16121" width="12.5703125" bestFit="1" customWidth="1"/>
    <col min="16122" max="16126" width="11.42578125" customWidth="1"/>
    <col min="16128" max="16128" width="12.5703125" bestFit="1" customWidth="1"/>
  </cols>
  <sheetData>
    <row r="4" spans="1:24">
      <c r="A4" s="6" t="s">
        <v>290</v>
      </c>
      <c r="B4" s="6"/>
      <c r="C4" s="6"/>
      <c r="D4" s="6"/>
      <c r="E4" s="6"/>
      <c r="F4" s="6"/>
      <c r="G4" s="6"/>
      <c r="H4" s="6"/>
    </row>
    <row r="5" spans="1:24">
      <c r="A5" s="6"/>
      <c r="B5" s="6"/>
      <c r="C5" s="6"/>
      <c r="D5" s="6"/>
      <c r="E5" s="6"/>
      <c r="F5" s="6"/>
      <c r="G5" s="6"/>
      <c r="H5" s="6"/>
      <c r="O5">
        <f>+'RREE  at2023 '!AA9</f>
        <v>0.111111</v>
      </c>
    </row>
    <row r="6" spans="1:24">
      <c r="A6" s="187"/>
      <c r="B6" s="747" t="s">
        <v>68</v>
      </c>
      <c r="C6" s="747"/>
      <c r="D6" s="747"/>
      <c r="E6" s="747"/>
      <c r="F6" s="187"/>
      <c r="G6" s="187"/>
      <c r="H6" s="187"/>
      <c r="I6" s="187"/>
      <c r="J6" s="748" t="s">
        <v>224</v>
      </c>
      <c r="K6" s="748"/>
      <c r="L6" s="748"/>
      <c r="M6" s="748"/>
    </row>
    <row r="7" spans="1:24">
      <c r="A7" s="12" t="s">
        <v>82</v>
      </c>
      <c r="B7" s="188">
        <v>1</v>
      </c>
      <c r="C7" s="188">
        <v>2</v>
      </c>
      <c r="D7" s="188">
        <v>3</v>
      </c>
      <c r="E7" s="188">
        <v>4</v>
      </c>
      <c r="F7" s="188">
        <v>5</v>
      </c>
      <c r="G7" s="188">
        <v>6</v>
      </c>
      <c r="H7" s="2" t="s">
        <v>225</v>
      </c>
      <c r="I7" s="12" t="s">
        <v>226</v>
      </c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89" t="str">
        <f>+H7</f>
        <v>total</v>
      </c>
      <c r="Q7" s="189"/>
      <c r="R7" s="13">
        <v>1</v>
      </c>
      <c r="S7" s="13">
        <v>2</v>
      </c>
      <c r="T7" s="13">
        <v>3</v>
      </c>
      <c r="U7" s="13">
        <v>4</v>
      </c>
      <c r="V7" s="13">
        <v>5</v>
      </c>
      <c r="W7" s="13">
        <v>6</v>
      </c>
      <c r="X7" s="189">
        <f>+O7</f>
        <v>6</v>
      </c>
    </row>
    <row r="8" spans="1:24">
      <c r="A8" s="12" t="s">
        <v>70</v>
      </c>
      <c r="B8" s="14">
        <v>8000000</v>
      </c>
      <c r="C8" s="14">
        <f>+B8</f>
        <v>8000000</v>
      </c>
      <c r="D8" s="14"/>
      <c r="E8" s="14"/>
      <c r="F8" s="14"/>
      <c r="G8" s="14"/>
      <c r="H8" s="14">
        <f>SUM(B8:G8)</f>
        <v>16000000</v>
      </c>
      <c r="I8" s="436">
        <v>1.125</v>
      </c>
      <c r="J8" s="14">
        <f t="shared" ref="J8:J19" si="0">+B8*I8</f>
        <v>9000000</v>
      </c>
      <c r="K8" s="14">
        <f t="shared" ref="K8:K19" si="1">+I8*C8</f>
        <v>9000000</v>
      </c>
      <c r="L8" s="14">
        <f t="shared" ref="L8:L19" si="2">+I8*D8</f>
        <v>0</v>
      </c>
      <c r="M8" s="14">
        <f t="shared" ref="M8:M19" si="3">+I8*E8</f>
        <v>0</v>
      </c>
      <c r="N8" s="15">
        <f>+F8*I8</f>
        <v>0</v>
      </c>
      <c r="O8" s="15">
        <f>+G8*I8</f>
        <v>0</v>
      </c>
      <c r="P8" s="15">
        <f>SUM(J8:O8)</f>
        <v>18000000</v>
      </c>
      <c r="Q8" s="15"/>
      <c r="R8" s="14">
        <f>+J8*O5</f>
        <v>999999</v>
      </c>
      <c r="S8" s="14">
        <f>+K8*O5</f>
        <v>999999</v>
      </c>
      <c r="T8" s="14"/>
      <c r="U8" s="14">
        <f t="shared" ref="U8:U19" si="4">+P8*L8</f>
        <v>0</v>
      </c>
      <c r="V8" s="15">
        <f>+M8*P8</f>
        <v>0</v>
      </c>
      <c r="W8" s="15">
        <f>+N8*P8</f>
        <v>0</v>
      </c>
      <c r="X8" s="15">
        <f>SUM(R8:W8)</f>
        <v>1999998</v>
      </c>
    </row>
    <row r="9" spans="1:24">
      <c r="A9" s="12" t="s">
        <v>71</v>
      </c>
      <c r="B9" s="14"/>
      <c r="C9" s="14"/>
      <c r="D9" s="14"/>
      <c r="E9" s="14"/>
      <c r="F9" s="14"/>
      <c r="G9" s="14"/>
      <c r="H9" s="14">
        <f t="shared" ref="H9:H20" si="5">SUM(B9:G9)</f>
        <v>0</v>
      </c>
      <c r="I9" s="436">
        <v>1.111</v>
      </c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5">
        <f t="shared" ref="N9:N19" si="6">+F9*I9</f>
        <v>0</v>
      </c>
      <c r="O9" s="15">
        <f t="shared" ref="O9:O19" si="7">+G9*I9</f>
        <v>0</v>
      </c>
      <c r="P9" s="15">
        <f t="shared" ref="P9:P19" si="8">SUM(J9:O9)</f>
        <v>0</v>
      </c>
      <c r="Q9" s="15"/>
      <c r="R9" s="14">
        <f>+P9*O5</f>
        <v>0</v>
      </c>
      <c r="S9" s="14"/>
      <c r="T9" s="14">
        <f t="shared" ref="T9:T19" si="9">+P9*K9</f>
        <v>0</v>
      </c>
      <c r="U9" s="14">
        <f t="shared" si="4"/>
        <v>0</v>
      </c>
      <c r="V9" s="15">
        <f t="shared" ref="V9:V19" si="10">+M9*P9</f>
        <v>0</v>
      </c>
      <c r="W9" s="15">
        <f t="shared" ref="W9:W19" si="11">+N9*P9</f>
        <v>0</v>
      </c>
      <c r="X9" s="15">
        <f t="shared" ref="X9:X19" si="12">SUM(R9:W9)</f>
        <v>0</v>
      </c>
    </row>
    <row r="10" spans="1:24">
      <c r="A10" s="12" t="s">
        <v>72</v>
      </c>
      <c r="B10" s="14"/>
      <c r="C10" s="14"/>
      <c r="D10" s="14"/>
      <c r="E10" s="14"/>
      <c r="F10" s="14"/>
      <c r="G10" s="14"/>
      <c r="H10" s="14">
        <f t="shared" si="5"/>
        <v>0</v>
      </c>
      <c r="I10" s="436">
        <v>1.1080000000000001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si="6"/>
        <v>0</v>
      </c>
      <c r="O10" s="15">
        <f t="shared" si="7"/>
        <v>0</v>
      </c>
      <c r="P10" s="15">
        <f t="shared" si="8"/>
        <v>0</v>
      </c>
      <c r="Q10" s="15"/>
      <c r="R10" s="14">
        <f t="shared" ref="R10:R18" si="13">+I10*P10</f>
        <v>0</v>
      </c>
      <c r="S10" s="14">
        <f t="shared" ref="S10:S18" si="14">+P10*J10</f>
        <v>0</v>
      </c>
      <c r="T10" s="14">
        <f t="shared" si="9"/>
        <v>0</v>
      </c>
      <c r="U10" s="14">
        <f t="shared" si="4"/>
        <v>0</v>
      </c>
      <c r="V10" s="15">
        <f t="shared" si="10"/>
        <v>0</v>
      </c>
      <c r="W10" s="15">
        <f t="shared" si="11"/>
        <v>0</v>
      </c>
      <c r="X10" s="15">
        <f t="shared" si="12"/>
        <v>0</v>
      </c>
    </row>
    <row r="11" spans="1:24">
      <c r="A11" s="12" t="s">
        <v>73</v>
      </c>
      <c r="B11" s="14"/>
      <c r="C11" s="14"/>
      <c r="D11" s="14"/>
      <c r="E11" s="14"/>
      <c r="F11" s="14"/>
      <c r="G11" s="14"/>
      <c r="H11" s="14">
        <f t="shared" si="5"/>
        <v>0</v>
      </c>
      <c r="I11" s="436">
        <v>1.0880000000000001</v>
      </c>
      <c r="J11" s="14">
        <f t="shared" si="0"/>
        <v>0</v>
      </c>
      <c r="K11" s="14">
        <f t="shared" si="1"/>
        <v>0</v>
      </c>
      <c r="L11" s="14">
        <f t="shared" si="2"/>
        <v>0</v>
      </c>
      <c r="M11" s="14">
        <f t="shared" si="3"/>
        <v>0</v>
      </c>
      <c r="N11" s="15">
        <f t="shared" si="6"/>
        <v>0</v>
      </c>
      <c r="O11" s="15">
        <f t="shared" si="7"/>
        <v>0</v>
      </c>
      <c r="P11" s="15">
        <f t="shared" si="8"/>
        <v>0</v>
      </c>
      <c r="Q11" s="15"/>
      <c r="R11" s="14">
        <f t="shared" si="13"/>
        <v>0</v>
      </c>
      <c r="S11" s="14">
        <f t="shared" si="14"/>
        <v>0</v>
      </c>
      <c r="T11" s="14">
        <f t="shared" si="9"/>
        <v>0</v>
      </c>
      <c r="U11" s="14">
        <f t="shared" si="4"/>
        <v>0</v>
      </c>
      <c r="V11" s="15">
        <f t="shared" si="10"/>
        <v>0</v>
      </c>
      <c r="W11" s="15">
        <f t="shared" si="11"/>
        <v>0</v>
      </c>
      <c r="X11" s="15">
        <f t="shared" si="12"/>
        <v>0</v>
      </c>
    </row>
    <row r="12" spans="1:24">
      <c r="A12" s="12" t="s">
        <v>74</v>
      </c>
      <c r="B12" s="14"/>
      <c r="C12" s="14"/>
      <c r="D12" s="14"/>
      <c r="E12" s="14"/>
      <c r="F12" s="14"/>
      <c r="G12" s="14"/>
      <c r="H12" s="14">
        <f t="shared" si="5"/>
        <v>0</v>
      </c>
      <c r="I12" s="436">
        <v>1.073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6"/>
        <v>0</v>
      </c>
      <c r="O12" s="15">
        <f t="shared" si="7"/>
        <v>0</v>
      </c>
      <c r="P12" s="15">
        <f t="shared" si="8"/>
        <v>0</v>
      </c>
      <c r="Q12" s="15"/>
      <c r="R12" s="14">
        <f t="shared" si="13"/>
        <v>0</v>
      </c>
      <c r="S12" s="14">
        <f t="shared" si="14"/>
        <v>0</v>
      </c>
      <c r="T12" s="14">
        <f t="shared" si="9"/>
        <v>0</v>
      </c>
      <c r="U12" s="14">
        <f t="shared" si="4"/>
        <v>0</v>
      </c>
      <c r="V12" s="15">
        <f t="shared" si="10"/>
        <v>0</v>
      </c>
      <c r="W12" s="15">
        <f t="shared" si="11"/>
        <v>0</v>
      </c>
      <c r="X12" s="15">
        <f t="shared" si="12"/>
        <v>0</v>
      </c>
    </row>
    <row r="13" spans="1:24">
      <c r="A13" s="12" t="s">
        <v>75</v>
      </c>
      <c r="B13" s="14">
        <v>10000000</v>
      </c>
      <c r="C13" s="14">
        <f>+B13</f>
        <v>10000000</v>
      </c>
      <c r="D13" s="14"/>
      <c r="E13" s="14"/>
      <c r="F13" s="14"/>
      <c r="G13" s="14"/>
      <c r="H13" s="14">
        <f t="shared" si="5"/>
        <v>20000000</v>
      </c>
      <c r="I13" s="436">
        <v>1.06</v>
      </c>
      <c r="J13" s="14">
        <f t="shared" si="0"/>
        <v>10600000</v>
      </c>
      <c r="K13" s="14">
        <f t="shared" si="1"/>
        <v>10600000</v>
      </c>
      <c r="L13" s="14">
        <f t="shared" si="2"/>
        <v>0</v>
      </c>
      <c r="M13" s="14">
        <f t="shared" si="3"/>
        <v>0</v>
      </c>
      <c r="N13" s="15">
        <f t="shared" si="6"/>
        <v>0</v>
      </c>
      <c r="O13" s="15">
        <f t="shared" si="7"/>
        <v>0</v>
      </c>
      <c r="P13" s="15">
        <f t="shared" si="8"/>
        <v>21200000</v>
      </c>
      <c r="Q13" s="15"/>
      <c r="R13" s="14">
        <f>+J13*O5</f>
        <v>1177776.6000000001</v>
      </c>
      <c r="S13" s="14">
        <f>+K13*O5</f>
        <v>1177776.6000000001</v>
      </c>
      <c r="T13" s="14"/>
      <c r="U13" s="14">
        <f t="shared" si="4"/>
        <v>0</v>
      </c>
      <c r="V13" s="15">
        <f t="shared" si="10"/>
        <v>0</v>
      </c>
      <c r="W13" s="15">
        <f t="shared" si="11"/>
        <v>0</v>
      </c>
      <c r="X13" s="15">
        <f t="shared" si="12"/>
        <v>2355553.2000000002</v>
      </c>
    </row>
    <row r="14" spans="1:24">
      <c r="A14" s="12" t="s">
        <v>76</v>
      </c>
      <c r="B14" s="14"/>
      <c r="C14" s="14"/>
      <c r="D14" s="14"/>
      <c r="E14" s="14"/>
      <c r="F14" s="14"/>
      <c r="G14" s="14"/>
      <c r="H14" s="14">
        <f t="shared" si="5"/>
        <v>0</v>
      </c>
      <c r="I14" s="436">
        <v>1.05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6"/>
        <v>0</v>
      </c>
      <c r="O14" s="15">
        <f t="shared" si="7"/>
        <v>0</v>
      </c>
      <c r="P14" s="15">
        <f t="shared" si="8"/>
        <v>0</v>
      </c>
      <c r="Q14" s="15"/>
      <c r="R14" s="14">
        <f t="shared" si="13"/>
        <v>0</v>
      </c>
      <c r="S14" s="14">
        <f t="shared" si="14"/>
        <v>0</v>
      </c>
      <c r="T14" s="14">
        <f t="shared" si="9"/>
        <v>0</v>
      </c>
      <c r="U14" s="14">
        <f t="shared" si="4"/>
        <v>0</v>
      </c>
      <c r="V14" s="15">
        <f t="shared" si="10"/>
        <v>0</v>
      </c>
      <c r="W14" s="15">
        <f t="shared" si="11"/>
        <v>0</v>
      </c>
      <c r="X14" s="15">
        <f t="shared" si="12"/>
        <v>0</v>
      </c>
    </row>
    <row r="15" spans="1:24">
      <c r="A15" s="12" t="s">
        <v>77</v>
      </c>
      <c r="B15" s="14"/>
      <c r="C15" s="14"/>
      <c r="D15" s="14"/>
      <c r="E15" s="14"/>
      <c r="F15" s="14"/>
      <c r="G15" s="14"/>
      <c r="H15" s="14">
        <f t="shared" si="5"/>
        <v>0</v>
      </c>
      <c r="I15" s="436">
        <v>1.036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6"/>
        <v>0</v>
      </c>
      <c r="O15" s="15">
        <f t="shared" si="7"/>
        <v>0</v>
      </c>
      <c r="P15" s="15">
        <f t="shared" si="8"/>
        <v>0</v>
      </c>
      <c r="Q15" s="15"/>
      <c r="R15" s="14">
        <f t="shared" si="13"/>
        <v>0</v>
      </c>
      <c r="S15" s="14">
        <f t="shared" si="14"/>
        <v>0</v>
      </c>
      <c r="T15" s="14">
        <f t="shared" si="9"/>
        <v>0</v>
      </c>
      <c r="U15" s="14">
        <f t="shared" si="4"/>
        <v>0</v>
      </c>
      <c r="V15" s="15">
        <f t="shared" si="10"/>
        <v>0</v>
      </c>
      <c r="W15" s="15">
        <f t="shared" si="11"/>
        <v>0</v>
      </c>
      <c r="X15" s="15">
        <f t="shared" si="12"/>
        <v>0</v>
      </c>
    </row>
    <row r="16" spans="1:24">
      <c r="A16" s="12" t="s">
        <v>78</v>
      </c>
      <c r="B16" s="14"/>
      <c r="C16" s="14"/>
      <c r="D16" s="14"/>
      <c r="E16" s="14"/>
      <c r="F16" s="14"/>
      <c r="G16" s="14"/>
      <c r="H16" s="14">
        <f t="shared" si="5"/>
        <v>0</v>
      </c>
      <c r="I16" s="436">
        <v>1.024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6"/>
        <v>0</v>
      </c>
      <c r="O16" s="15">
        <f t="shared" si="7"/>
        <v>0</v>
      </c>
      <c r="P16" s="15">
        <f t="shared" si="8"/>
        <v>0</v>
      </c>
      <c r="Q16" s="15"/>
      <c r="R16" s="14">
        <f t="shared" si="13"/>
        <v>0</v>
      </c>
      <c r="S16" s="14">
        <f t="shared" si="14"/>
        <v>0</v>
      </c>
      <c r="T16" s="14">
        <f t="shared" si="9"/>
        <v>0</v>
      </c>
      <c r="U16" s="14">
        <f t="shared" si="4"/>
        <v>0</v>
      </c>
      <c r="V16" s="15">
        <f t="shared" si="10"/>
        <v>0</v>
      </c>
      <c r="W16" s="15">
        <f t="shared" si="11"/>
        <v>0</v>
      </c>
      <c r="X16" s="15">
        <f t="shared" si="12"/>
        <v>0</v>
      </c>
    </row>
    <row r="17" spans="1:24">
      <c r="A17" s="12" t="s">
        <v>79</v>
      </c>
      <c r="B17" s="14"/>
      <c r="C17" s="14"/>
      <c r="D17" s="14"/>
      <c r="E17" s="14"/>
      <c r="F17" s="14"/>
      <c r="G17" s="14"/>
      <c r="H17" s="14">
        <f t="shared" si="5"/>
        <v>0</v>
      </c>
      <c r="I17" s="436">
        <v>1.0149999999999999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6"/>
        <v>0</v>
      </c>
      <c r="O17" s="15">
        <f t="shared" si="7"/>
        <v>0</v>
      </c>
      <c r="P17" s="15">
        <f t="shared" si="8"/>
        <v>0</v>
      </c>
      <c r="Q17" s="15"/>
      <c r="R17" s="14"/>
      <c r="S17" s="14">
        <f>+P17*O5</f>
        <v>0</v>
      </c>
      <c r="T17" s="14"/>
      <c r="U17" s="14">
        <f t="shared" si="4"/>
        <v>0</v>
      </c>
      <c r="V17" s="15">
        <f t="shared" si="10"/>
        <v>0</v>
      </c>
      <c r="W17" s="15">
        <f t="shared" si="11"/>
        <v>0</v>
      </c>
      <c r="X17" s="15">
        <f t="shared" si="12"/>
        <v>0</v>
      </c>
    </row>
    <row r="18" spans="1:24">
      <c r="A18" s="12" t="s">
        <v>80</v>
      </c>
      <c r="B18" s="14"/>
      <c r="C18" s="14"/>
      <c r="D18" s="14"/>
      <c r="E18" s="14"/>
      <c r="F18" s="14"/>
      <c r="G18" s="14"/>
      <c r="H18" s="14">
        <f t="shared" si="5"/>
        <v>0</v>
      </c>
      <c r="I18" s="436">
        <v>1.01</v>
      </c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5">
        <f t="shared" si="6"/>
        <v>0</v>
      </c>
      <c r="O18" s="15">
        <f t="shared" si="7"/>
        <v>0</v>
      </c>
      <c r="P18" s="15">
        <f t="shared" si="8"/>
        <v>0</v>
      </c>
      <c r="Q18" s="15"/>
      <c r="R18" s="14">
        <f t="shared" si="13"/>
        <v>0</v>
      </c>
      <c r="S18" s="14">
        <f t="shared" si="14"/>
        <v>0</v>
      </c>
      <c r="T18" s="14">
        <f t="shared" si="9"/>
        <v>0</v>
      </c>
      <c r="U18" s="14">
        <f t="shared" si="4"/>
        <v>0</v>
      </c>
      <c r="V18" s="15">
        <f t="shared" si="10"/>
        <v>0</v>
      </c>
      <c r="W18" s="15">
        <f t="shared" si="11"/>
        <v>0</v>
      </c>
      <c r="X18" s="15">
        <f t="shared" si="12"/>
        <v>0</v>
      </c>
    </row>
    <row r="19" spans="1:24">
      <c r="A19" s="12" t="s">
        <v>81</v>
      </c>
      <c r="B19" s="14">
        <v>30000000</v>
      </c>
      <c r="C19" s="14"/>
      <c r="D19" s="14"/>
      <c r="E19" s="14"/>
      <c r="F19" s="14"/>
      <c r="G19" s="14"/>
      <c r="H19" s="14">
        <f t="shared" si="5"/>
        <v>30000000</v>
      </c>
      <c r="I19" s="436">
        <v>1</v>
      </c>
      <c r="J19" s="14">
        <f t="shared" si="0"/>
        <v>30000000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6"/>
        <v>0</v>
      </c>
      <c r="O19" s="15">
        <f t="shared" si="7"/>
        <v>0</v>
      </c>
      <c r="P19" s="15">
        <f t="shared" si="8"/>
        <v>30000000</v>
      </c>
      <c r="Q19" s="15"/>
      <c r="R19" s="14">
        <f>-'RREE  at2023 '!Y76</f>
        <v>130004</v>
      </c>
      <c r="S19" s="14"/>
      <c r="T19" s="14">
        <f t="shared" si="9"/>
        <v>0</v>
      </c>
      <c r="U19" s="14">
        <f t="shared" si="4"/>
        <v>0</v>
      </c>
      <c r="V19" s="15">
        <f t="shared" si="10"/>
        <v>0</v>
      </c>
      <c r="W19" s="15">
        <f t="shared" si="11"/>
        <v>0</v>
      </c>
      <c r="X19" s="15">
        <f t="shared" si="12"/>
        <v>130004</v>
      </c>
    </row>
    <row r="20" spans="1:24" ht="15.75" thickBot="1">
      <c r="A20" s="16" t="s">
        <v>69</v>
      </c>
      <c r="B20" s="14">
        <f t="shared" ref="B20:G20" si="15">SUM(B8:B19)</f>
        <v>48000000</v>
      </c>
      <c r="C20" s="14">
        <f t="shared" si="15"/>
        <v>18000000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17">
        <f t="shared" si="5"/>
        <v>66000000</v>
      </c>
      <c r="I20" s="18"/>
      <c r="J20" s="14">
        <f t="shared" ref="J20:P20" si="16">SUM(J8:J19)</f>
        <v>49600000</v>
      </c>
      <c r="K20" s="14">
        <f t="shared" si="16"/>
        <v>19600000</v>
      </c>
      <c r="L20" s="14">
        <f t="shared" si="16"/>
        <v>0</v>
      </c>
      <c r="M20" s="14">
        <f t="shared" si="16"/>
        <v>0</v>
      </c>
      <c r="N20" s="14">
        <f t="shared" si="16"/>
        <v>0</v>
      </c>
      <c r="O20" s="14">
        <f t="shared" si="16"/>
        <v>0</v>
      </c>
      <c r="P20" s="14">
        <f t="shared" si="16"/>
        <v>69200000</v>
      </c>
      <c r="Q20" s="14"/>
      <c r="R20" s="14">
        <f t="shared" ref="R20:X20" si="17">SUM(R8:R19)</f>
        <v>2307779.6</v>
      </c>
      <c r="S20" s="14">
        <f t="shared" si="17"/>
        <v>2177775.6</v>
      </c>
      <c r="T20" s="14">
        <f t="shared" si="17"/>
        <v>0</v>
      </c>
      <c r="U20" s="14">
        <f t="shared" si="17"/>
        <v>0</v>
      </c>
      <c r="V20" s="14">
        <f t="shared" si="17"/>
        <v>0</v>
      </c>
      <c r="W20" s="14">
        <f t="shared" si="17"/>
        <v>0</v>
      </c>
      <c r="X20" s="14">
        <f t="shared" si="17"/>
        <v>4485555.2</v>
      </c>
    </row>
    <row r="21" spans="1:24" ht="15.75" thickBot="1">
      <c r="H21" s="14">
        <f>SUM(H8:H19)</f>
        <v>66000000</v>
      </c>
      <c r="P21" s="19">
        <f>SUM(J20:O20)</f>
        <v>69200000</v>
      </c>
      <c r="Q21" s="278"/>
      <c r="R21" s="274"/>
      <c r="S21" s="274"/>
      <c r="T21" s="274"/>
      <c r="U21" s="274"/>
      <c r="V21" s="274"/>
      <c r="W21" s="274"/>
      <c r="X21" s="19">
        <f>SUM(R20:W20)</f>
        <v>4485555.2</v>
      </c>
    </row>
    <row r="22" spans="1:24">
      <c r="X22" s="4">
        <f>+'CALCULO IDPC VOL 2023'!E16</f>
        <v>3092218.0922180922</v>
      </c>
    </row>
    <row r="23" spans="1:24">
      <c r="X23" s="4">
        <f>+X22+X21</f>
        <v>7577773.2922180928</v>
      </c>
    </row>
    <row r="24" spans="1:24">
      <c r="B24" t="s">
        <v>860</v>
      </c>
      <c r="C24" s="699">
        <v>0.2</v>
      </c>
    </row>
    <row r="25" spans="1:24">
      <c r="B25" t="s">
        <v>861</v>
      </c>
      <c r="C25" s="699">
        <v>0.8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O92"/>
  <sheetViews>
    <sheetView topLeftCell="A7" zoomScale="80" zoomScaleNormal="80" workbookViewId="0">
      <pane ySplit="8" topLeftCell="A38" activePane="bottomLeft" state="frozen"/>
      <selection activeCell="A7" sqref="A7"/>
      <selection pane="bottomLeft" activeCell="E48" sqref="E48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4" hidden="1" customWidth="1"/>
    <col min="11" max="11" width="12.7109375" hidden="1" customWidth="1"/>
    <col min="12" max="13" width="13.42578125" hidden="1" customWidth="1"/>
    <col min="14" max="17" width="12.7109375" hidden="1" customWidth="1"/>
    <col min="18" max="19" width="11.42578125" hidden="1" customWidth="1"/>
    <col min="20" max="20" width="12.5703125" customWidth="1"/>
    <col min="21" max="21" width="12.5703125" hidden="1" customWidth="1"/>
    <col min="22" max="22" width="11.42578125" style="86" hidden="1" customWidth="1"/>
    <col min="23" max="23" width="15" style="86" hidden="1" customWidth="1"/>
    <col min="24" max="24" width="0" style="86" hidden="1" customWidth="1"/>
    <col min="25" max="25" width="15.140625" style="86" customWidth="1"/>
    <col min="26" max="26" width="12" bestFit="1" customWidth="1"/>
    <col min="27" max="27" width="12" customWidth="1"/>
    <col min="28" max="29" width="12" hidden="1" customWidth="1"/>
    <col min="30" max="30" width="14.5703125" hidden="1" customWidth="1"/>
    <col min="31" max="31" width="11.42578125" hidden="1" customWidth="1"/>
    <col min="32" max="32" width="12" hidden="1" customWidth="1"/>
    <col min="33" max="34" width="11.42578125" hidden="1" customWidth="1"/>
    <col min="35" max="36" width="15.42578125" hidden="1" customWidth="1"/>
    <col min="37" max="37" width="12.7109375" hidden="1" customWidth="1"/>
    <col min="38" max="38" width="17.7109375" style="5" hidden="1" customWidth="1"/>
    <col min="39" max="39" width="12.7109375" bestFit="1" customWidth="1"/>
    <col min="40" max="40" width="12" bestFit="1" customWidth="1"/>
  </cols>
  <sheetData>
    <row r="2" spans="1:41">
      <c r="B2" s="3" t="s">
        <v>45</v>
      </c>
      <c r="C2" s="3"/>
      <c r="D2" s="3"/>
      <c r="E2" s="3"/>
      <c r="F2" s="3"/>
      <c r="G2" s="3"/>
      <c r="H2" s="3" t="s">
        <v>46</v>
      </c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100"/>
      <c r="W2" s="100"/>
      <c r="X2" s="100"/>
      <c r="Y2" s="100"/>
      <c r="Z2" s="4"/>
      <c r="AA2" s="4"/>
      <c r="AB2" s="4"/>
      <c r="AC2" s="4"/>
      <c r="AD2" s="4"/>
      <c r="AE2" s="4"/>
      <c r="AF2" s="4"/>
      <c r="AG2" s="4"/>
      <c r="AH2" s="4"/>
      <c r="AK2" s="4"/>
      <c r="AL2" s="4"/>
    </row>
    <row r="6" spans="1:41" ht="15.75" thickBot="1"/>
    <row r="7" spans="1:41" ht="19.5" thickBot="1">
      <c r="U7" s="776" t="s">
        <v>47</v>
      </c>
      <c r="V7" s="777"/>
      <c r="W7" s="777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/>
      <c r="AI7" s="778"/>
      <c r="AJ7" s="99"/>
    </row>
    <row r="8" spans="1:41" ht="16.5" thickBot="1">
      <c r="A8" s="197"/>
      <c r="B8" s="197"/>
      <c r="C8" s="197"/>
      <c r="D8" s="197"/>
      <c r="E8" s="197"/>
      <c r="F8" s="197"/>
      <c r="G8" s="197"/>
      <c r="H8" s="197"/>
      <c r="I8" s="198"/>
      <c r="J8" s="198"/>
      <c r="K8" s="198"/>
      <c r="L8" s="198"/>
      <c r="M8" s="198"/>
      <c r="N8" s="198"/>
      <c r="O8" s="198"/>
      <c r="P8" s="198"/>
      <c r="Q8" s="198"/>
      <c r="R8" s="197"/>
      <c r="S8" s="197"/>
      <c r="T8" s="197"/>
      <c r="U8" s="258"/>
      <c r="V8" s="787" t="s">
        <v>237</v>
      </c>
      <c r="W8" s="788"/>
      <c r="X8" s="788"/>
      <c r="Y8" s="788"/>
      <c r="Z8" s="788"/>
      <c r="AA8" s="788"/>
      <c r="AB8" s="788"/>
      <c r="AC8" s="788"/>
      <c r="AD8" s="789"/>
      <c r="AE8" s="787" t="s">
        <v>164</v>
      </c>
      <c r="AF8" s="788"/>
      <c r="AG8" s="788"/>
      <c r="AH8" s="788"/>
      <c r="AI8" s="789"/>
      <c r="AJ8" s="250"/>
      <c r="AK8" s="767" t="s">
        <v>23</v>
      </c>
    </row>
    <row r="9" spans="1:41" ht="45.75" customHeight="1" thickBot="1">
      <c r="A9" s="197"/>
      <c r="B9" s="758" t="s">
        <v>7</v>
      </c>
      <c r="C9" s="246"/>
      <c r="D9" s="199"/>
      <c r="E9" s="761" t="s">
        <v>48</v>
      </c>
      <c r="F9" s="761"/>
      <c r="G9" s="762"/>
      <c r="H9" s="758" t="s">
        <v>49</v>
      </c>
      <c r="I9" s="767" t="s">
        <v>21</v>
      </c>
      <c r="J9" s="752" t="s">
        <v>22</v>
      </c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261"/>
      <c r="V9" s="770" t="s">
        <v>105</v>
      </c>
      <c r="W9" s="770"/>
      <c r="X9" s="770"/>
      <c r="Y9" s="770"/>
      <c r="Z9" s="262" t="s">
        <v>165</v>
      </c>
      <c r="AA9" s="210">
        <v>0.111111</v>
      </c>
      <c r="AB9" s="773" t="s">
        <v>106</v>
      </c>
      <c r="AC9" s="774"/>
      <c r="AD9" s="257"/>
      <c r="AE9" s="785" t="s">
        <v>105</v>
      </c>
      <c r="AF9" s="786"/>
      <c r="AG9" s="784" t="s">
        <v>106</v>
      </c>
      <c r="AH9" s="784"/>
      <c r="AI9" s="257"/>
      <c r="AJ9" s="257"/>
      <c r="AK9" s="768"/>
    </row>
    <row r="10" spans="1:41" ht="26.25" customHeight="1" thickBot="1">
      <c r="A10" s="197"/>
      <c r="B10" s="759"/>
      <c r="C10" s="247"/>
      <c r="D10" s="200"/>
      <c r="E10" s="763"/>
      <c r="F10" s="763"/>
      <c r="G10" s="764"/>
      <c r="H10" s="759"/>
      <c r="I10" s="768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260"/>
      <c r="U10" s="261"/>
      <c r="V10" s="779" t="s">
        <v>161</v>
      </c>
      <c r="W10" s="779"/>
      <c r="X10" s="779"/>
      <c r="Y10" s="780"/>
      <c r="Z10" s="781" t="s">
        <v>162</v>
      </c>
      <c r="AA10" s="782"/>
      <c r="AB10" s="781" t="s">
        <v>162</v>
      </c>
      <c r="AC10" s="783"/>
      <c r="AD10" s="261"/>
      <c r="AE10" s="771" t="s">
        <v>238</v>
      </c>
      <c r="AF10" s="772"/>
      <c r="AG10" s="771" t="s">
        <v>238</v>
      </c>
      <c r="AH10" s="772"/>
      <c r="AI10" s="261"/>
      <c r="AJ10" s="261"/>
      <c r="AK10" s="768"/>
    </row>
    <row r="11" spans="1:41" ht="49.5" customHeight="1" thickBot="1">
      <c r="A11" s="197"/>
      <c r="B11" s="759"/>
      <c r="C11" s="247"/>
      <c r="D11" s="200"/>
      <c r="E11" s="763"/>
      <c r="F11" s="763"/>
      <c r="G11" s="764"/>
      <c r="H11" s="759"/>
      <c r="I11" s="768"/>
      <c r="J11" s="201"/>
      <c r="K11" s="202"/>
      <c r="L11" s="202"/>
      <c r="M11" s="202"/>
      <c r="N11" s="202"/>
      <c r="O11" s="202"/>
      <c r="P11" s="202"/>
      <c r="Q11" s="202"/>
      <c r="R11" s="202"/>
      <c r="S11" s="202"/>
      <c r="T11" s="261"/>
      <c r="U11" s="261"/>
      <c r="V11" s="771" t="s">
        <v>160</v>
      </c>
      <c r="W11" s="772"/>
      <c r="X11" s="771" t="s">
        <v>180</v>
      </c>
      <c r="Y11" s="772"/>
      <c r="Z11" s="771" t="s">
        <v>181</v>
      </c>
      <c r="AA11" s="772"/>
      <c r="AB11" s="771" t="s">
        <v>181</v>
      </c>
      <c r="AC11" s="775"/>
      <c r="AD11" s="756" t="s">
        <v>108</v>
      </c>
      <c r="AE11" s="203" t="s">
        <v>163</v>
      </c>
      <c r="AF11" s="210" t="e">
        <f>+AE20+AF20/AK20</f>
        <v>#DIV/0!</v>
      </c>
      <c r="AG11" s="203" t="s">
        <v>239</v>
      </c>
      <c r="AH11" s="210" t="e">
        <f>+AG20+AH20/(R20+S20)</f>
        <v>#DIV/0!</v>
      </c>
      <c r="AI11" s="756" t="s">
        <v>108</v>
      </c>
      <c r="AJ11" s="756" t="s">
        <v>240</v>
      </c>
      <c r="AK11" s="768"/>
    </row>
    <row r="12" spans="1:41" ht="15.75" customHeight="1" thickBot="1">
      <c r="A12" s="197"/>
      <c r="B12" s="759"/>
      <c r="C12" s="247"/>
      <c r="D12" s="200"/>
      <c r="E12" s="763"/>
      <c r="F12" s="763"/>
      <c r="G12" s="764"/>
      <c r="H12" s="759"/>
      <c r="I12" s="768"/>
      <c r="J12" s="749" t="s">
        <v>50</v>
      </c>
      <c r="K12" s="750"/>
      <c r="L12" s="750"/>
      <c r="M12" s="750"/>
      <c r="N12" s="750"/>
      <c r="O12" s="750"/>
      <c r="P12" s="750"/>
      <c r="Q12" s="751"/>
      <c r="R12" s="754" t="s">
        <v>51</v>
      </c>
      <c r="S12" s="755"/>
      <c r="T12" s="756" t="s">
        <v>52</v>
      </c>
      <c r="U12" s="259"/>
      <c r="V12" s="263"/>
      <c r="W12" s="263"/>
      <c r="X12" s="263"/>
      <c r="Y12" s="263"/>
      <c r="Z12" s="263"/>
      <c r="AA12" s="263"/>
      <c r="AB12" s="263"/>
      <c r="AC12" s="263"/>
      <c r="AD12" s="756">
        <v>0.08</v>
      </c>
      <c r="AE12" s="204"/>
      <c r="AF12" s="205"/>
      <c r="AG12" s="205"/>
      <c r="AH12" s="205"/>
      <c r="AI12" s="756">
        <v>0.08</v>
      </c>
      <c r="AJ12" s="756">
        <v>1.08</v>
      </c>
      <c r="AK12" s="768"/>
    </row>
    <row r="13" spans="1:41" ht="75" customHeight="1" thickBot="1">
      <c r="A13" s="197"/>
      <c r="B13" s="759"/>
      <c r="C13" s="247"/>
      <c r="D13" s="200"/>
      <c r="E13" s="763"/>
      <c r="F13" s="763"/>
      <c r="G13" s="764"/>
      <c r="H13" s="759"/>
      <c r="I13" s="768"/>
      <c r="J13" s="256" t="s">
        <v>229</v>
      </c>
      <c r="K13" s="749" t="s">
        <v>231</v>
      </c>
      <c r="L13" s="750"/>
      <c r="M13" s="751"/>
      <c r="N13" s="749" t="s">
        <v>232</v>
      </c>
      <c r="O13" s="750"/>
      <c r="P13" s="750"/>
      <c r="Q13" s="751"/>
      <c r="R13" s="251"/>
      <c r="S13" s="252"/>
      <c r="T13" s="756"/>
      <c r="U13" s="259"/>
      <c r="V13" s="264"/>
      <c r="W13" s="264"/>
      <c r="X13" s="264"/>
      <c r="Y13" s="264"/>
      <c r="Z13" s="264"/>
      <c r="AA13" s="264"/>
      <c r="AB13" s="264"/>
      <c r="AC13" s="264"/>
      <c r="AD13" s="756"/>
      <c r="AE13" s="253"/>
      <c r="AF13" s="254"/>
      <c r="AG13" s="254"/>
      <c r="AH13" s="254"/>
      <c r="AI13" s="756"/>
      <c r="AJ13" s="756"/>
      <c r="AK13" s="768"/>
    </row>
    <row r="14" spans="1:41" s="6" customFormat="1" ht="258" customHeight="1" thickBot="1">
      <c r="A14" s="206"/>
      <c r="B14" s="760"/>
      <c r="C14" s="248"/>
      <c r="D14" s="207"/>
      <c r="E14" s="765"/>
      <c r="F14" s="765"/>
      <c r="G14" s="766"/>
      <c r="H14" s="760"/>
      <c r="I14" s="769"/>
      <c r="J14" s="255" t="s">
        <v>157</v>
      </c>
      <c r="K14" s="255" t="s">
        <v>230</v>
      </c>
      <c r="L14" s="255" t="s">
        <v>233</v>
      </c>
      <c r="M14" s="255" t="s">
        <v>234</v>
      </c>
      <c r="N14" s="255" t="s">
        <v>158</v>
      </c>
      <c r="O14" s="255" t="s">
        <v>227</v>
      </c>
      <c r="P14" s="255" t="s">
        <v>159</v>
      </c>
      <c r="Q14" s="255" t="s">
        <v>235</v>
      </c>
      <c r="R14" s="268" t="s">
        <v>58</v>
      </c>
      <c r="S14" s="268" t="s">
        <v>59</v>
      </c>
      <c r="T14" s="757"/>
      <c r="U14" s="208" t="s">
        <v>236</v>
      </c>
      <c r="V14" s="209" t="s">
        <v>60</v>
      </c>
      <c r="W14" s="209" t="s">
        <v>61</v>
      </c>
      <c r="X14" s="209" t="s">
        <v>60</v>
      </c>
      <c r="Y14" s="209" t="s">
        <v>61</v>
      </c>
      <c r="Z14" s="209" t="s">
        <v>60</v>
      </c>
      <c r="AA14" s="209" t="s">
        <v>61</v>
      </c>
      <c r="AB14" s="209" t="s">
        <v>60</v>
      </c>
      <c r="AC14" s="209" t="s">
        <v>61</v>
      </c>
      <c r="AD14" s="209" t="s">
        <v>62</v>
      </c>
      <c r="AE14" s="249" t="s">
        <v>63</v>
      </c>
      <c r="AF14" s="209" t="s">
        <v>61</v>
      </c>
      <c r="AG14" s="209" t="s">
        <v>60</v>
      </c>
      <c r="AH14" s="209" t="s">
        <v>61</v>
      </c>
      <c r="AI14" s="249" t="s">
        <v>63</v>
      </c>
      <c r="AJ14" s="249" t="s">
        <v>63</v>
      </c>
      <c r="AK14" s="769"/>
      <c r="AL14" s="5"/>
    </row>
    <row r="15" spans="1:41" ht="15.75">
      <c r="A15" s="197"/>
      <c r="B15" s="223" t="s">
        <v>252</v>
      </c>
      <c r="C15" s="211"/>
      <c r="D15" s="211"/>
      <c r="E15" s="211"/>
      <c r="F15" s="211"/>
      <c r="G15" s="211"/>
      <c r="H15" s="212">
        <f>SUM(I15:T15)</f>
        <v>0</v>
      </c>
      <c r="I15" s="212"/>
      <c r="J15" s="212"/>
      <c r="K15" s="212"/>
      <c r="L15" s="212"/>
      <c r="M15" s="212"/>
      <c r="N15" s="212"/>
      <c r="O15" s="212"/>
      <c r="P15" s="212"/>
      <c r="Q15" s="214"/>
      <c r="R15" s="212"/>
      <c r="S15" s="214"/>
      <c r="T15" s="214"/>
      <c r="U15" s="214"/>
      <c r="V15" s="215"/>
      <c r="W15" s="215"/>
      <c r="X15" s="215"/>
      <c r="Y15" s="215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106"/>
      <c r="AL15" s="7"/>
      <c r="AO15" s="4"/>
    </row>
    <row r="16" spans="1:41" ht="15.75">
      <c r="A16" s="197"/>
      <c r="B16" s="225" t="s">
        <v>241</v>
      </c>
      <c r="C16" s="225"/>
      <c r="D16" s="225"/>
      <c r="E16" s="225"/>
      <c r="F16" s="225"/>
      <c r="G16" s="225"/>
      <c r="H16" s="212">
        <f>SUM(I16:T16)</f>
        <v>0</v>
      </c>
      <c r="I16" s="213"/>
      <c r="J16" s="213"/>
      <c r="K16" s="213"/>
      <c r="L16" s="213"/>
      <c r="M16" s="213"/>
      <c r="N16" s="213"/>
      <c r="O16" s="213"/>
      <c r="P16" s="213"/>
      <c r="Q16" s="266"/>
      <c r="R16" s="213"/>
      <c r="S16" s="266"/>
      <c r="T16" s="266"/>
      <c r="U16" s="266"/>
      <c r="V16" s="228"/>
      <c r="W16" s="228"/>
      <c r="X16" s="228"/>
      <c r="Y16" s="228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102"/>
      <c r="AL16" s="7"/>
      <c r="AO16" s="4"/>
    </row>
    <row r="17" spans="1:41" ht="15.75">
      <c r="A17" s="197"/>
      <c r="B17" s="225" t="s">
        <v>167</v>
      </c>
      <c r="C17" s="225"/>
      <c r="D17" s="225"/>
      <c r="E17" s="225"/>
      <c r="F17" s="267">
        <v>0</v>
      </c>
      <c r="G17" s="225"/>
      <c r="H17" s="212">
        <f>SUM(I17:T17)</f>
        <v>0</v>
      </c>
      <c r="I17" s="213">
        <f>(I15+I16)*$F$17</f>
        <v>0</v>
      </c>
      <c r="J17" s="213">
        <f t="shared" ref="J17:AK17" si="0">(J15+J16)*$F$17</f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  <c r="N17" s="213">
        <f t="shared" si="0"/>
        <v>0</v>
      </c>
      <c r="O17" s="213">
        <f t="shared" si="0"/>
        <v>0</v>
      </c>
      <c r="P17" s="213">
        <f t="shared" si="0"/>
        <v>0</v>
      </c>
      <c r="Q17" s="213">
        <f t="shared" si="0"/>
        <v>0</v>
      </c>
      <c r="R17" s="213">
        <f t="shared" si="0"/>
        <v>0</v>
      </c>
      <c r="S17" s="213">
        <f t="shared" si="0"/>
        <v>0</v>
      </c>
      <c r="T17" s="213">
        <f t="shared" si="0"/>
        <v>0</v>
      </c>
      <c r="U17" s="213">
        <f t="shared" si="0"/>
        <v>0</v>
      </c>
      <c r="V17" s="213">
        <f t="shared" si="0"/>
        <v>0</v>
      </c>
      <c r="W17" s="213">
        <f t="shared" si="0"/>
        <v>0</v>
      </c>
      <c r="X17" s="213">
        <f t="shared" si="0"/>
        <v>0</v>
      </c>
      <c r="Y17" s="213">
        <f t="shared" si="0"/>
        <v>0</v>
      </c>
      <c r="Z17" s="213">
        <f t="shared" si="0"/>
        <v>0</v>
      </c>
      <c r="AA17" s="213">
        <f t="shared" si="0"/>
        <v>0</v>
      </c>
      <c r="AB17" s="213">
        <f t="shared" si="0"/>
        <v>0</v>
      </c>
      <c r="AC17" s="213">
        <f t="shared" si="0"/>
        <v>0</v>
      </c>
      <c r="AD17" s="213">
        <f t="shared" si="0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0</v>
      </c>
      <c r="AJ17" s="213">
        <f t="shared" si="0"/>
        <v>0</v>
      </c>
      <c r="AK17" s="213">
        <f t="shared" si="0"/>
        <v>0</v>
      </c>
      <c r="AL17" s="7"/>
      <c r="AO17" s="4"/>
    </row>
    <row r="18" spans="1:41" ht="15.75">
      <c r="A18" s="197"/>
      <c r="B18" s="225" t="s">
        <v>242</v>
      </c>
      <c r="C18" s="225"/>
      <c r="D18" s="225"/>
      <c r="E18" s="225"/>
      <c r="F18" s="225"/>
      <c r="G18" s="225"/>
      <c r="H18" s="212">
        <f>SUM(I18:T18)</f>
        <v>0</v>
      </c>
      <c r="I18" s="213"/>
      <c r="J18" s="213"/>
      <c r="K18" s="213"/>
      <c r="L18" s="213"/>
      <c r="M18" s="213"/>
      <c r="N18" s="213"/>
      <c r="O18" s="213"/>
      <c r="P18" s="213"/>
      <c r="Q18" s="266"/>
      <c r="R18" s="213"/>
      <c r="S18" s="266"/>
      <c r="T18" s="266"/>
      <c r="U18" s="266"/>
      <c r="V18" s="228"/>
      <c r="W18" s="228"/>
      <c r="X18" s="228"/>
      <c r="Y18" s="228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102"/>
      <c r="AL18" s="7"/>
      <c r="AO18" s="4"/>
    </row>
    <row r="19" spans="1:41" ht="16.5" thickBot="1">
      <c r="A19" s="197"/>
      <c r="B19" s="216" t="s">
        <v>167</v>
      </c>
      <c r="C19" s="216"/>
      <c r="D19" s="216"/>
      <c r="E19" s="216"/>
      <c r="F19" s="217">
        <v>0</v>
      </c>
      <c r="G19" s="216"/>
      <c r="H19" s="212">
        <f>SUM(I19:T19)</f>
        <v>0</v>
      </c>
      <c r="I19" s="218">
        <f>+I18*$F$19</f>
        <v>0</v>
      </c>
      <c r="J19" s="218">
        <f t="shared" ref="J19:AK19" si="1">+J18*$F$19</f>
        <v>0</v>
      </c>
      <c r="K19" s="218">
        <f t="shared" si="1"/>
        <v>0</v>
      </c>
      <c r="L19" s="218">
        <f t="shared" si="1"/>
        <v>0</v>
      </c>
      <c r="M19" s="218">
        <f t="shared" si="1"/>
        <v>0</v>
      </c>
      <c r="N19" s="218">
        <f t="shared" si="1"/>
        <v>0</v>
      </c>
      <c r="O19" s="218">
        <f t="shared" si="1"/>
        <v>0</v>
      </c>
      <c r="P19" s="218">
        <f t="shared" si="1"/>
        <v>0</v>
      </c>
      <c r="Q19" s="218">
        <f t="shared" si="1"/>
        <v>0</v>
      </c>
      <c r="R19" s="218">
        <f t="shared" si="1"/>
        <v>0</v>
      </c>
      <c r="S19" s="218">
        <f t="shared" si="1"/>
        <v>0</v>
      </c>
      <c r="T19" s="218">
        <f t="shared" si="1"/>
        <v>0</v>
      </c>
      <c r="U19" s="218">
        <f t="shared" si="1"/>
        <v>0</v>
      </c>
      <c r="V19" s="218">
        <f t="shared" si="1"/>
        <v>0</v>
      </c>
      <c r="W19" s="218">
        <f t="shared" si="1"/>
        <v>0</v>
      </c>
      <c r="X19" s="218">
        <f t="shared" si="1"/>
        <v>0</v>
      </c>
      <c r="Y19" s="218">
        <f t="shared" si="1"/>
        <v>0</v>
      </c>
      <c r="Z19" s="218">
        <f t="shared" si="1"/>
        <v>0</v>
      </c>
      <c r="AA19" s="218">
        <f t="shared" si="1"/>
        <v>0</v>
      </c>
      <c r="AB19" s="218">
        <f t="shared" si="1"/>
        <v>0</v>
      </c>
      <c r="AC19" s="218">
        <f t="shared" si="1"/>
        <v>0</v>
      </c>
      <c r="AD19" s="218">
        <f t="shared" si="1"/>
        <v>0</v>
      </c>
      <c r="AE19" s="218">
        <f t="shared" si="1"/>
        <v>0</v>
      </c>
      <c r="AF19" s="218">
        <f t="shared" si="1"/>
        <v>0</v>
      </c>
      <c r="AG19" s="218">
        <f t="shared" si="1"/>
        <v>0</v>
      </c>
      <c r="AH19" s="218">
        <f t="shared" si="1"/>
        <v>0</v>
      </c>
      <c r="AI19" s="218">
        <f t="shared" si="1"/>
        <v>0</v>
      </c>
      <c r="AJ19" s="218">
        <f t="shared" si="1"/>
        <v>0</v>
      </c>
      <c r="AK19" s="218">
        <f t="shared" si="1"/>
        <v>0</v>
      </c>
      <c r="AL19" s="7"/>
      <c r="AO19" s="4"/>
    </row>
    <row r="20" spans="1:41" s="6" customFormat="1" ht="16.5" thickBot="1">
      <c r="A20" s="206"/>
      <c r="B20" s="219" t="s">
        <v>243</v>
      </c>
      <c r="C20" s="220"/>
      <c r="D20" s="220"/>
      <c r="E20" s="221"/>
      <c r="F20" s="221"/>
      <c r="G20" s="221"/>
      <c r="H20" s="222">
        <f>SUM(H15:H19)</f>
        <v>0</v>
      </c>
      <c r="I20" s="222">
        <f>SUM(I15:I19)</f>
        <v>0</v>
      </c>
      <c r="J20" s="222">
        <f t="shared" ref="J20:AJ20" si="2">SUM(J15:J19)</f>
        <v>0</v>
      </c>
      <c r="K20" s="222">
        <f t="shared" si="2"/>
        <v>0</v>
      </c>
      <c r="L20" s="222">
        <f t="shared" si="2"/>
        <v>0</v>
      </c>
      <c r="M20" s="222">
        <f t="shared" si="2"/>
        <v>0</v>
      </c>
      <c r="N20" s="222">
        <f t="shared" si="2"/>
        <v>0</v>
      </c>
      <c r="O20" s="222">
        <f t="shared" si="2"/>
        <v>0</v>
      </c>
      <c r="P20" s="222">
        <f t="shared" si="2"/>
        <v>0</v>
      </c>
      <c r="Q20" s="222">
        <f t="shared" si="2"/>
        <v>0</v>
      </c>
      <c r="R20" s="222">
        <f t="shared" si="2"/>
        <v>0</v>
      </c>
      <c r="S20" s="222">
        <f t="shared" si="2"/>
        <v>0</v>
      </c>
      <c r="T20" s="222">
        <f t="shared" si="2"/>
        <v>0</v>
      </c>
      <c r="U20" s="222">
        <f t="shared" si="2"/>
        <v>0</v>
      </c>
      <c r="V20" s="222">
        <f t="shared" si="2"/>
        <v>0</v>
      </c>
      <c r="W20" s="222">
        <f t="shared" si="2"/>
        <v>0</v>
      </c>
      <c r="X20" s="222">
        <f t="shared" si="2"/>
        <v>0</v>
      </c>
      <c r="Y20" s="222">
        <f t="shared" si="2"/>
        <v>0</v>
      </c>
      <c r="Z20" s="222">
        <f t="shared" si="2"/>
        <v>0</v>
      </c>
      <c r="AA20" s="222">
        <f t="shared" si="2"/>
        <v>0</v>
      </c>
      <c r="AB20" s="222">
        <f t="shared" si="2"/>
        <v>0</v>
      </c>
      <c r="AC20" s="222">
        <f t="shared" si="2"/>
        <v>0</v>
      </c>
      <c r="AD20" s="222">
        <f t="shared" si="2"/>
        <v>0</v>
      </c>
      <c r="AE20" s="222">
        <f t="shared" si="2"/>
        <v>0</v>
      </c>
      <c r="AF20" s="222">
        <f t="shared" si="2"/>
        <v>0</v>
      </c>
      <c r="AG20" s="222">
        <f t="shared" si="2"/>
        <v>0</v>
      </c>
      <c r="AH20" s="222">
        <f t="shared" si="2"/>
        <v>0</v>
      </c>
      <c r="AI20" s="222">
        <f t="shared" si="2"/>
        <v>0</v>
      </c>
      <c r="AJ20" s="222">
        <f t="shared" si="2"/>
        <v>0</v>
      </c>
      <c r="AK20" s="222">
        <f>SUM(AK15:AK19)</f>
        <v>0</v>
      </c>
      <c r="AL20" s="10"/>
      <c r="AM20" s="8"/>
      <c r="AN20" s="8"/>
    </row>
    <row r="21" spans="1:41" ht="15.75">
      <c r="A21" s="197"/>
      <c r="B21" s="225" t="s">
        <v>244</v>
      </c>
      <c r="C21" s="225"/>
      <c r="D21" s="225"/>
      <c r="E21" s="225"/>
      <c r="F21" s="225"/>
      <c r="G21" s="225"/>
      <c r="H21" s="212">
        <f>SUM(I21:T21)</f>
        <v>0</v>
      </c>
      <c r="I21" s="213"/>
      <c r="J21" s="213"/>
      <c r="K21" s="213"/>
      <c r="L21" s="213"/>
      <c r="M21" s="213"/>
      <c r="N21" s="213"/>
      <c r="O21" s="213"/>
      <c r="P21" s="213"/>
      <c r="Q21" s="266"/>
      <c r="R21" s="213"/>
      <c r="S21" s="266"/>
      <c r="T21" s="266"/>
      <c r="U21" s="266"/>
      <c r="V21" s="228"/>
      <c r="W21" s="228"/>
      <c r="X21" s="228"/>
      <c r="Y21" s="228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102"/>
      <c r="AL21" s="7"/>
      <c r="AO21" s="4"/>
    </row>
    <row r="22" spans="1:41" ht="15.75">
      <c r="A22" s="197"/>
      <c r="B22" s="225" t="s">
        <v>245</v>
      </c>
      <c r="C22" s="225"/>
      <c r="D22" s="225"/>
      <c r="E22" s="225"/>
      <c r="F22" s="225"/>
      <c r="G22" s="225"/>
      <c r="H22" s="212">
        <f>SUM(I22:T22)</f>
        <v>0</v>
      </c>
      <c r="I22" s="213"/>
      <c r="J22" s="213"/>
      <c r="K22" s="213"/>
      <c r="L22" s="213"/>
      <c r="M22" s="213"/>
      <c r="N22" s="213"/>
      <c r="O22" s="213"/>
      <c r="P22" s="213"/>
      <c r="Q22" s="266"/>
      <c r="R22" s="213"/>
      <c r="S22" s="266"/>
      <c r="T22" s="266"/>
      <c r="U22" s="266"/>
      <c r="V22" s="228"/>
      <c r="W22" s="228"/>
      <c r="X22" s="228"/>
      <c r="Y22" s="228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102"/>
      <c r="AL22" s="7"/>
      <c r="AO22" s="4"/>
    </row>
    <row r="23" spans="1:41" ht="16.5" thickBot="1">
      <c r="A23" s="197"/>
      <c r="B23" s="225" t="s">
        <v>246</v>
      </c>
      <c r="C23" s="225"/>
      <c r="D23" s="225"/>
      <c r="E23" s="225"/>
      <c r="F23" s="225"/>
      <c r="G23" s="225"/>
      <c r="H23" s="212">
        <f>SUM(I23:T23)</f>
        <v>0</v>
      </c>
      <c r="I23" s="213"/>
      <c r="J23" s="213"/>
      <c r="K23" s="213"/>
      <c r="L23" s="213"/>
      <c r="M23" s="213"/>
      <c r="N23" s="213"/>
      <c r="O23" s="213"/>
      <c r="P23" s="213"/>
      <c r="Q23" s="266"/>
      <c r="R23" s="213"/>
      <c r="S23" s="266"/>
      <c r="T23" s="266"/>
      <c r="U23" s="266"/>
      <c r="V23" s="228"/>
      <c r="W23" s="228"/>
      <c r="X23" s="228"/>
      <c r="Y23" s="22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102"/>
      <c r="AL23" s="7"/>
      <c r="AO23" s="4"/>
    </row>
    <row r="24" spans="1:41" s="6" customFormat="1" ht="16.5" thickBot="1">
      <c r="A24" s="206"/>
      <c r="B24" s="219" t="s">
        <v>247</v>
      </c>
      <c r="C24" s="220"/>
      <c r="D24" s="220"/>
      <c r="E24" s="221"/>
      <c r="F24" s="221"/>
      <c r="G24" s="221"/>
      <c r="H24" s="222">
        <f>SUM(H20:H23)</f>
        <v>0</v>
      </c>
      <c r="I24" s="222">
        <f t="shared" ref="I24:AJ24" si="3">SUM(I20:I23)</f>
        <v>0</v>
      </c>
      <c r="J24" s="222">
        <f t="shared" si="3"/>
        <v>0</v>
      </c>
      <c r="K24" s="222">
        <f t="shared" si="3"/>
        <v>0</v>
      </c>
      <c r="L24" s="222">
        <f t="shared" si="3"/>
        <v>0</v>
      </c>
      <c r="M24" s="222">
        <f t="shared" si="3"/>
        <v>0</v>
      </c>
      <c r="N24" s="222">
        <f t="shared" si="3"/>
        <v>0</v>
      </c>
      <c r="O24" s="222">
        <f t="shared" si="3"/>
        <v>0</v>
      </c>
      <c r="P24" s="222">
        <f t="shared" si="3"/>
        <v>0</v>
      </c>
      <c r="Q24" s="222">
        <f t="shared" si="3"/>
        <v>0</v>
      </c>
      <c r="R24" s="222">
        <f t="shared" si="3"/>
        <v>0</v>
      </c>
      <c r="S24" s="222">
        <f t="shared" si="3"/>
        <v>0</v>
      </c>
      <c r="T24" s="222">
        <f t="shared" si="3"/>
        <v>0</v>
      </c>
      <c r="U24" s="222">
        <f t="shared" si="3"/>
        <v>0</v>
      </c>
      <c r="V24" s="222">
        <f t="shared" si="3"/>
        <v>0</v>
      </c>
      <c r="W24" s="222">
        <f t="shared" si="3"/>
        <v>0</v>
      </c>
      <c r="X24" s="222">
        <f t="shared" si="3"/>
        <v>0</v>
      </c>
      <c r="Y24" s="222">
        <f t="shared" si="3"/>
        <v>0</v>
      </c>
      <c r="Z24" s="222">
        <f t="shared" si="3"/>
        <v>0</v>
      </c>
      <c r="AA24" s="222">
        <f t="shared" si="3"/>
        <v>0</v>
      </c>
      <c r="AB24" s="222">
        <f t="shared" si="3"/>
        <v>0</v>
      </c>
      <c r="AC24" s="222">
        <f t="shared" si="3"/>
        <v>0</v>
      </c>
      <c r="AD24" s="222">
        <f t="shared" si="3"/>
        <v>0</v>
      </c>
      <c r="AE24" s="222">
        <f t="shared" si="3"/>
        <v>0</v>
      </c>
      <c r="AF24" s="222">
        <f t="shared" si="3"/>
        <v>0</v>
      </c>
      <c r="AG24" s="222">
        <f t="shared" si="3"/>
        <v>0</v>
      </c>
      <c r="AH24" s="222">
        <f t="shared" si="3"/>
        <v>0</v>
      </c>
      <c r="AI24" s="222">
        <f t="shared" si="3"/>
        <v>0</v>
      </c>
      <c r="AJ24" s="222">
        <f t="shared" si="3"/>
        <v>0</v>
      </c>
      <c r="AK24" s="222">
        <f>SUM(AK20:AK23)</f>
        <v>0</v>
      </c>
      <c r="AL24" s="10"/>
      <c r="AM24" s="8"/>
      <c r="AN24" s="8"/>
    </row>
    <row r="25" spans="1:41" ht="15.75">
      <c r="A25" s="197"/>
      <c r="B25" s="225" t="s">
        <v>248</v>
      </c>
      <c r="C25" s="225"/>
      <c r="D25" s="225"/>
      <c r="E25" s="225"/>
      <c r="F25" s="225"/>
      <c r="G25" s="225"/>
      <c r="H25" s="212">
        <f>SUM(I25:T25)</f>
        <v>0</v>
      </c>
      <c r="I25" s="213"/>
      <c r="J25" s="213"/>
      <c r="K25" s="213"/>
      <c r="L25" s="213"/>
      <c r="M25" s="213"/>
      <c r="N25" s="213"/>
      <c r="O25" s="213"/>
      <c r="P25" s="213"/>
      <c r="Q25" s="266"/>
      <c r="R25" s="213"/>
      <c r="S25" s="266"/>
      <c r="T25" s="266"/>
      <c r="U25" s="266"/>
      <c r="V25" s="228"/>
      <c r="W25" s="228"/>
      <c r="X25" s="228"/>
      <c r="Y25" s="228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102"/>
      <c r="AL25" s="7"/>
      <c r="AO25" s="4"/>
    </row>
    <row r="26" spans="1:41" ht="15.75">
      <c r="A26" s="197"/>
      <c r="B26" s="225" t="s">
        <v>249</v>
      </c>
      <c r="C26" s="225"/>
      <c r="D26" s="225"/>
      <c r="E26" s="225"/>
      <c r="F26" s="225"/>
      <c r="G26" s="225"/>
      <c r="H26" s="212">
        <f>SUM(I26:T26)</f>
        <v>0</v>
      </c>
      <c r="I26" s="213"/>
      <c r="J26" s="213"/>
      <c r="K26" s="213"/>
      <c r="L26" s="213"/>
      <c r="M26" s="213"/>
      <c r="N26" s="213"/>
      <c r="O26" s="213"/>
      <c r="P26" s="213"/>
      <c r="Q26" s="266"/>
      <c r="R26" s="213"/>
      <c r="S26" s="266"/>
      <c r="T26" s="266"/>
      <c r="U26" s="266"/>
      <c r="V26" s="228"/>
      <c r="W26" s="228"/>
      <c r="X26" s="228"/>
      <c r="Y26" s="228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102"/>
      <c r="AL26" s="7"/>
      <c r="AO26" s="4"/>
    </row>
    <row r="27" spans="1:41" ht="16.5" thickBot="1">
      <c r="A27" s="197"/>
      <c r="B27" s="216" t="s">
        <v>250</v>
      </c>
      <c r="C27" s="216"/>
      <c r="D27" s="216"/>
      <c r="E27" s="216"/>
      <c r="F27" s="217">
        <v>0</v>
      </c>
      <c r="G27" s="217"/>
      <c r="H27" s="265">
        <f>SUM(I27:T27)</f>
        <v>0</v>
      </c>
      <c r="I27" s="218">
        <f>(I25+I26)*$F$27</f>
        <v>0</v>
      </c>
      <c r="J27" s="218">
        <f t="shared" ref="J27:AK27" si="4">(J25+J26)*$F$27</f>
        <v>0</v>
      </c>
      <c r="K27" s="218">
        <f t="shared" si="4"/>
        <v>0</v>
      </c>
      <c r="L27" s="218">
        <f t="shared" si="4"/>
        <v>0</v>
      </c>
      <c r="M27" s="218">
        <f t="shared" si="4"/>
        <v>0</v>
      </c>
      <c r="N27" s="218">
        <f t="shared" si="4"/>
        <v>0</v>
      </c>
      <c r="O27" s="218">
        <f t="shared" si="4"/>
        <v>0</v>
      </c>
      <c r="P27" s="218">
        <f t="shared" si="4"/>
        <v>0</v>
      </c>
      <c r="Q27" s="218">
        <f t="shared" si="4"/>
        <v>0</v>
      </c>
      <c r="R27" s="218">
        <f t="shared" si="4"/>
        <v>0</v>
      </c>
      <c r="S27" s="218">
        <f t="shared" si="4"/>
        <v>0</v>
      </c>
      <c r="T27" s="218">
        <f t="shared" si="4"/>
        <v>0</v>
      </c>
      <c r="U27" s="218">
        <f t="shared" si="4"/>
        <v>0</v>
      </c>
      <c r="V27" s="218">
        <f t="shared" si="4"/>
        <v>0</v>
      </c>
      <c r="W27" s="218">
        <f t="shared" si="4"/>
        <v>0</v>
      </c>
      <c r="X27" s="218">
        <f t="shared" si="4"/>
        <v>0</v>
      </c>
      <c r="Y27" s="218">
        <f t="shared" si="4"/>
        <v>0</v>
      </c>
      <c r="Z27" s="218">
        <f t="shared" si="4"/>
        <v>0</v>
      </c>
      <c r="AA27" s="218">
        <f t="shared" si="4"/>
        <v>0</v>
      </c>
      <c r="AB27" s="218">
        <f t="shared" si="4"/>
        <v>0</v>
      </c>
      <c r="AC27" s="218">
        <f t="shared" si="4"/>
        <v>0</v>
      </c>
      <c r="AD27" s="218">
        <f t="shared" si="4"/>
        <v>0</v>
      </c>
      <c r="AE27" s="218">
        <f t="shared" si="4"/>
        <v>0</v>
      </c>
      <c r="AF27" s="218">
        <f t="shared" si="4"/>
        <v>0</v>
      </c>
      <c r="AG27" s="218">
        <f t="shared" si="4"/>
        <v>0</v>
      </c>
      <c r="AH27" s="218">
        <f t="shared" si="4"/>
        <v>0</v>
      </c>
      <c r="AI27" s="218">
        <f t="shared" si="4"/>
        <v>0</v>
      </c>
      <c r="AJ27" s="218">
        <f t="shared" si="4"/>
        <v>0</v>
      </c>
      <c r="AK27" s="218">
        <f t="shared" si="4"/>
        <v>0</v>
      </c>
      <c r="AM27" s="4"/>
      <c r="AN27" s="4"/>
    </row>
    <row r="28" spans="1:41" s="6" customFormat="1" ht="16.5" thickBot="1">
      <c r="A28" s="206"/>
      <c r="B28" s="219" t="s">
        <v>251</v>
      </c>
      <c r="C28" s="220"/>
      <c r="D28" s="220"/>
      <c r="E28" s="221"/>
      <c r="F28" s="221"/>
      <c r="G28" s="221"/>
      <c r="H28" s="222">
        <f>SUM(H24:H27)</f>
        <v>0</v>
      </c>
      <c r="I28" s="222">
        <f t="shared" ref="I28:AJ28" si="5">SUM(I24:I27)</f>
        <v>0</v>
      </c>
      <c r="J28" s="222">
        <f t="shared" si="5"/>
        <v>0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0</v>
      </c>
      <c r="O28" s="222">
        <f t="shared" si="5"/>
        <v>0</v>
      </c>
      <c r="P28" s="222">
        <f t="shared" si="5"/>
        <v>0</v>
      </c>
      <c r="Q28" s="222">
        <f t="shared" si="5"/>
        <v>0</v>
      </c>
      <c r="R28" s="222">
        <f t="shared" si="5"/>
        <v>0</v>
      </c>
      <c r="S28" s="222">
        <f t="shared" si="5"/>
        <v>0</v>
      </c>
      <c r="T28" s="222">
        <f t="shared" si="5"/>
        <v>0</v>
      </c>
      <c r="U28" s="222">
        <f t="shared" si="5"/>
        <v>0</v>
      </c>
      <c r="V28" s="222">
        <f t="shared" si="5"/>
        <v>0</v>
      </c>
      <c r="W28" s="222">
        <f t="shared" si="5"/>
        <v>0</v>
      </c>
      <c r="X28" s="222">
        <f t="shared" si="5"/>
        <v>0</v>
      </c>
      <c r="Y28" s="222">
        <f t="shared" si="5"/>
        <v>0</v>
      </c>
      <c r="Z28" s="222">
        <f t="shared" si="5"/>
        <v>0</v>
      </c>
      <c r="AA28" s="222">
        <f t="shared" si="5"/>
        <v>0</v>
      </c>
      <c r="AB28" s="222">
        <f t="shared" si="5"/>
        <v>0</v>
      </c>
      <c r="AC28" s="222">
        <f t="shared" si="5"/>
        <v>0</v>
      </c>
      <c r="AD28" s="222">
        <f t="shared" si="5"/>
        <v>0</v>
      </c>
      <c r="AE28" s="222">
        <f t="shared" si="5"/>
        <v>0</v>
      </c>
      <c r="AF28" s="222">
        <f t="shared" si="5"/>
        <v>0</v>
      </c>
      <c r="AG28" s="222">
        <f t="shared" si="5"/>
        <v>0</v>
      </c>
      <c r="AH28" s="222">
        <f t="shared" si="5"/>
        <v>0</v>
      </c>
      <c r="AI28" s="222">
        <f t="shared" si="5"/>
        <v>0</v>
      </c>
      <c r="AJ28" s="222">
        <f t="shared" si="5"/>
        <v>0</v>
      </c>
      <c r="AK28" s="222">
        <f>SUM(AK24:AK27)</f>
        <v>0</v>
      </c>
      <c r="AL28" s="10"/>
      <c r="AM28" s="8"/>
      <c r="AN28" s="8"/>
    </row>
    <row r="29" spans="1:41" s="6" customFormat="1" ht="15.75">
      <c r="A29" s="206"/>
      <c r="B29" s="211" t="s">
        <v>166</v>
      </c>
      <c r="C29" s="211"/>
      <c r="D29" s="211"/>
      <c r="E29" s="223"/>
      <c r="F29" s="223"/>
      <c r="G29" s="223"/>
      <c r="H29" s="212">
        <f>SUM(I29:T29)</f>
        <v>0</v>
      </c>
      <c r="I29" s="212">
        <f>-I28</f>
        <v>0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103"/>
      <c r="AL29" s="10"/>
      <c r="AM29" s="8"/>
      <c r="AN29" s="8"/>
    </row>
    <row r="30" spans="1:41" s="6" customFormat="1" ht="15.75">
      <c r="A30" s="206"/>
      <c r="B30" s="226" t="s">
        <v>169</v>
      </c>
      <c r="C30" s="225"/>
      <c r="D30" s="225"/>
      <c r="E30" s="213">
        <f>+'R18 at2023'!U13</f>
        <v>41300000</v>
      </c>
      <c r="F30" s="225"/>
      <c r="G30" s="226"/>
      <c r="H30" s="212">
        <f>SUM(I30:T30)</f>
        <v>41300000</v>
      </c>
      <c r="I30" s="213">
        <f>+E30</f>
        <v>41300000</v>
      </c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104"/>
      <c r="AL30" s="10"/>
      <c r="AM30" s="8"/>
      <c r="AN30" s="8"/>
    </row>
    <row r="31" spans="1:41" s="6" customFormat="1" ht="15.75">
      <c r="A31" s="206"/>
      <c r="B31" s="226" t="s">
        <v>168</v>
      </c>
      <c r="C31" s="225"/>
      <c r="D31" s="225"/>
      <c r="E31" s="225"/>
      <c r="F31" s="225"/>
      <c r="G31" s="226"/>
      <c r="H31" s="212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104"/>
      <c r="AL31" s="10"/>
      <c r="AM31" s="8"/>
      <c r="AN31" s="8"/>
    </row>
    <row r="32" spans="1:41" s="6" customFormat="1" ht="15.75">
      <c r="A32" s="206"/>
      <c r="B32" s="269" t="s">
        <v>253</v>
      </c>
      <c r="C32" s="225"/>
      <c r="D32" s="225"/>
      <c r="E32" s="225"/>
      <c r="F32" s="225"/>
      <c r="G32" s="226"/>
      <c r="H32" s="212">
        <f t="shared" ref="H32:H41" si="6">SUM(I32:T32)</f>
        <v>0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104"/>
      <c r="AL32" s="10"/>
      <c r="AM32" s="8"/>
      <c r="AN32" s="8"/>
    </row>
    <row r="33" spans="1:41" s="6" customFormat="1" ht="15.75">
      <c r="A33" s="206"/>
      <c r="B33" s="269" t="s">
        <v>255</v>
      </c>
      <c r="C33" s="225"/>
      <c r="D33" s="225"/>
      <c r="E33" s="225"/>
      <c r="F33" s="225"/>
      <c r="G33" s="226"/>
      <c r="H33" s="212">
        <f t="shared" si="6"/>
        <v>0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104"/>
      <c r="AL33" s="10"/>
      <c r="AM33" s="8"/>
      <c r="AN33" s="8"/>
    </row>
    <row r="34" spans="1:41" s="6" customFormat="1" ht="15.75">
      <c r="A34" s="206"/>
      <c r="B34" s="269" t="s">
        <v>254</v>
      </c>
      <c r="C34" s="225"/>
      <c r="D34" s="225"/>
      <c r="E34" s="225"/>
      <c r="F34" s="225"/>
      <c r="G34" s="226"/>
      <c r="H34" s="212">
        <f t="shared" si="6"/>
        <v>0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104"/>
      <c r="AL34" s="10"/>
      <c r="AM34" s="8"/>
      <c r="AN34" s="8"/>
    </row>
    <row r="35" spans="1:41" s="6" customFormat="1" ht="15.75">
      <c r="A35" s="206"/>
      <c r="B35" s="269" t="s">
        <v>256</v>
      </c>
      <c r="C35" s="225"/>
      <c r="D35" s="225"/>
      <c r="E35" s="225"/>
      <c r="F35" s="225"/>
      <c r="G35" s="226"/>
      <c r="H35" s="212">
        <f t="shared" si="6"/>
        <v>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104"/>
      <c r="AL35" s="10"/>
      <c r="AM35" s="8"/>
      <c r="AN35" s="8"/>
    </row>
    <row r="36" spans="1:41" s="6" customFormat="1" ht="15.75">
      <c r="A36" s="206"/>
      <c r="B36" s="269" t="s">
        <v>257</v>
      </c>
      <c r="C36" s="225"/>
      <c r="D36" s="225"/>
      <c r="E36" s="225"/>
      <c r="F36" s="225"/>
      <c r="G36" s="226"/>
      <c r="H36" s="212">
        <f t="shared" si="6"/>
        <v>0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04"/>
      <c r="AL36" s="10"/>
      <c r="AM36" s="8"/>
      <c r="AN36" s="8"/>
    </row>
    <row r="37" spans="1:41" s="6" customFormat="1" ht="15.75">
      <c r="A37" s="206"/>
      <c r="B37" s="269" t="s">
        <v>258</v>
      </c>
      <c r="C37" s="225"/>
      <c r="D37" s="225"/>
      <c r="E37" s="225"/>
      <c r="F37" s="225"/>
      <c r="G37" s="226"/>
      <c r="H37" s="212">
        <f t="shared" si="6"/>
        <v>0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104"/>
      <c r="AL37" s="10"/>
      <c r="AM37" s="8"/>
      <c r="AN37" s="8"/>
    </row>
    <row r="38" spans="1:41" s="6" customFormat="1" ht="15.75">
      <c r="A38" s="206"/>
      <c r="B38" s="269" t="s">
        <v>259</v>
      </c>
      <c r="C38" s="225"/>
      <c r="D38" s="225"/>
      <c r="E38" s="225"/>
      <c r="F38" s="225"/>
      <c r="G38" s="226"/>
      <c r="H38" s="212">
        <f t="shared" si="6"/>
        <v>0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104"/>
      <c r="AL38" s="10"/>
      <c r="AM38" s="8"/>
      <c r="AN38" s="8"/>
    </row>
    <row r="39" spans="1:41" s="6" customFormat="1" ht="15.75">
      <c r="A39" s="206"/>
      <c r="B39" s="269" t="s">
        <v>260</v>
      </c>
      <c r="C39" s="225"/>
      <c r="D39" s="225"/>
      <c r="E39" s="225"/>
      <c r="F39" s="225"/>
      <c r="G39" s="226"/>
      <c r="H39" s="212">
        <f t="shared" si="6"/>
        <v>0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104"/>
      <c r="AL39" s="10"/>
      <c r="AM39" s="8"/>
      <c r="AN39" s="8"/>
    </row>
    <row r="40" spans="1:41" s="6" customFormat="1" ht="15.75">
      <c r="A40" s="206"/>
      <c r="B40" s="269" t="s">
        <v>261</v>
      </c>
      <c r="C40" s="225"/>
      <c r="D40" s="225"/>
      <c r="E40" s="225"/>
      <c r="F40" s="225"/>
      <c r="G40" s="226"/>
      <c r="H40" s="212">
        <f t="shared" si="6"/>
        <v>0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104"/>
      <c r="AL40" s="10"/>
      <c r="AM40" s="8"/>
      <c r="AN40" s="8"/>
    </row>
    <row r="41" spans="1:41" s="6" customFormat="1" ht="15.75">
      <c r="A41" s="206"/>
      <c r="B41" s="269" t="s">
        <v>262</v>
      </c>
      <c r="C41" s="225"/>
      <c r="D41" s="225"/>
      <c r="E41" s="225"/>
      <c r="F41" s="225"/>
      <c r="G41" s="226"/>
      <c r="H41" s="212">
        <f t="shared" si="6"/>
        <v>1000000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>
        <v>1000000</v>
      </c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104"/>
      <c r="AL41" s="10"/>
      <c r="AM41" s="8"/>
      <c r="AN41" s="8"/>
    </row>
    <row r="42" spans="1:41" s="6" customFormat="1" ht="15.75">
      <c r="A42" s="206"/>
      <c r="B42" s="226" t="s">
        <v>263</v>
      </c>
      <c r="C42" s="225"/>
      <c r="D42" s="225"/>
      <c r="E42" s="225"/>
      <c r="F42" s="225"/>
      <c r="G42" s="226"/>
      <c r="H42" s="212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104"/>
      <c r="AL42" s="10"/>
      <c r="AM42" s="8"/>
      <c r="AN42" s="8"/>
    </row>
    <row r="43" spans="1:41" s="6" customFormat="1" ht="15.75">
      <c r="A43" s="206"/>
      <c r="B43" s="269" t="s">
        <v>264</v>
      </c>
      <c r="C43" s="225"/>
      <c r="D43" s="225"/>
      <c r="E43" s="225"/>
      <c r="F43" s="225"/>
      <c r="G43" s="226"/>
      <c r="H43" s="212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104"/>
      <c r="AL43" s="10"/>
      <c r="AM43" s="8"/>
      <c r="AN43" s="8"/>
    </row>
    <row r="44" spans="1:41" s="6" customFormat="1" ht="15.75">
      <c r="A44" s="206"/>
      <c r="B44" s="269" t="s">
        <v>265</v>
      </c>
      <c r="C44" s="225"/>
      <c r="D44" s="225"/>
      <c r="E44" s="225"/>
      <c r="F44" s="225"/>
      <c r="G44" s="226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104"/>
      <c r="AL44" s="10"/>
      <c r="AM44" s="8"/>
      <c r="AN44" s="8"/>
    </row>
    <row r="45" spans="1:41" s="6" customFormat="1" ht="15.75">
      <c r="A45" s="206"/>
      <c r="B45" s="269" t="s">
        <v>266</v>
      </c>
      <c r="C45" s="225"/>
      <c r="D45" s="225"/>
      <c r="E45" s="225"/>
      <c r="F45" s="225"/>
      <c r="G45" s="226"/>
      <c r="H45" s="212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104"/>
      <c r="AL45" s="10"/>
      <c r="AM45" s="8"/>
      <c r="AN45" s="8"/>
    </row>
    <row r="46" spans="1:41" s="6" customFormat="1" ht="15.75">
      <c r="A46" s="206"/>
      <c r="B46" s="269" t="s">
        <v>267</v>
      </c>
      <c r="C46" s="225"/>
      <c r="D46" s="225"/>
      <c r="E46" s="225"/>
      <c r="F46" s="225"/>
      <c r="G46" s="226"/>
      <c r="H46" s="212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104"/>
      <c r="AL46" s="10"/>
      <c r="AM46" s="8"/>
      <c r="AN46" s="8"/>
    </row>
    <row r="47" spans="1:41" ht="15.75">
      <c r="A47" s="197"/>
      <c r="B47" s="226" t="s">
        <v>268</v>
      </c>
      <c r="C47" s="225"/>
      <c r="D47" s="225"/>
      <c r="E47" s="225"/>
      <c r="F47" s="227"/>
      <c r="G47" s="227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28"/>
      <c r="W47" s="228"/>
      <c r="X47" s="228"/>
      <c r="Y47" s="228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104"/>
      <c r="AM47" s="8"/>
      <c r="AN47" s="8"/>
      <c r="AO47" s="6"/>
    </row>
    <row r="48" spans="1:41" ht="15.75">
      <c r="A48" s="197"/>
      <c r="B48" s="269" t="s">
        <v>264</v>
      </c>
      <c r="C48" s="216"/>
      <c r="D48" s="216"/>
      <c r="E48" s="213">
        <f>+'R19 at2023'!V9</f>
        <v>41300000</v>
      </c>
      <c r="F48" s="270">
        <v>0.1</v>
      </c>
      <c r="G48" s="270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32"/>
      <c r="W48" s="232"/>
      <c r="X48" s="232"/>
      <c r="Y48" s="232">
        <f>+E48*F48</f>
        <v>4130000</v>
      </c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71"/>
      <c r="AM48" s="8"/>
      <c r="AN48" s="8"/>
      <c r="AO48" s="6"/>
    </row>
    <row r="49" spans="1:41" ht="15.75">
      <c r="A49" s="197"/>
      <c r="B49" s="269" t="s">
        <v>270</v>
      </c>
      <c r="C49" s="216"/>
      <c r="D49" s="216"/>
      <c r="E49" s="225"/>
      <c r="F49" s="270"/>
      <c r="G49" s="270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32"/>
      <c r="W49" s="232"/>
      <c r="X49" s="232"/>
      <c r="Y49" s="232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71"/>
      <c r="AM49" s="8"/>
      <c r="AN49" s="8"/>
      <c r="AO49" s="6"/>
    </row>
    <row r="50" spans="1:41" ht="15.75">
      <c r="A50" s="197"/>
      <c r="B50" s="269" t="s">
        <v>271</v>
      </c>
      <c r="C50" s="216"/>
      <c r="D50" s="216"/>
      <c r="E50" s="225"/>
      <c r="F50" s="270"/>
      <c r="G50" s="270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32"/>
      <c r="W50" s="232"/>
      <c r="X50" s="232"/>
      <c r="Y50" s="232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71"/>
      <c r="AM50" s="8"/>
      <c r="AN50" s="8"/>
      <c r="AO50" s="6"/>
    </row>
    <row r="51" spans="1:41" ht="15.75">
      <c r="A51" s="197"/>
      <c r="B51" s="269" t="s">
        <v>265</v>
      </c>
      <c r="C51" s="216"/>
      <c r="D51" s="216"/>
      <c r="E51" s="225"/>
      <c r="F51" s="270"/>
      <c r="G51" s="270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32"/>
      <c r="W51" s="232"/>
      <c r="X51" s="232"/>
      <c r="Y51" s="23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71"/>
      <c r="AM51" s="8"/>
      <c r="AN51" s="8"/>
      <c r="AO51" s="6"/>
    </row>
    <row r="52" spans="1:41" ht="15.75">
      <c r="A52" s="197"/>
      <c r="B52" s="269" t="s">
        <v>266</v>
      </c>
      <c r="C52" s="216"/>
      <c r="D52" s="216"/>
      <c r="E52" s="225"/>
      <c r="F52" s="270"/>
      <c r="G52" s="270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32"/>
      <c r="W52" s="232"/>
      <c r="X52" s="232"/>
      <c r="Y52" s="232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71"/>
      <c r="AM52" s="8"/>
      <c r="AN52" s="8"/>
      <c r="AO52" s="6"/>
    </row>
    <row r="53" spans="1:41" ht="15.75">
      <c r="A53" s="197"/>
      <c r="B53" s="269" t="s">
        <v>267</v>
      </c>
      <c r="C53" s="216"/>
      <c r="D53" s="216"/>
      <c r="E53" s="225"/>
      <c r="F53" s="270"/>
      <c r="G53" s="270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32"/>
      <c r="W53" s="232"/>
      <c r="X53" s="232"/>
      <c r="Y53" s="232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71"/>
      <c r="AM53" s="8"/>
      <c r="AN53" s="8"/>
      <c r="AO53" s="6"/>
    </row>
    <row r="54" spans="1:41" ht="15.75">
      <c r="A54" s="197"/>
      <c r="B54" s="229" t="s">
        <v>107</v>
      </c>
      <c r="C54" s="229"/>
      <c r="D54" s="229"/>
      <c r="E54" s="230"/>
      <c r="F54" s="231"/>
      <c r="G54" s="231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194"/>
      <c r="AL54" s="195"/>
      <c r="AM54" s="8"/>
      <c r="AN54" s="8"/>
      <c r="AO54" s="6"/>
    </row>
    <row r="55" spans="1:41" ht="16.5" thickBot="1">
      <c r="A55" s="197"/>
      <c r="B55" s="229" t="s">
        <v>269</v>
      </c>
      <c r="C55" s="229"/>
      <c r="D55" s="229"/>
      <c r="E55" s="233"/>
      <c r="F55" s="231"/>
      <c r="G55" s="231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194"/>
      <c r="AL55" s="195"/>
      <c r="AM55" s="8"/>
      <c r="AN55" s="8"/>
      <c r="AO55" s="6"/>
    </row>
    <row r="56" spans="1:41" s="6" customFormat="1" ht="16.5" thickBot="1">
      <c r="A56" s="206"/>
      <c r="B56" s="219" t="s">
        <v>272</v>
      </c>
      <c r="C56" s="220"/>
      <c r="D56" s="220"/>
      <c r="E56" s="221"/>
      <c r="F56" s="221"/>
      <c r="G56" s="221"/>
      <c r="H56" s="222">
        <f t="shared" ref="H56:AK56" si="7">SUM(H28:H55)</f>
        <v>42300000</v>
      </c>
      <c r="I56" s="222">
        <f t="shared" si="7"/>
        <v>41300000</v>
      </c>
      <c r="J56" s="222">
        <f t="shared" si="7"/>
        <v>0</v>
      </c>
      <c r="K56" s="222">
        <f t="shared" si="7"/>
        <v>0</v>
      </c>
      <c r="L56" s="222">
        <f t="shared" si="7"/>
        <v>0</v>
      </c>
      <c r="M56" s="222">
        <f t="shared" si="7"/>
        <v>0</v>
      </c>
      <c r="N56" s="222">
        <f t="shared" si="7"/>
        <v>0</v>
      </c>
      <c r="O56" s="222">
        <f t="shared" si="7"/>
        <v>0</v>
      </c>
      <c r="P56" s="222">
        <f t="shared" si="7"/>
        <v>0</v>
      </c>
      <c r="Q56" s="222">
        <f t="shared" si="7"/>
        <v>0</v>
      </c>
      <c r="R56" s="222">
        <f t="shared" si="7"/>
        <v>0</v>
      </c>
      <c r="S56" s="222">
        <f t="shared" si="7"/>
        <v>0</v>
      </c>
      <c r="T56" s="222">
        <f t="shared" si="7"/>
        <v>1000000</v>
      </c>
      <c r="U56" s="222">
        <f t="shared" si="7"/>
        <v>0</v>
      </c>
      <c r="V56" s="222">
        <f t="shared" si="7"/>
        <v>0</v>
      </c>
      <c r="W56" s="222">
        <f t="shared" si="7"/>
        <v>0</v>
      </c>
      <c r="X56" s="222">
        <f t="shared" si="7"/>
        <v>0</v>
      </c>
      <c r="Y56" s="222">
        <f t="shared" si="7"/>
        <v>4130000</v>
      </c>
      <c r="Z56" s="222">
        <f t="shared" si="7"/>
        <v>0</v>
      </c>
      <c r="AA56" s="222">
        <f t="shared" si="7"/>
        <v>0</v>
      </c>
      <c r="AB56" s="222">
        <f t="shared" si="7"/>
        <v>0</v>
      </c>
      <c r="AC56" s="222">
        <f t="shared" si="7"/>
        <v>0</v>
      </c>
      <c r="AD56" s="222">
        <f t="shared" si="7"/>
        <v>0</v>
      </c>
      <c r="AE56" s="222">
        <f t="shared" si="7"/>
        <v>0</v>
      </c>
      <c r="AF56" s="222">
        <f t="shared" si="7"/>
        <v>0</v>
      </c>
      <c r="AG56" s="222">
        <f t="shared" si="7"/>
        <v>0</v>
      </c>
      <c r="AH56" s="222">
        <f t="shared" si="7"/>
        <v>0</v>
      </c>
      <c r="AI56" s="222">
        <f t="shared" si="7"/>
        <v>0</v>
      </c>
      <c r="AJ56" s="222">
        <f t="shared" si="7"/>
        <v>0</v>
      </c>
      <c r="AK56" s="273">
        <f t="shared" si="7"/>
        <v>0</v>
      </c>
      <c r="AL56" s="10"/>
      <c r="AM56" s="8"/>
      <c r="AN56" s="8"/>
    </row>
    <row r="57" spans="1:41" s="6" customFormat="1" ht="15.75">
      <c r="A57" s="206"/>
      <c r="B57" s="211" t="s">
        <v>273</v>
      </c>
      <c r="C57" s="223"/>
      <c r="D57" s="223"/>
      <c r="E57" s="223"/>
      <c r="F57" s="223"/>
      <c r="G57" s="22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9"/>
      <c r="AM57" s="8"/>
      <c r="AN57" s="8"/>
    </row>
    <row r="58" spans="1:41" s="6" customFormat="1" ht="15.75">
      <c r="A58" s="206"/>
      <c r="B58" s="211" t="s">
        <v>274</v>
      </c>
      <c r="C58" s="226"/>
      <c r="D58" s="226"/>
      <c r="E58" s="226"/>
      <c r="F58" s="226"/>
      <c r="G58" s="226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9"/>
      <c r="AM58" s="8"/>
      <c r="AN58" s="8"/>
    </row>
    <row r="59" spans="1:41" s="6" customFormat="1" ht="15.75">
      <c r="A59" s="206"/>
      <c r="B59" s="225" t="s">
        <v>275</v>
      </c>
      <c r="C59" s="226"/>
      <c r="D59" s="226"/>
      <c r="E59" s="226"/>
      <c r="F59" s="226"/>
      <c r="G59" s="226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9"/>
      <c r="AM59" s="8"/>
      <c r="AN59" s="8"/>
    </row>
    <row r="60" spans="1:41" s="6" customFormat="1" ht="15.75">
      <c r="A60" s="206"/>
      <c r="B60" s="225" t="s">
        <v>276</v>
      </c>
      <c r="C60" s="226"/>
      <c r="D60" s="226"/>
      <c r="E60" s="226"/>
      <c r="F60" s="226"/>
      <c r="G60" s="226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9"/>
      <c r="AM60" s="8"/>
      <c r="AN60" s="8"/>
    </row>
    <row r="61" spans="1:41" s="6" customFormat="1" ht="16.5" thickBot="1">
      <c r="A61" s="206"/>
      <c r="B61" s="225" t="s">
        <v>288</v>
      </c>
      <c r="C61" s="226"/>
      <c r="D61" s="226"/>
      <c r="E61" s="226"/>
      <c r="F61" s="226"/>
      <c r="G61" s="226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9"/>
      <c r="AM61" s="8"/>
      <c r="AN61" s="8"/>
    </row>
    <row r="62" spans="1:41" s="6" customFormat="1" ht="16.5" thickBot="1">
      <c r="A62" s="206"/>
      <c r="B62" s="219" t="s">
        <v>277</v>
      </c>
      <c r="C62" s="220"/>
      <c r="D62" s="220"/>
      <c r="E62" s="221"/>
      <c r="F62" s="221"/>
      <c r="G62" s="221"/>
      <c r="H62" s="222">
        <f>SUM(H56:H61)</f>
        <v>42300000</v>
      </c>
      <c r="I62" s="222">
        <f t="shared" ref="I62:AJ62" si="8">SUM(I56:I61)</f>
        <v>41300000</v>
      </c>
      <c r="J62" s="222">
        <f t="shared" si="8"/>
        <v>0</v>
      </c>
      <c r="K62" s="222">
        <f t="shared" si="8"/>
        <v>0</v>
      </c>
      <c r="L62" s="222">
        <f t="shared" si="8"/>
        <v>0</v>
      </c>
      <c r="M62" s="222">
        <f t="shared" si="8"/>
        <v>0</v>
      </c>
      <c r="N62" s="222">
        <f t="shared" si="8"/>
        <v>0</v>
      </c>
      <c r="O62" s="222">
        <f t="shared" si="8"/>
        <v>0</v>
      </c>
      <c r="P62" s="222">
        <f t="shared" si="8"/>
        <v>0</v>
      </c>
      <c r="Q62" s="222">
        <f t="shared" si="8"/>
        <v>0</v>
      </c>
      <c r="R62" s="222">
        <f t="shared" si="8"/>
        <v>0</v>
      </c>
      <c r="S62" s="222">
        <f t="shared" si="8"/>
        <v>0</v>
      </c>
      <c r="T62" s="222">
        <f t="shared" si="8"/>
        <v>1000000</v>
      </c>
      <c r="U62" s="222">
        <f t="shared" si="8"/>
        <v>0</v>
      </c>
      <c r="V62" s="222">
        <f t="shared" si="8"/>
        <v>0</v>
      </c>
      <c r="W62" s="222">
        <f t="shared" si="8"/>
        <v>0</v>
      </c>
      <c r="X62" s="222">
        <f t="shared" si="8"/>
        <v>0</v>
      </c>
      <c r="Y62" s="222">
        <f t="shared" si="8"/>
        <v>4130000</v>
      </c>
      <c r="Z62" s="222">
        <f t="shared" si="8"/>
        <v>0</v>
      </c>
      <c r="AA62" s="222">
        <f t="shared" si="8"/>
        <v>0</v>
      </c>
      <c r="AB62" s="222">
        <f t="shared" si="8"/>
        <v>0</v>
      </c>
      <c r="AC62" s="222">
        <f t="shared" si="8"/>
        <v>0</v>
      </c>
      <c r="AD62" s="222">
        <f t="shared" si="8"/>
        <v>0</v>
      </c>
      <c r="AE62" s="222">
        <f t="shared" si="8"/>
        <v>0</v>
      </c>
      <c r="AF62" s="222">
        <f t="shared" si="8"/>
        <v>0</v>
      </c>
      <c r="AG62" s="222">
        <f t="shared" si="8"/>
        <v>0</v>
      </c>
      <c r="AH62" s="222">
        <f t="shared" si="8"/>
        <v>0</v>
      </c>
      <c r="AI62" s="222">
        <f t="shared" si="8"/>
        <v>0</v>
      </c>
      <c r="AJ62" s="222">
        <f t="shared" si="8"/>
        <v>0</v>
      </c>
      <c r="AK62" s="222">
        <f>SUM(AK56:AK61)</f>
        <v>0</v>
      </c>
      <c r="AL62" s="10"/>
      <c r="AM62" s="8"/>
      <c r="AN62" s="8"/>
    </row>
    <row r="63" spans="1:41" ht="15.75">
      <c r="A63" s="197"/>
      <c r="B63" s="226" t="s">
        <v>170</v>
      </c>
      <c r="C63" s="226"/>
      <c r="D63" s="226"/>
      <c r="E63" s="226"/>
      <c r="F63" s="225"/>
      <c r="G63" s="225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0"/>
      <c r="W63" s="230"/>
      <c r="X63" s="230"/>
      <c r="Y63" s="230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14"/>
      <c r="AM63" s="8"/>
      <c r="AN63" s="8"/>
      <c r="AO63" s="6"/>
    </row>
    <row r="64" spans="1:41" ht="15.75">
      <c r="A64" s="197"/>
      <c r="B64" s="225" t="s">
        <v>298</v>
      </c>
      <c r="C64" s="213">
        <f>+'retiros  at2023'!B8</f>
        <v>8000000</v>
      </c>
      <c r="D64" s="225"/>
      <c r="E64" s="234"/>
      <c r="F64" s="235"/>
      <c r="G64" s="235"/>
      <c r="H64" s="212">
        <f>SUM(I64:T64)</f>
        <v>-8000000</v>
      </c>
      <c r="I64" s="234">
        <f>-C64</f>
        <v>-8000000</v>
      </c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0"/>
      <c r="W64" s="230"/>
      <c r="X64" s="230"/>
      <c r="Y64" s="230">
        <f>+I64*AA9</f>
        <v>-888888</v>
      </c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14"/>
      <c r="AM64" s="8"/>
      <c r="AN64" s="8"/>
      <c r="AO64" s="6"/>
    </row>
    <row r="65" spans="1:41" s="274" customFormat="1" ht="15.75">
      <c r="A65" s="197"/>
      <c r="B65" s="225" t="s">
        <v>299</v>
      </c>
      <c r="C65" s="213">
        <f>+'retiros  at2023'!C8</f>
        <v>8000000</v>
      </c>
      <c r="D65" s="225"/>
      <c r="E65" s="234"/>
      <c r="F65" s="235"/>
      <c r="G65" s="235"/>
      <c r="H65" s="212">
        <f t="shared" ref="H65:H73" si="9">SUM(I65:T65)</f>
        <v>-8000000</v>
      </c>
      <c r="I65" s="234">
        <f>-C65</f>
        <v>-8000000</v>
      </c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0"/>
      <c r="W65" s="230"/>
      <c r="X65" s="230"/>
      <c r="Y65" s="230">
        <f>+I65*AA9</f>
        <v>-888888</v>
      </c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14"/>
      <c r="AL65" s="5"/>
      <c r="AM65" s="276"/>
      <c r="AN65" s="276"/>
      <c r="AO65" s="275"/>
    </row>
    <row r="66" spans="1:41" ht="15.75" hidden="1">
      <c r="A66" s="197"/>
      <c r="B66" s="225" t="s">
        <v>278</v>
      </c>
      <c r="C66" s="213"/>
      <c r="D66" s="225"/>
      <c r="E66" s="234"/>
      <c r="F66" s="235"/>
      <c r="G66" s="235"/>
      <c r="H66" s="212">
        <f t="shared" si="9"/>
        <v>0</v>
      </c>
      <c r="I66" s="234">
        <f>-C66</f>
        <v>0</v>
      </c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0"/>
      <c r="W66" s="230"/>
      <c r="X66" s="230"/>
      <c r="Y66" s="230">
        <f>+I66*AA9</f>
        <v>0</v>
      </c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14"/>
      <c r="AM66" s="8"/>
      <c r="AN66" s="8"/>
      <c r="AO66" s="6"/>
    </row>
    <row r="67" spans="1:41" ht="15.75" hidden="1">
      <c r="A67" s="197"/>
      <c r="B67" s="225" t="s">
        <v>279</v>
      </c>
      <c r="C67" s="213"/>
      <c r="D67" s="225"/>
      <c r="E67" s="234"/>
      <c r="F67" s="235"/>
      <c r="G67" s="235"/>
      <c r="H67" s="212">
        <f t="shared" si="9"/>
        <v>0</v>
      </c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0"/>
      <c r="W67" s="230"/>
      <c r="X67" s="230"/>
      <c r="Y67" s="230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14"/>
      <c r="AM67" s="8"/>
      <c r="AN67" s="8"/>
      <c r="AO67" s="6"/>
    </row>
    <row r="68" spans="1:41" ht="15.75" hidden="1">
      <c r="A68" s="197"/>
      <c r="B68" s="225" t="s">
        <v>280</v>
      </c>
      <c r="C68" s="213"/>
      <c r="D68" s="225"/>
      <c r="E68" s="234"/>
      <c r="F68" s="235"/>
      <c r="G68" s="235"/>
      <c r="H68" s="212">
        <f t="shared" si="9"/>
        <v>0</v>
      </c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0"/>
      <c r="W68" s="230"/>
      <c r="X68" s="230"/>
      <c r="Y68" s="230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14"/>
      <c r="AM68" s="8"/>
      <c r="AN68" s="8"/>
      <c r="AO68" s="6"/>
    </row>
    <row r="69" spans="1:41" ht="15.75" hidden="1">
      <c r="A69" s="197"/>
      <c r="B69" s="225" t="s">
        <v>281</v>
      </c>
      <c r="C69" s="213"/>
      <c r="D69" s="225"/>
      <c r="E69" s="234"/>
      <c r="F69" s="235"/>
      <c r="G69" s="235"/>
      <c r="H69" s="212">
        <f t="shared" si="9"/>
        <v>0</v>
      </c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0"/>
      <c r="W69" s="230"/>
      <c r="X69" s="230"/>
      <c r="Y69" s="230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14"/>
      <c r="AM69" s="8"/>
      <c r="AN69" s="8"/>
      <c r="AO69" s="6"/>
    </row>
    <row r="70" spans="1:41" ht="15.75">
      <c r="A70" s="197"/>
      <c r="B70" s="225" t="s">
        <v>300</v>
      </c>
      <c r="C70" s="213">
        <f>+'retiros  at2023'!B13</f>
        <v>10000000</v>
      </c>
      <c r="D70" s="225"/>
      <c r="E70" s="234"/>
      <c r="F70" s="235"/>
      <c r="G70" s="235"/>
      <c r="H70" s="212">
        <f t="shared" si="9"/>
        <v>-10000000</v>
      </c>
      <c r="I70" s="234">
        <f>-C70</f>
        <v>-10000000</v>
      </c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0"/>
      <c r="W70" s="230"/>
      <c r="X70" s="230"/>
      <c r="Y70" s="230">
        <f>+I70*AA9</f>
        <v>-1111110</v>
      </c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14"/>
      <c r="AM70" s="8"/>
      <c r="AN70" s="8"/>
      <c r="AO70" s="276">
        <f>+C76</f>
        <v>30000000</v>
      </c>
    </row>
    <row r="71" spans="1:41" ht="15.75">
      <c r="A71" s="197"/>
      <c r="B71" s="225" t="s">
        <v>301</v>
      </c>
      <c r="C71" s="213">
        <f>+'retiros  at2023'!C13</f>
        <v>10000000</v>
      </c>
      <c r="D71" s="225"/>
      <c r="E71" s="234"/>
      <c r="F71" s="235"/>
      <c r="G71" s="235"/>
      <c r="H71" s="212">
        <f t="shared" si="9"/>
        <v>-10000000</v>
      </c>
      <c r="I71" s="234">
        <f>-C71</f>
        <v>-10000000</v>
      </c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0"/>
      <c r="W71" s="230"/>
      <c r="X71" s="230"/>
      <c r="Y71" s="230">
        <f>+I71*AA9</f>
        <v>-1111110</v>
      </c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14"/>
      <c r="AM71" s="8"/>
      <c r="AN71" s="8"/>
      <c r="AO71" s="276">
        <f>SUM(I64:I71)</f>
        <v>-36000000</v>
      </c>
    </row>
    <row r="72" spans="1:41" ht="15.75" hidden="1">
      <c r="A72" s="197"/>
      <c r="B72" s="225" t="s">
        <v>282</v>
      </c>
      <c r="C72" s="213"/>
      <c r="D72" s="225"/>
      <c r="E72" s="234"/>
      <c r="F72" s="235"/>
      <c r="G72" s="235"/>
      <c r="H72" s="212">
        <f t="shared" si="9"/>
        <v>0</v>
      </c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0"/>
      <c r="W72" s="230"/>
      <c r="X72" s="230"/>
      <c r="Y72" s="230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14"/>
      <c r="AM72" s="8"/>
      <c r="AN72" s="8"/>
      <c r="AO72" s="6"/>
    </row>
    <row r="73" spans="1:41" ht="15.75" hidden="1">
      <c r="A73" s="197"/>
      <c r="B73" s="225" t="s">
        <v>283</v>
      </c>
      <c r="C73" s="213"/>
      <c r="D73" s="225"/>
      <c r="E73" s="234"/>
      <c r="F73" s="235"/>
      <c r="G73" s="235"/>
      <c r="H73" s="212">
        <f t="shared" si="9"/>
        <v>0</v>
      </c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0"/>
      <c r="W73" s="230"/>
      <c r="X73" s="230"/>
      <c r="Y73" s="230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14"/>
      <c r="AM73" s="8"/>
      <c r="AN73" s="8"/>
      <c r="AO73" s="6"/>
    </row>
    <row r="74" spans="1:41" ht="15.75" hidden="1">
      <c r="A74" s="197"/>
      <c r="B74" s="225" t="s">
        <v>284</v>
      </c>
      <c r="C74" s="213"/>
      <c r="D74" s="225"/>
      <c r="E74" s="234"/>
      <c r="F74" s="235"/>
      <c r="G74" s="235"/>
      <c r="H74" s="212">
        <f t="shared" ref="H74:H79" si="10">SUM(I74:T74)</f>
        <v>0</v>
      </c>
      <c r="I74" s="234">
        <f>-C74</f>
        <v>0</v>
      </c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0"/>
      <c r="W74" s="230"/>
      <c r="X74" s="230"/>
      <c r="Y74" s="230">
        <f>+I74*AA9</f>
        <v>0</v>
      </c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14"/>
      <c r="AM74" s="8"/>
      <c r="AN74" s="8"/>
      <c r="AO74" s="6"/>
    </row>
    <row r="75" spans="1:41" ht="15.75" hidden="1">
      <c r="A75" s="197"/>
      <c r="B75" s="225" t="s">
        <v>285</v>
      </c>
      <c r="C75" s="213"/>
      <c r="D75" s="225"/>
      <c r="E75" s="234"/>
      <c r="F75" s="235"/>
      <c r="G75" s="235"/>
      <c r="H75" s="212">
        <f t="shared" si="10"/>
        <v>0</v>
      </c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0"/>
      <c r="W75" s="230"/>
      <c r="X75" s="230"/>
      <c r="Y75" s="230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14"/>
      <c r="AM75" s="8"/>
      <c r="AN75" s="8"/>
      <c r="AO75" s="6"/>
    </row>
    <row r="76" spans="1:41" ht="15.75">
      <c r="A76" s="197"/>
      <c r="B76" s="225" t="s">
        <v>302</v>
      </c>
      <c r="C76" s="213">
        <f>+'retiros  at2023'!B19+'retiros  at2023'!C19+'retiros  at2023'!D19+'retiros  at2023'!E19+'retiros  at2023'!F19+'retiros  at2023'!G19</f>
        <v>30000000</v>
      </c>
      <c r="D76" s="225"/>
      <c r="E76" s="234"/>
      <c r="F76" s="235"/>
      <c r="G76" s="235"/>
      <c r="H76" s="212">
        <f t="shared" si="10"/>
        <v>-1170037.1700371699</v>
      </c>
      <c r="I76" s="234">
        <f>+Y76/AA9</f>
        <v>-1170037.1700371699</v>
      </c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0"/>
      <c r="W76" s="230"/>
      <c r="X76" s="230"/>
      <c r="Y76" s="230">
        <v>-130004</v>
      </c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14"/>
      <c r="AM76" s="8"/>
      <c r="AN76" s="8"/>
      <c r="AO76" s="276">
        <f>+AO71+AO70</f>
        <v>-6000000</v>
      </c>
    </row>
    <row r="77" spans="1:41" s="274" customFormat="1" ht="15.75">
      <c r="A77" s="197"/>
      <c r="B77" s="225" t="s">
        <v>302</v>
      </c>
      <c r="C77" s="213"/>
      <c r="D77" s="225"/>
      <c r="E77" s="234"/>
      <c r="F77" s="235"/>
      <c r="G77" s="235"/>
      <c r="H77" s="212">
        <f t="shared" si="10"/>
        <v>-5129963</v>
      </c>
      <c r="I77" s="234">
        <v>-4129963</v>
      </c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>
        <v>-1000000</v>
      </c>
      <c r="U77" s="234"/>
      <c r="V77" s="230"/>
      <c r="W77" s="230"/>
      <c r="X77" s="230"/>
      <c r="Y77" s="230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14"/>
      <c r="AL77" s="5"/>
      <c r="AM77" s="276"/>
      <c r="AN77" s="276"/>
      <c r="AO77" s="275">
        <f>+AO76*AA9</f>
        <v>-666666</v>
      </c>
    </row>
    <row r="78" spans="1:41" ht="15.75">
      <c r="A78" s="197"/>
      <c r="B78" s="226" t="s">
        <v>286</v>
      </c>
      <c r="C78" s="213"/>
      <c r="D78" s="225"/>
      <c r="E78" s="234"/>
      <c r="F78" s="235"/>
      <c r="G78" s="235"/>
      <c r="H78" s="212">
        <f t="shared" si="10"/>
        <v>0</v>
      </c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0"/>
      <c r="W78" s="230"/>
      <c r="X78" s="230"/>
      <c r="Y78" s="230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14"/>
      <c r="AM78" s="4"/>
      <c r="AN78" s="4"/>
    </row>
    <row r="79" spans="1:41" ht="15.75">
      <c r="A79" s="197"/>
      <c r="B79" s="226" t="s">
        <v>287</v>
      </c>
      <c r="C79" s="213"/>
      <c r="D79" s="225"/>
      <c r="E79" s="234"/>
      <c r="F79" s="235"/>
      <c r="G79" s="235"/>
      <c r="H79" s="212">
        <f t="shared" si="10"/>
        <v>0</v>
      </c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0"/>
      <c r="W79" s="230"/>
      <c r="X79" s="230"/>
      <c r="Y79" s="230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14"/>
      <c r="AM79" s="4"/>
      <c r="AN79" s="4"/>
    </row>
    <row r="80" spans="1:41" ht="15.75">
      <c r="A80" s="197"/>
      <c r="B80" s="245" t="s">
        <v>177</v>
      </c>
      <c r="C80" s="213"/>
      <c r="D80" s="225"/>
      <c r="E80" s="234"/>
      <c r="F80" s="235"/>
      <c r="G80" s="235"/>
      <c r="H80" s="212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0"/>
      <c r="W80" s="230"/>
      <c r="X80" s="230"/>
      <c r="Y80" s="230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14"/>
      <c r="AM80" s="4"/>
      <c r="AN80" s="4"/>
    </row>
    <row r="81" spans="1:40" ht="15.75">
      <c r="A81" s="197"/>
      <c r="B81" s="234" t="s">
        <v>178</v>
      </c>
      <c r="C81" s="213"/>
      <c r="D81" s="225"/>
      <c r="E81" s="234"/>
      <c r="F81" s="235"/>
      <c r="G81" s="235"/>
      <c r="H81" s="212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0"/>
      <c r="W81" s="230"/>
      <c r="X81" s="230"/>
      <c r="Y81" s="230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14"/>
      <c r="AM81" s="4"/>
      <c r="AN81" s="4"/>
    </row>
    <row r="82" spans="1:40" ht="16.5" thickBot="1">
      <c r="A82" s="197"/>
      <c r="B82" s="240" t="s">
        <v>83</v>
      </c>
      <c r="C82" s="213"/>
      <c r="D82" s="225"/>
      <c r="E82" s="234"/>
      <c r="F82" s="235"/>
      <c r="G82" s="235"/>
      <c r="H82" s="212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0"/>
      <c r="W82" s="230"/>
      <c r="X82" s="230"/>
      <c r="Y82" s="230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14"/>
      <c r="AM82" s="4"/>
      <c r="AN82" s="4"/>
    </row>
    <row r="83" spans="1:40" ht="16.5" thickBot="1">
      <c r="A83" s="197"/>
      <c r="B83" s="236" t="s">
        <v>289</v>
      </c>
      <c r="C83" s="237">
        <f>SUM(C64:C82)</f>
        <v>66000000</v>
      </c>
      <c r="D83" s="238"/>
      <c r="E83" s="222">
        <f>SUM(E64:E82)</f>
        <v>0</v>
      </c>
      <c r="F83" s="222">
        <f>SUM(F64:F82)</f>
        <v>0</v>
      </c>
      <c r="G83" s="222">
        <f>SUM(G64:G82)</f>
        <v>0</v>
      </c>
      <c r="H83" s="222">
        <f>SUM(H62:H82)</f>
        <v>-0.17003716994076967</v>
      </c>
      <c r="I83" s="222">
        <f t="shared" ref="I83:AJ83" si="11">SUM(I62:I82)</f>
        <v>-0.17003716994076967</v>
      </c>
      <c r="J83" s="222">
        <f t="shared" si="11"/>
        <v>0</v>
      </c>
      <c r="K83" s="222">
        <f t="shared" si="11"/>
        <v>0</v>
      </c>
      <c r="L83" s="222">
        <f t="shared" si="11"/>
        <v>0</v>
      </c>
      <c r="M83" s="222">
        <f t="shared" si="11"/>
        <v>0</v>
      </c>
      <c r="N83" s="222">
        <f t="shared" si="11"/>
        <v>0</v>
      </c>
      <c r="O83" s="222">
        <f t="shared" si="11"/>
        <v>0</v>
      </c>
      <c r="P83" s="222">
        <f t="shared" si="11"/>
        <v>0</v>
      </c>
      <c r="Q83" s="222">
        <f t="shared" si="11"/>
        <v>0</v>
      </c>
      <c r="R83" s="222">
        <f t="shared" si="11"/>
        <v>0</v>
      </c>
      <c r="S83" s="222">
        <f t="shared" si="11"/>
        <v>0</v>
      </c>
      <c r="T83" s="222">
        <f t="shared" si="11"/>
        <v>0</v>
      </c>
      <c r="U83" s="222">
        <f t="shared" si="11"/>
        <v>0</v>
      </c>
      <c r="V83" s="222">
        <f t="shared" si="11"/>
        <v>0</v>
      </c>
      <c r="W83" s="222">
        <f t="shared" si="11"/>
        <v>0</v>
      </c>
      <c r="X83" s="222">
        <f t="shared" si="11"/>
        <v>0</v>
      </c>
      <c r="Y83" s="222">
        <f t="shared" si="11"/>
        <v>0</v>
      </c>
      <c r="Z83" s="222">
        <f t="shared" si="11"/>
        <v>0</v>
      </c>
      <c r="AA83" s="222">
        <f t="shared" si="11"/>
        <v>0</v>
      </c>
      <c r="AB83" s="222">
        <f t="shared" si="11"/>
        <v>0</v>
      </c>
      <c r="AC83" s="222">
        <f t="shared" si="11"/>
        <v>0</v>
      </c>
      <c r="AD83" s="222">
        <f t="shared" si="11"/>
        <v>0</v>
      </c>
      <c r="AE83" s="222">
        <f t="shared" si="11"/>
        <v>0</v>
      </c>
      <c r="AF83" s="222">
        <f t="shared" si="11"/>
        <v>0</v>
      </c>
      <c r="AG83" s="222">
        <f t="shared" si="11"/>
        <v>0</v>
      </c>
      <c r="AH83" s="222">
        <f t="shared" si="11"/>
        <v>0</v>
      </c>
      <c r="AI83" s="222">
        <f t="shared" si="11"/>
        <v>0</v>
      </c>
      <c r="AJ83" s="222">
        <f t="shared" si="11"/>
        <v>0</v>
      </c>
      <c r="AK83" s="222">
        <f>SUM(AK62:AK82)</f>
        <v>0</v>
      </c>
      <c r="AM83" s="4"/>
      <c r="AN83" s="4"/>
    </row>
    <row r="84" spans="1:40" ht="15.75">
      <c r="A84" s="197"/>
      <c r="B84" s="235" t="s">
        <v>64</v>
      </c>
      <c r="C84" s="235"/>
      <c r="D84" s="235"/>
      <c r="E84" s="225"/>
      <c r="F84" s="234"/>
      <c r="G84" s="235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0"/>
      <c r="W84" s="230"/>
      <c r="X84" s="230"/>
      <c r="Y84" s="230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14"/>
      <c r="AM84" s="4"/>
      <c r="AN84" s="4"/>
    </row>
    <row r="85" spans="1:40" s="6" customFormat="1" ht="15.75">
      <c r="A85" s="206"/>
      <c r="B85" s="234" t="s">
        <v>171</v>
      </c>
      <c r="C85" s="234">
        <f>+C76+I76+I77+T77</f>
        <v>23699999.829962831</v>
      </c>
      <c r="D85" s="234"/>
      <c r="E85" s="235"/>
      <c r="F85" s="234"/>
      <c r="G85" s="227"/>
      <c r="H85" s="234"/>
      <c r="I85" s="234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9"/>
      <c r="W85" s="239"/>
      <c r="X85" s="239"/>
      <c r="Y85" s="239"/>
      <c r="Z85" s="235"/>
      <c r="AA85" s="235"/>
      <c r="AB85" s="235"/>
      <c r="AC85" s="235"/>
      <c r="AD85" s="234"/>
      <c r="AE85" s="235"/>
      <c r="AF85" s="235"/>
      <c r="AG85" s="235"/>
      <c r="AH85" s="235"/>
      <c r="AI85" s="235"/>
      <c r="AJ85" s="235"/>
      <c r="AK85" s="101"/>
      <c r="AL85" s="5"/>
      <c r="AM85" s="11"/>
      <c r="AN85" s="8"/>
    </row>
    <row r="86" spans="1:40" s="6" customFormat="1" ht="15.75">
      <c r="A86" s="206"/>
      <c r="B86" s="234" t="s">
        <v>172</v>
      </c>
      <c r="C86" s="234"/>
      <c r="D86" s="234"/>
      <c r="E86" s="235"/>
      <c r="F86" s="234"/>
      <c r="G86" s="227"/>
      <c r="H86" s="234"/>
      <c r="I86" s="234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9"/>
      <c r="W86" s="239"/>
      <c r="X86" s="239"/>
      <c r="Y86" s="239"/>
      <c r="Z86" s="235"/>
      <c r="AA86" s="235"/>
      <c r="AB86" s="235"/>
      <c r="AC86" s="235"/>
      <c r="AD86" s="234"/>
      <c r="AE86" s="235"/>
      <c r="AF86" s="235"/>
      <c r="AG86" s="235"/>
      <c r="AH86" s="235"/>
      <c r="AI86" s="235"/>
      <c r="AJ86" s="235"/>
      <c r="AK86" s="101"/>
      <c r="AL86" s="5"/>
      <c r="AM86" s="11"/>
      <c r="AN86" s="8"/>
    </row>
    <row r="87" spans="1:40" s="6" customFormat="1" ht="15.75">
      <c r="A87" s="206"/>
      <c r="B87" s="234" t="s">
        <v>173</v>
      </c>
      <c r="C87" s="234"/>
      <c r="D87" s="234"/>
      <c r="E87" s="235"/>
      <c r="F87" s="234"/>
      <c r="G87" s="227"/>
      <c r="H87" s="234"/>
      <c r="I87" s="234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9"/>
      <c r="W87" s="239"/>
      <c r="X87" s="239"/>
      <c r="Y87" s="239"/>
      <c r="Z87" s="235"/>
      <c r="AA87" s="235"/>
      <c r="AB87" s="235"/>
      <c r="AC87" s="235"/>
      <c r="AD87" s="234"/>
      <c r="AE87" s="235"/>
      <c r="AF87" s="235"/>
      <c r="AG87" s="235"/>
      <c r="AH87" s="235"/>
      <c r="AI87" s="235"/>
      <c r="AJ87" s="235"/>
      <c r="AK87" s="101"/>
      <c r="AL87" s="5"/>
      <c r="AM87" s="11"/>
      <c r="AN87" s="8"/>
    </row>
    <row r="88" spans="1:40" s="6" customFormat="1" ht="15.75">
      <c r="A88" s="206"/>
      <c r="B88" s="234" t="s">
        <v>174</v>
      </c>
      <c r="C88" s="234"/>
      <c r="D88" s="234"/>
      <c r="E88" s="235"/>
      <c r="F88" s="234"/>
      <c r="G88" s="227"/>
      <c r="H88" s="234"/>
      <c r="I88" s="234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9"/>
      <c r="W88" s="239"/>
      <c r="X88" s="239"/>
      <c r="Y88" s="239"/>
      <c r="Z88" s="235"/>
      <c r="AA88" s="235"/>
      <c r="AB88" s="235"/>
      <c r="AC88" s="235"/>
      <c r="AD88" s="234"/>
      <c r="AE88" s="235"/>
      <c r="AF88" s="235"/>
      <c r="AG88" s="235"/>
      <c r="AH88" s="235"/>
      <c r="AI88" s="235"/>
      <c r="AJ88" s="235"/>
      <c r="AK88" s="101"/>
      <c r="AL88" s="5"/>
      <c r="AM88" s="11"/>
      <c r="AN88" s="8"/>
    </row>
    <row r="89" spans="1:40" s="6" customFormat="1" ht="15.75">
      <c r="A89" s="206"/>
      <c r="B89" s="234" t="s">
        <v>175</v>
      </c>
      <c r="C89" s="234"/>
      <c r="D89" s="234"/>
      <c r="E89" s="235"/>
      <c r="F89" s="234"/>
      <c r="G89" s="227"/>
      <c r="H89" s="234"/>
      <c r="I89" s="234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9"/>
      <c r="W89" s="239"/>
      <c r="X89" s="239"/>
      <c r="Y89" s="239"/>
      <c r="Z89" s="235"/>
      <c r="AA89" s="235"/>
      <c r="AB89" s="235"/>
      <c r="AC89" s="235"/>
      <c r="AD89" s="234"/>
      <c r="AE89" s="235"/>
      <c r="AF89" s="235"/>
      <c r="AG89" s="235"/>
      <c r="AH89" s="235"/>
      <c r="AI89" s="235"/>
      <c r="AJ89" s="235"/>
      <c r="AK89" s="101"/>
      <c r="AL89" s="5"/>
      <c r="AM89" s="11"/>
      <c r="AN89" s="8"/>
    </row>
    <row r="90" spans="1:40" s="6" customFormat="1" ht="16.5" thickBot="1">
      <c r="A90" s="206"/>
      <c r="B90" s="240" t="s">
        <v>176</v>
      </c>
      <c r="C90" s="240"/>
      <c r="D90" s="240"/>
      <c r="E90" s="241"/>
      <c r="F90" s="234"/>
      <c r="G90" s="227"/>
      <c r="H90" s="234"/>
      <c r="I90" s="234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9"/>
      <c r="W90" s="239"/>
      <c r="X90" s="239"/>
      <c r="Y90" s="239"/>
      <c r="Z90" s="235"/>
      <c r="AA90" s="235"/>
      <c r="AB90" s="235"/>
      <c r="AC90" s="235"/>
      <c r="AD90" s="234"/>
      <c r="AE90" s="235"/>
      <c r="AF90" s="235"/>
      <c r="AG90" s="235"/>
      <c r="AH90" s="235"/>
      <c r="AI90" s="235"/>
      <c r="AJ90" s="235"/>
      <c r="AK90" s="101"/>
      <c r="AL90" s="5"/>
      <c r="AM90" s="11"/>
      <c r="AN90" s="8"/>
    </row>
    <row r="91" spans="1:40" s="6" customFormat="1" ht="16.5" thickBot="1">
      <c r="A91" s="206"/>
      <c r="B91" s="236" t="s">
        <v>179</v>
      </c>
      <c r="C91" s="242"/>
      <c r="D91" s="242"/>
      <c r="E91" s="243">
        <f>SUM(E85:E90)</f>
        <v>0</v>
      </c>
      <c r="F91" s="244"/>
      <c r="G91" s="227"/>
      <c r="H91" s="234"/>
      <c r="I91" s="234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9"/>
      <c r="W91" s="239"/>
      <c r="X91" s="239"/>
      <c r="Y91" s="239"/>
      <c r="Z91" s="235"/>
      <c r="AA91" s="235"/>
      <c r="AB91" s="235"/>
      <c r="AC91" s="235"/>
      <c r="AD91" s="234"/>
      <c r="AE91" s="235"/>
      <c r="AF91" s="235"/>
      <c r="AG91" s="235"/>
      <c r="AH91" s="235"/>
      <c r="AI91" s="235"/>
      <c r="AJ91" s="235"/>
      <c r="AK91" s="101"/>
      <c r="AL91" s="5"/>
      <c r="AM91" s="11"/>
      <c r="AN91" s="8"/>
    </row>
    <row r="92" spans="1:40" ht="16.5" thickBot="1">
      <c r="A92" s="197"/>
      <c r="B92" s="236" t="s">
        <v>289</v>
      </c>
      <c r="C92" s="237"/>
      <c r="D92" s="238"/>
      <c r="E92" s="222">
        <f>SUM(E74:E91)</f>
        <v>0</v>
      </c>
      <c r="F92" s="222">
        <f>SUM(F74:F91)</f>
        <v>0</v>
      </c>
      <c r="G92" s="222">
        <f>SUM(G74:G91)</f>
        <v>0</v>
      </c>
      <c r="H92" s="222">
        <f>SUM(H83:H91)</f>
        <v>-0.17003716994076967</v>
      </c>
      <c r="I92" s="222">
        <f t="shared" ref="I92:AJ92" si="12">SUM(I83:I91)</f>
        <v>-0.17003716994076967</v>
      </c>
      <c r="J92" s="222">
        <f t="shared" si="12"/>
        <v>0</v>
      </c>
      <c r="K92" s="222">
        <f t="shared" si="12"/>
        <v>0</v>
      </c>
      <c r="L92" s="222">
        <f t="shared" si="12"/>
        <v>0</v>
      </c>
      <c r="M92" s="222">
        <f t="shared" si="12"/>
        <v>0</v>
      </c>
      <c r="N92" s="222">
        <f t="shared" si="12"/>
        <v>0</v>
      </c>
      <c r="O92" s="222">
        <f t="shared" si="12"/>
        <v>0</v>
      </c>
      <c r="P92" s="222">
        <f t="shared" si="12"/>
        <v>0</v>
      </c>
      <c r="Q92" s="222">
        <f t="shared" si="12"/>
        <v>0</v>
      </c>
      <c r="R92" s="222">
        <f t="shared" si="12"/>
        <v>0</v>
      </c>
      <c r="S92" s="222">
        <f t="shared" si="12"/>
        <v>0</v>
      </c>
      <c r="T92" s="222">
        <f t="shared" si="12"/>
        <v>0</v>
      </c>
      <c r="U92" s="222">
        <f t="shared" si="12"/>
        <v>0</v>
      </c>
      <c r="V92" s="222">
        <f t="shared" si="12"/>
        <v>0</v>
      </c>
      <c r="W92" s="222">
        <f t="shared" si="12"/>
        <v>0</v>
      </c>
      <c r="X92" s="222">
        <f t="shared" si="12"/>
        <v>0</v>
      </c>
      <c r="Y92" s="222">
        <f t="shared" si="12"/>
        <v>0</v>
      </c>
      <c r="Z92" s="222">
        <f t="shared" si="12"/>
        <v>0</v>
      </c>
      <c r="AA92" s="222">
        <f t="shared" si="12"/>
        <v>0</v>
      </c>
      <c r="AB92" s="222">
        <f t="shared" si="12"/>
        <v>0</v>
      </c>
      <c r="AC92" s="222">
        <f t="shared" si="12"/>
        <v>0</v>
      </c>
      <c r="AD92" s="222">
        <f t="shared" si="12"/>
        <v>0</v>
      </c>
      <c r="AE92" s="222">
        <f t="shared" si="12"/>
        <v>0</v>
      </c>
      <c r="AF92" s="222">
        <f t="shared" si="12"/>
        <v>0</v>
      </c>
      <c r="AG92" s="222">
        <f t="shared" si="12"/>
        <v>0</v>
      </c>
      <c r="AH92" s="222">
        <f t="shared" si="12"/>
        <v>0</v>
      </c>
      <c r="AI92" s="222">
        <f t="shared" si="12"/>
        <v>0</v>
      </c>
      <c r="AJ92" s="222">
        <f t="shared" si="12"/>
        <v>0</v>
      </c>
      <c r="AK92" s="222">
        <f>SUM(AK83:AK91)</f>
        <v>0</v>
      </c>
      <c r="AM92" s="4"/>
      <c r="AN92" s="4"/>
    </row>
  </sheetData>
  <mergeCells count="30">
    <mergeCell ref="U7:AI7"/>
    <mergeCell ref="V10:Y10"/>
    <mergeCell ref="Z10:AA10"/>
    <mergeCell ref="AB10:AC10"/>
    <mergeCell ref="AG9:AH9"/>
    <mergeCell ref="AE9:AF9"/>
    <mergeCell ref="AE10:AF10"/>
    <mergeCell ref="AG10:AH10"/>
    <mergeCell ref="V8:AD8"/>
    <mergeCell ref="AE8:AI8"/>
    <mergeCell ref="AK8:AK14"/>
    <mergeCell ref="V9:Y9"/>
    <mergeCell ref="X11:Y11"/>
    <mergeCell ref="Z11:AA11"/>
    <mergeCell ref="AB9:AC9"/>
    <mergeCell ref="AB11:AC11"/>
    <mergeCell ref="AD11:AD13"/>
    <mergeCell ref="AI11:AI13"/>
    <mergeCell ref="AJ11:AJ13"/>
    <mergeCell ref="V11:W11"/>
    <mergeCell ref="B9:B14"/>
    <mergeCell ref="E9:G14"/>
    <mergeCell ref="H9:H14"/>
    <mergeCell ref="I9:I14"/>
    <mergeCell ref="K13:M13"/>
    <mergeCell ref="N13:Q13"/>
    <mergeCell ref="J9:T9"/>
    <mergeCell ref="J12:Q12"/>
    <mergeCell ref="R12:S12"/>
    <mergeCell ref="T12:T14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1"/>
  <sheetViews>
    <sheetView workbookViewId="0">
      <selection activeCell="E13" sqref="E13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858</v>
      </c>
      <c r="D2" s="392"/>
      <c r="E2" s="393"/>
      <c r="F2" s="394"/>
    </row>
    <row r="3" spans="2:6">
      <c r="B3" s="395"/>
      <c r="C3" s="2" t="s">
        <v>846</v>
      </c>
      <c r="D3" s="2"/>
      <c r="E3" s="386">
        <f>+'RREE  at2023 '!C85</f>
        <v>23699999.829962831</v>
      </c>
      <c r="F3" s="396"/>
    </row>
    <row r="4" spans="2:6">
      <c r="B4" s="395"/>
      <c r="C4" s="2" t="s">
        <v>859</v>
      </c>
      <c r="D4" s="2"/>
      <c r="E4" s="386">
        <f>-'RREE  at2023 '!I77</f>
        <v>4129963</v>
      </c>
      <c r="F4" s="396"/>
    </row>
    <row r="5" spans="2:6">
      <c r="B5" s="395"/>
      <c r="C5" s="2" t="s">
        <v>847</v>
      </c>
      <c r="D5" s="2"/>
      <c r="E5" s="386">
        <f>SUM(E3:E4)</f>
        <v>27829962.829962831</v>
      </c>
      <c r="F5" s="396"/>
    </row>
    <row r="6" spans="2:6">
      <c r="B6" s="395"/>
      <c r="C6" s="2"/>
      <c r="D6" s="2"/>
      <c r="E6" s="386"/>
      <c r="F6" s="396"/>
    </row>
    <row r="7" spans="2:6" ht="15.75" thickBot="1">
      <c r="B7" s="395"/>
      <c r="C7" s="2" t="s">
        <v>848</v>
      </c>
      <c r="D7" s="2"/>
      <c r="E7" s="387">
        <f>+E5</f>
        <v>27829962.829962831</v>
      </c>
      <c r="F7" s="396"/>
    </row>
    <row r="8" spans="2:6">
      <c r="B8" s="395"/>
      <c r="C8" s="2"/>
      <c r="D8" s="2"/>
      <c r="E8" s="388">
        <v>0.9</v>
      </c>
      <c r="F8" s="396"/>
    </row>
    <row r="9" spans="2:6">
      <c r="B9" s="395"/>
      <c r="C9" s="2"/>
      <c r="D9" s="2"/>
      <c r="E9" s="385"/>
      <c r="F9" s="396"/>
    </row>
    <row r="10" spans="2:6">
      <c r="B10" s="395"/>
      <c r="C10" s="18" t="s">
        <v>849</v>
      </c>
      <c r="D10" s="18"/>
      <c r="E10" s="389">
        <f>+E7/E8</f>
        <v>30922180.922180921</v>
      </c>
      <c r="F10" s="396"/>
    </row>
    <row r="11" spans="2:6">
      <c r="B11" s="395"/>
      <c r="C11" s="2"/>
      <c r="D11" s="2"/>
      <c r="E11" s="385"/>
      <c r="F11" s="396"/>
    </row>
    <row r="12" spans="2:6">
      <c r="B12" s="397" t="s">
        <v>850</v>
      </c>
      <c r="C12" s="18" t="s">
        <v>851</v>
      </c>
      <c r="D12" s="2"/>
      <c r="E12" s="385"/>
      <c r="F12" s="396"/>
    </row>
    <row r="13" spans="2:6">
      <c r="B13" s="395"/>
      <c r="C13" s="2" t="s">
        <v>852</v>
      </c>
      <c r="D13" s="2"/>
      <c r="E13" s="386">
        <f>+E10</f>
        <v>30922180.922180921</v>
      </c>
      <c r="F13" s="396"/>
    </row>
    <row r="14" spans="2:6">
      <c r="B14" s="395"/>
      <c r="C14" s="2" t="s">
        <v>853</v>
      </c>
      <c r="D14" s="2"/>
      <c r="E14" s="385" t="s">
        <v>854</v>
      </c>
      <c r="F14" s="396"/>
    </row>
    <row r="15" spans="2:6">
      <c r="B15" s="395"/>
      <c r="C15" s="2"/>
      <c r="D15" s="2"/>
      <c r="E15" s="390">
        <v>0.1</v>
      </c>
      <c r="F15" s="396"/>
    </row>
    <row r="16" spans="2:6">
      <c r="B16" s="395"/>
      <c r="C16" s="18" t="s">
        <v>855</v>
      </c>
      <c r="D16" s="18"/>
      <c r="E16" s="389">
        <f>+E13*E15</f>
        <v>3092218.0922180922</v>
      </c>
      <c r="F16" s="396"/>
    </row>
    <row r="17" spans="2:8">
      <c r="B17" s="395"/>
      <c r="C17" s="2"/>
      <c r="D17" s="2"/>
      <c r="E17" s="385"/>
      <c r="F17" s="396"/>
    </row>
    <row r="18" spans="2:8">
      <c r="B18" s="397" t="s">
        <v>856</v>
      </c>
      <c r="C18" s="18" t="s">
        <v>857</v>
      </c>
      <c r="D18" s="2"/>
      <c r="E18" s="385"/>
      <c r="F18" s="396"/>
    </row>
    <row r="19" spans="2:8" ht="15.75" thickBot="1">
      <c r="B19" s="398"/>
      <c r="C19" s="399" t="s">
        <v>1022</v>
      </c>
      <c r="D19" s="400">
        <f>+E5</f>
        <v>27829962.829962831</v>
      </c>
      <c r="E19" s="401">
        <v>0.111111</v>
      </c>
      <c r="F19" s="402">
        <f>+D19*E19</f>
        <v>3092215</v>
      </c>
    </row>
    <row r="22" spans="2:8">
      <c r="D22" s="431">
        <v>45046</v>
      </c>
      <c r="E22" s="274" t="s">
        <v>864</v>
      </c>
      <c r="G22" s="432">
        <f>+E16</f>
        <v>3092218.0922180922</v>
      </c>
    </row>
    <row r="23" spans="2:8">
      <c r="F23" s="274" t="s">
        <v>865</v>
      </c>
      <c r="H23" s="432">
        <f>+G22</f>
        <v>3092218.0922180922</v>
      </c>
    </row>
    <row r="26" spans="2:8">
      <c r="F26" s="434"/>
      <c r="G26" s="433"/>
    </row>
    <row r="27" spans="2:8">
      <c r="F27" s="435"/>
    </row>
    <row r="28" spans="2:8">
      <c r="F28" s="435"/>
    </row>
    <row r="29" spans="2:8">
      <c r="F29" s="435"/>
    </row>
    <row r="30" spans="2:8">
      <c r="F30" s="435"/>
    </row>
    <row r="31" spans="2:8">
      <c r="F31" s="4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53"/>
  <sheetViews>
    <sheetView workbookViewId="0">
      <selection activeCell="U20" sqref="U20:U22"/>
    </sheetView>
  </sheetViews>
  <sheetFormatPr baseColWidth="10" defaultRowHeight="15"/>
  <cols>
    <col min="2" max="2" width="28.28515625" customWidth="1"/>
    <col min="3" max="3" width="11.42578125" style="1"/>
    <col min="4" max="9" width="11.42578125" customWidth="1"/>
    <col min="10" max="16" width="11.42578125" hidden="1" customWidth="1"/>
    <col min="17" max="17" width="11.42578125" customWidth="1"/>
    <col min="18" max="19" width="11.42578125" hidden="1" customWidth="1"/>
    <col min="20" max="20" width="0" hidden="1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2"/>
      <c r="B1" s="790" t="s">
        <v>84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42"/>
      <c r="AH1" s="43" t="s">
        <v>85</v>
      </c>
      <c r="AI1" s="42"/>
      <c r="AJ1" s="42"/>
    </row>
    <row r="2" spans="1:36">
      <c r="A2" s="42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  <c r="Y2" s="42"/>
      <c r="Z2" s="46"/>
      <c r="AA2" s="42"/>
      <c r="AB2" s="42"/>
      <c r="AC2" s="42"/>
      <c r="AD2" s="46"/>
      <c r="AE2" s="42"/>
      <c r="AF2" s="46" t="s">
        <v>66</v>
      </c>
      <c r="AG2" s="46"/>
      <c r="AH2" s="47"/>
      <c r="AI2" s="42"/>
      <c r="AJ2" s="42"/>
    </row>
    <row r="3" spans="1:36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>
      <c r="A4" s="42"/>
      <c r="B4" s="49" t="s">
        <v>86</v>
      </c>
      <c r="C4" s="45"/>
      <c r="D4" s="49"/>
      <c r="E4" s="49"/>
      <c r="F4" s="49"/>
      <c r="G4" s="4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>
      <c r="A5" s="42"/>
      <c r="B5" s="50"/>
      <c r="C5" s="51"/>
      <c r="D5" s="52"/>
      <c r="E5" s="49"/>
      <c r="F5" s="4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>
      <c r="A6" s="42"/>
      <c r="B6" s="53" t="s">
        <v>4</v>
      </c>
      <c r="C6" s="54"/>
      <c r="D6" s="55"/>
      <c r="E6" s="56" t="s">
        <v>67</v>
      </c>
      <c r="F6" s="56"/>
      <c r="G6" s="5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>
      <c r="A7" s="42"/>
      <c r="B7" s="53"/>
      <c r="C7" s="54"/>
      <c r="D7" s="55"/>
      <c r="E7" s="56"/>
      <c r="F7" s="56"/>
      <c r="G7" s="5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24">
      <c r="A8" s="42"/>
      <c r="B8" s="53" t="s">
        <v>87</v>
      </c>
      <c r="C8" s="54"/>
      <c r="D8" s="55"/>
      <c r="E8" s="57" t="s">
        <v>88</v>
      </c>
      <c r="F8" s="57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>
      <c r="A9" s="42"/>
      <c r="B9" s="53"/>
      <c r="C9" s="54"/>
      <c r="D9" s="55"/>
      <c r="E9" s="56"/>
      <c r="F9" s="56"/>
      <c r="G9" s="5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24">
      <c r="A10" s="42"/>
      <c r="B10" s="53" t="s">
        <v>89</v>
      </c>
      <c r="C10" s="54"/>
      <c r="D10" s="55"/>
      <c r="E10" s="57" t="s">
        <v>90</v>
      </c>
      <c r="F10" s="57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>
      <c r="A11" s="42"/>
      <c r="B11" s="53"/>
      <c r="C11" s="54"/>
      <c r="D11" s="55"/>
      <c r="E11" s="56"/>
      <c r="F11" s="56"/>
      <c r="G11" s="5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>
      <c r="A12" s="42"/>
      <c r="B12" s="42"/>
      <c r="C12" s="4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15.75" thickBot="1">
      <c r="A13" s="42"/>
      <c r="B13" s="58" t="s">
        <v>91</v>
      </c>
      <c r="C13" s="59"/>
      <c r="D13" s="58"/>
      <c r="E13" s="5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>
      <c r="A14" s="42"/>
      <c r="B14" s="791" t="s">
        <v>92</v>
      </c>
      <c r="C14" s="794" t="s">
        <v>93</v>
      </c>
      <c r="D14" s="797" t="s">
        <v>94</v>
      </c>
      <c r="E14" s="794" t="s">
        <v>95</v>
      </c>
      <c r="F14" s="800" t="s">
        <v>96</v>
      </c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2"/>
      <c r="R14" s="803" t="s">
        <v>97</v>
      </c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5"/>
      <c r="AG14" s="812" t="s">
        <v>98</v>
      </c>
      <c r="AH14" s="812" t="s">
        <v>99</v>
      </c>
      <c r="AI14" s="42"/>
      <c r="AJ14" s="42"/>
    </row>
    <row r="15" spans="1:36">
      <c r="A15" s="42"/>
      <c r="B15" s="792"/>
      <c r="C15" s="795"/>
      <c r="D15" s="798"/>
      <c r="E15" s="795"/>
      <c r="F15" s="817" t="s">
        <v>100</v>
      </c>
      <c r="G15" s="818"/>
      <c r="H15" s="818"/>
      <c r="I15" s="819"/>
      <c r="J15" s="800" t="s">
        <v>101</v>
      </c>
      <c r="K15" s="801"/>
      <c r="L15" s="801"/>
      <c r="M15" s="801"/>
      <c r="N15" s="801"/>
      <c r="O15" s="801"/>
      <c r="P15" s="801"/>
      <c r="Q15" s="802"/>
      <c r="R15" s="826" t="s">
        <v>102</v>
      </c>
      <c r="S15" s="827"/>
      <c r="T15" s="827"/>
      <c r="U15" s="827"/>
      <c r="V15" s="827"/>
      <c r="W15" s="827"/>
      <c r="X15" s="827"/>
      <c r="Y15" s="827"/>
      <c r="Z15" s="828"/>
      <c r="AA15" s="826" t="s">
        <v>103</v>
      </c>
      <c r="AB15" s="827"/>
      <c r="AC15" s="827"/>
      <c r="AD15" s="827"/>
      <c r="AE15" s="828"/>
      <c r="AF15" s="812" t="s">
        <v>104</v>
      </c>
      <c r="AG15" s="816"/>
      <c r="AH15" s="816"/>
      <c r="AI15" s="42"/>
      <c r="AJ15" s="42"/>
    </row>
    <row r="16" spans="1:36">
      <c r="A16" s="42"/>
      <c r="B16" s="792"/>
      <c r="C16" s="795"/>
      <c r="D16" s="798"/>
      <c r="E16" s="795"/>
      <c r="F16" s="820"/>
      <c r="G16" s="821"/>
      <c r="H16" s="821"/>
      <c r="I16" s="822"/>
      <c r="J16" s="829" t="s">
        <v>50</v>
      </c>
      <c r="K16" s="830"/>
      <c r="L16" s="830"/>
      <c r="M16" s="830"/>
      <c r="N16" s="831"/>
      <c r="O16" s="800" t="s">
        <v>51</v>
      </c>
      <c r="P16" s="801"/>
      <c r="Q16" s="811" t="s">
        <v>52</v>
      </c>
      <c r="R16" s="806" t="s">
        <v>105</v>
      </c>
      <c r="S16" s="807"/>
      <c r="T16" s="807"/>
      <c r="U16" s="807"/>
      <c r="V16" s="807"/>
      <c r="W16" s="808"/>
      <c r="X16" s="809" t="s">
        <v>106</v>
      </c>
      <c r="Y16" s="810"/>
      <c r="Z16" s="811" t="s">
        <v>107</v>
      </c>
      <c r="AA16" s="61" t="s">
        <v>105</v>
      </c>
      <c r="AB16" s="62"/>
      <c r="AC16" s="809" t="s">
        <v>106</v>
      </c>
      <c r="AD16" s="810"/>
      <c r="AE16" s="812" t="s">
        <v>108</v>
      </c>
      <c r="AF16" s="816"/>
      <c r="AG16" s="816"/>
      <c r="AH16" s="816"/>
      <c r="AI16" s="42"/>
      <c r="AJ16" s="42"/>
    </row>
    <row r="17" spans="1:36">
      <c r="A17" s="42"/>
      <c r="B17" s="792"/>
      <c r="C17" s="795"/>
      <c r="D17" s="798"/>
      <c r="E17" s="795"/>
      <c r="F17" s="823"/>
      <c r="G17" s="824"/>
      <c r="H17" s="824"/>
      <c r="I17" s="825"/>
      <c r="J17" s="811" t="s">
        <v>53</v>
      </c>
      <c r="K17" s="811" t="s">
        <v>54</v>
      </c>
      <c r="L17" s="812" t="s">
        <v>55</v>
      </c>
      <c r="M17" s="812" t="s">
        <v>56</v>
      </c>
      <c r="N17" s="812" t="s">
        <v>57</v>
      </c>
      <c r="O17" s="812" t="s">
        <v>58</v>
      </c>
      <c r="P17" s="814" t="s">
        <v>59</v>
      </c>
      <c r="Q17" s="795"/>
      <c r="R17" s="809" t="s">
        <v>109</v>
      </c>
      <c r="S17" s="810"/>
      <c r="T17" s="809" t="s">
        <v>228</v>
      </c>
      <c r="U17" s="810"/>
      <c r="V17" s="800" t="s">
        <v>111</v>
      </c>
      <c r="W17" s="802"/>
      <c r="X17" s="843" t="s">
        <v>111</v>
      </c>
      <c r="Y17" s="844"/>
      <c r="Z17" s="795"/>
      <c r="AA17" s="811" t="s">
        <v>0</v>
      </c>
      <c r="AB17" s="811" t="s">
        <v>1</v>
      </c>
      <c r="AC17" s="811" t="s">
        <v>0</v>
      </c>
      <c r="AD17" s="811" t="s">
        <v>1</v>
      </c>
      <c r="AE17" s="816"/>
      <c r="AF17" s="816"/>
      <c r="AG17" s="816"/>
      <c r="AH17" s="816"/>
      <c r="AI17" s="42"/>
      <c r="AJ17" s="42"/>
    </row>
    <row r="18" spans="1:36" ht="56.25">
      <c r="A18" s="42"/>
      <c r="B18" s="793"/>
      <c r="C18" s="796"/>
      <c r="D18" s="799"/>
      <c r="E18" s="796"/>
      <c r="F18" s="190" t="s">
        <v>112</v>
      </c>
      <c r="G18" s="190" t="s">
        <v>113</v>
      </c>
      <c r="H18" s="190" t="s">
        <v>114</v>
      </c>
      <c r="I18" s="190" t="s">
        <v>115</v>
      </c>
      <c r="J18" s="796"/>
      <c r="K18" s="796"/>
      <c r="L18" s="813"/>
      <c r="M18" s="813"/>
      <c r="N18" s="813"/>
      <c r="O18" s="813"/>
      <c r="P18" s="815"/>
      <c r="Q18" s="796"/>
      <c r="R18" s="63" t="s">
        <v>0</v>
      </c>
      <c r="S18" s="63" t="s">
        <v>1</v>
      </c>
      <c r="T18" s="63" t="s">
        <v>0</v>
      </c>
      <c r="U18" s="63" t="s">
        <v>1</v>
      </c>
      <c r="V18" s="192" t="s">
        <v>0</v>
      </c>
      <c r="W18" s="190" t="s">
        <v>1</v>
      </c>
      <c r="X18" s="192" t="s">
        <v>0</v>
      </c>
      <c r="Y18" s="190" t="s">
        <v>1</v>
      </c>
      <c r="Z18" s="796"/>
      <c r="AA18" s="796"/>
      <c r="AB18" s="796"/>
      <c r="AC18" s="796"/>
      <c r="AD18" s="796"/>
      <c r="AE18" s="813"/>
      <c r="AF18" s="813"/>
      <c r="AG18" s="813"/>
      <c r="AH18" s="813"/>
      <c r="AI18" s="42"/>
      <c r="AJ18" s="42"/>
    </row>
    <row r="19" spans="1:36">
      <c r="A19" s="42"/>
      <c r="B19" s="109" t="s">
        <v>116</v>
      </c>
      <c r="C19" s="191" t="s">
        <v>117</v>
      </c>
      <c r="D19" s="64" t="s">
        <v>118</v>
      </c>
      <c r="E19" s="65" t="s">
        <v>119</v>
      </c>
      <c r="F19" s="65" t="s">
        <v>120</v>
      </c>
      <c r="G19" s="65" t="s">
        <v>121</v>
      </c>
      <c r="H19" s="65" t="s">
        <v>122</v>
      </c>
      <c r="I19" s="65" t="s">
        <v>123</v>
      </c>
      <c r="J19" s="65" t="s">
        <v>124</v>
      </c>
      <c r="K19" s="65" t="s">
        <v>125</v>
      </c>
      <c r="L19" s="65" t="s">
        <v>126</v>
      </c>
      <c r="M19" s="65" t="s">
        <v>127</v>
      </c>
      <c r="N19" s="65" t="s">
        <v>128</v>
      </c>
      <c r="O19" s="65" t="s">
        <v>129</v>
      </c>
      <c r="P19" s="65" t="s">
        <v>130</v>
      </c>
      <c r="Q19" s="65" t="s">
        <v>131</v>
      </c>
      <c r="R19" s="66" t="s">
        <v>132</v>
      </c>
      <c r="S19" s="66" t="s">
        <v>133</v>
      </c>
      <c r="T19" s="65" t="s">
        <v>134</v>
      </c>
      <c r="U19" s="65" t="s">
        <v>135</v>
      </c>
      <c r="V19" s="65" t="s">
        <v>136</v>
      </c>
      <c r="W19" s="65" t="s">
        <v>137</v>
      </c>
      <c r="X19" s="65" t="s">
        <v>138</v>
      </c>
      <c r="Y19" s="65" t="s">
        <v>139</v>
      </c>
      <c r="Z19" s="65" t="s">
        <v>140</v>
      </c>
      <c r="AA19" s="65" t="s">
        <v>141</v>
      </c>
      <c r="AB19" s="65" t="s">
        <v>142</v>
      </c>
      <c r="AC19" s="65" t="s">
        <v>143</v>
      </c>
      <c r="AD19" s="65" t="s">
        <v>144</v>
      </c>
      <c r="AE19" s="65" t="s">
        <v>145</v>
      </c>
      <c r="AF19" s="65" t="s">
        <v>146</v>
      </c>
      <c r="AG19" s="65" t="s">
        <v>147</v>
      </c>
      <c r="AH19" s="65" t="s">
        <v>148</v>
      </c>
      <c r="AI19" s="42"/>
      <c r="AJ19" s="42"/>
    </row>
    <row r="20" spans="1:36">
      <c r="A20" s="42"/>
      <c r="B20" s="105" t="s">
        <v>70</v>
      </c>
      <c r="C20" s="110" t="s">
        <v>860</v>
      </c>
      <c r="D20" s="66"/>
      <c r="E20" s="66"/>
      <c r="F20" s="67">
        <f>+'retiros  at2023'!J8</f>
        <v>9000000</v>
      </c>
      <c r="G20" s="63"/>
      <c r="H20" s="66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>
        <f>+'retiros  at2023'!R8</f>
        <v>999999</v>
      </c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66"/>
      <c r="AG20" s="66"/>
      <c r="AH20" s="63">
        <v>1</v>
      </c>
      <c r="AI20" s="42"/>
      <c r="AJ20" s="42"/>
    </row>
    <row r="21" spans="1:36">
      <c r="A21" s="42"/>
      <c r="B21" s="105" t="s">
        <v>75</v>
      </c>
      <c r="C21" s="110" t="s">
        <v>860</v>
      </c>
      <c r="D21" s="66"/>
      <c r="E21" s="66"/>
      <c r="F21" s="67">
        <f>+'retiros  at2023'!J13</f>
        <v>10600000</v>
      </c>
      <c r="G21" s="63"/>
      <c r="H21" s="66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>
        <f>+'retiros  at2023'!R13</f>
        <v>1177776.6000000001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66"/>
      <c r="AG21" s="66"/>
      <c r="AH21" s="63">
        <v>1</v>
      </c>
      <c r="AI21" s="42"/>
      <c r="AJ21" s="42"/>
    </row>
    <row r="22" spans="1:36">
      <c r="A22" s="42"/>
      <c r="B22" s="105" t="s">
        <v>81</v>
      </c>
      <c r="C22" s="110" t="s">
        <v>860</v>
      </c>
      <c r="D22" s="66"/>
      <c r="E22" s="66"/>
      <c r="F22" s="67">
        <f>-'RREE  at2023 '!I76</f>
        <v>1170037.1700371699</v>
      </c>
      <c r="G22" s="63"/>
      <c r="H22" s="67">
        <f>+'CALCULO IDPC VOL 2023'!E5</f>
        <v>27829962.829962831</v>
      </c>
      <c r="I22" s="113"/>
      <c r="J22" s="113"/>
      <c r="K22" s="113"/>
      <c r="L22" s="113"/>
      <c r="M22" s="113"/>
      <c r="N22" s="113"/>
      <c r="O22" s="113"/>
      <c r="P22" s="113"/>
      <c r="Q22" s="113">
        <f>-'RREE  at2023 '!T77</f>
        <v>1000000</v>
      </c>
      <c r="R22" s="113"/>
      <c r="S22" s="113"/>
      <c r="T22" s="113"/>
      <c r="U22" s="113">
        <f>+U38</f>
        <v>3222222.0922180922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66"/>
      <c r="AG22" s="66"/>
      <c r="AH22" s="63">
        <v>1</v>
      </c>
      <c r="AI22" s="42"/>
      <c r="AJ22" s="42"/>
    </row>
    <row r="23" spans="1:36" s="274" customFormat="1">
      <c r="A23" s="42"/>
      <c r="B23" s="105" t="s">
        <v>70</v>
      </c>
      <c r="C23" s="110" t="s">
        <v>861</v>
      </c>
      <c r="D23" s="66"/>
      <c r="E23" s="66"/>
      <c r="F23" s="67">
        <f>+'retiros  at2023'!K8</f>
        <v>9000000</v>
      </c>
      <c r="G23" s="63"/>
      <c r="H23" s="66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>
        <f>+'retiros  at2023'!S8</f>
        <v>999999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66"/>
      <c r="AG23" s="66"/>
      <c r="AH23" s="63">
        <v>2</v>
      </c>
      <c r="AI23" s="42"/>
      <c r="AJ23" s="42"/>
    </row>
    <row r="24" spans="1:36" hidden="1">
      <c r="A24" s="42"/>
      <c r="B24" s="105" t="str">
        <f>+'RREE  at2023 '!B66</f>
        <v>mes 2</v>
      </c>
      <c r="C24" s="110"/>
      <c r="D24" s="66"/>
      <c r="E24" s="66"/>
      <c r="F24" s="67"/>
      <c r="G24" s="63"/>
      <c r="H24" s="66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66"/>
      <c r="AG24" s="66"/>
      <c r="AH24" s="63"/>
      <c r="AI24" s="42"/>
      <c r="AJ24" s="42"/>
    </row>
    <row r="25" spans="1:36" hidden="1">
      <c r="A25" s="42"/>
      <c r="B25" s="105" t="str">
        <f>+'RREE  at2023 '!B67</f>
        <v>mes 3</v>
      </c>
      <c r="C25" s="110"/>
      <c r="D25" s="66"/>
      <c r="E25" s="66"/>
      <c r="F25" s="67"/>
      <c r="G25" s="63"/>
      <c r="H25" s="66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66"/>
      <c r="AG25" s="66"/>
      <c r="AH25" s="63"/>
      <c r="AI25" s="42"/>
      <c r="AJ25" s="42"/>
    </row>
    <row r="26" spans="1:36" hidden="1">
      <c r="A26" s="42"/>
      <c r="B26" s="105" t="str">
        <f>+'RREE  at2023 '!B68</f>
        <v>mes 4</v>
      </c>
      <c r="C26" s="110"/>
      <c r="D26" s="66"/>
      <c r="E26" s="66"/>
      <c r="F26" s="67"/>
      <c r="G26" s="63"/>
      <c r="H26" s="66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66"/>
      <c r="AG26" s="66"/>
      <c r="AH26" s="63"/>
      <c r="AI26" s="42"/>
      <c r="AJ26" s="42"/>
    </row>
    <row r="27" spans="1:36" hidden="1">
      <c r="A27" s="42"/>
      <c r="B27" s="105" t="str">
        <f>+'RREE  at2023 '!B69</f>
        <v>mes 5</v>
      </c>
      <c r="C27" s="110"/>
      <c r="D27" s="66"/>
      <c r="E27" s="66"/>
      <c r="F27" s="67"/>
      <c r="G27" s="63"/>
      <c r="H27" s="6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66"/>
      <c r="AG27" s="66"/>
      <c r="AH27" s="63"/>
      <c r="AI27" s="42"/>
      <c r="AJ27" s="42"/>
    </row>
    <row r="28" spans="1:36">
      <c r="A28" s="42"/>
      <c r="B28" s="105" t="s">
        <v>75</v>
      </c>
      <c r="C28" s="110" t="s">
        <v>861</v>
      </c>
      <c r="D28" s="66"/>
      <c r="E28" s="66"/>
      <c r="F28" s="67">
        <f>+'retiros  at2023'!K13</f>
        <v>10600000</v>
      </c>
      <c r="G28" s="63"/>
      <c r="H28" s="66"/>
      <c r="I28" s="66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>
        <f>+'retiros  at2023'!S13</f>
        <v>1177776.6000000001</v>
      </c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66"/>
      <c r="AG28" s="66"/>
      <c r="AH28" s="63">
        <v>2</v>
      </c>
      <c r="AI28" s="42"/>
      <c r="AJ28" s="42"/>
    </row>
    <row r="29" spans="1:36" hidden="1">
      <c r="A29" s="42"/>
      <c r="B29" s="105" t="str">
        <f>+'RREE  at2023 '!B72</f>
        <v>mes 8</v>
      </c>
      <c r="C29" s="110"/>
      <c r="D29" s="66"/>
      <c r="E29" s="66"/>
      <c r="F29" s="67"/>
      <c r="G29" s="63"/>
      <c r="H29" s="66"/>
      <c r="I29" s="6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66"/>
      <c r="AG29" s="66"/>
      <c r="AH29" s="63"/>
      <c r="AI29" s="42"/>
      <c r="AJ29" s="42"/>
    </row>
    <row r="30" spans="1:36" hidden="1">
      <c r="A30" s="42"/>
      <c r="B30" s="105" t="str">
        <f>+'RREE  at2023 '!B73</f>
        <v>mes 9</v>
      </c>
      <c r="C30" s="110"/>
      <c r="D30" s="66"/>
      <c r="E30" s="66"/>
      <c r="F30" s="67"/>
      <c r="G30" s="63"/>
      <c r="H30" s="66"/>
      <c r="I30" s="6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66"/>
      <c r="AG30" s="66"/>
      <c r="AH30" s="63"/>
      <c r="AI30" s="42"/>
      <c r="AJ30" s="42"/>
    </row>
    <row r="31" spans="1:36" hidden="1">
      <c r="A31" s="42"/>
      <c r="B31" s="105" t="str">
        <f>+'RREE  at2023 '!B74</f>
        <v>mes 10</v>
      </c>
      <c r="C31" s="110"/>
      <c r="D31" s="66"/>
      <c r="E31" s="66"/>
      <c r="F31" s="67"/>
      <c r="G31" s="63"/>
      <c r="H31" s="66"/>
      <c r="I31" s="66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66"/>
      <c r="AG31" s="66"/>
      <c r="AH31" s="63"/>
      <c r="AI31" s="42"/>
      <c r="AJ31" s="42"/>
    </row>
    <row r="32" spans="1:36" hidden="1">
      <c r="A32" s="42"/>
      <c r="B32" s="105" t="str">
        <f>+'RREE  at2023 '!B75</f>
        <v>mes 11</v>
      </c>
      <c r="C32" s="110"/>
      <c r="D32" s="66"/>
      <c r="E32" s="66"/>
      <c r="F32" s="67"/>
      <c r="G32" s="63"/>
      <c r="H32" s="66"/>
      <c r="I32" s="66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66"/>
      <c r="AG32" s="66"/>
      <c r="AH32" s="63"/>
      <c r="AI32" s="42"/>
      <c r="AJ32" s="42"/>
    </row>
    <row r="34" spans="1:36">
      <c r="A34" s="42"/>
      <c r="B34" s="110"/>
      <c r="C34" s="69"/>
      <c r="D34" s="47"/>
      <c r="E34" s="67">
        <f t="shared" ref="E34:AG34" si="0">SUM(E20:E32)</f>
        <v>0</v>
      </c>
      <c r="F34" s="67">
        <f t="shared" si="0"/>
        <v>40370037.170037165</v>
      </c>
      <c r="G34" s="68">
        <f t="shared" si="0"/>
        <v>0</v>
      </c>
      <c r="H34" s="68">
        <f t="shared" si="0"/>
        <v>27829962.829962831</v>
      </c>
      <c r="I34" s="68">
        <f t="shared" si="0"/>
        <v>0</v>
      </c>
      <c r="J34" s="68">
        <f t="shared" si="0"/>
        <v>0</v>
      </c>
      <c r="K34" s="68">
        <f t="shared" si="0"/>
        <v>0</v>
      </c>
      <c r="L34" s="68">
        <f t="shared" si="0"/>
        <v>0</v>
      </c>
      <c r="M34" s="68">
        <f t="shared" si="0"/>
        <v>0</v>
      </c>
      <c r="N34" s="68">
        <f t="shared" si="0"/>
        <v>0</v>
      </c>
      <c r="O34" s="68">
        <f t="shared" si="0"/>
        <v>0</v>
      </c>
      <c r="P34" s="68">
        <f t="shared" si="0"/>
        <v>0</v>
      </c>
      <c r="Q34" s="68">
        <f t="shared" si="0"/>
        <v>1000000</v>
      </c>
      <c r="R34" s="68">
        <f t="shared" si="0"/>
        <v>0</v>
      </c>
      <c r="S34" s="68">
        <f t="shared" si="0"/>
        <v>0</v>
      </c>
      <c r="T34" s="68">
        <f t="shared" si="0"/>
        <v>0</v>
      </c>
      <c r="U34" s="68">
        <f t="shared" si="0"/>
        <v>7577773.2922180928</v>
      </c>
      <c r="V34" s="68">
        <f t="shared" si="0"/>
        <v>0</v>
      </c>
      <c r="W34" s="67">
        <f t="shared" si="0"/>
        <v>0</v>
      </c>
      <c r="X34" s="68">
        <f t="shared" si="0"/>
        <v>0</v>
      </c>
      <c r="Y34" s="68">
        <f t="shared" si="0"/>
        <v>0</v>
      </c>
      <c r="Z34" s="68">
        <f t="shared" si="0"/>
        <v>0</v>
      </c>
      <c r="AA34" s="68">
        <f t="shared" si="0"/>
        <v>0</v>
      </c>
      <c r="AB34" s="68">
        <f t="shared" si="0"/>
        <v>0</v>
      </c>
      <c r="AC34" s="68">
        <f t="shared" si="0"/>
        <v>0</v>
      </c>
      <c r="AD34" s="68">
        <f t="shared" si="0"/>
        <v>0</v>
      </c>
      <c r="AE34" s="68">
        <f t="shared" si="0"/>
        <v>0</v>
      </c>
      <c r="AF34" s="68">
        <f t="shared" si="0"/>
        <v>0</v>
      </c>
      <c r="AG34" s="68">
        <f t="shared" si="0"/>
        <v>0</v>
      </c>
      <c r="AH34" s="68"/>
      <c r="AI34" s="42"/>
      <c r="AJ34" s="42"/>
    </row>
    <row r="35" spans="1:36">
      <c r="A35" s="42"/>
      <c r="B35" s="49"/>
      <c r="C35" s="45"/>
      <c r="D35" s="49"/>
      <c r="E35" s="49"/>
      <c r="F35" s="49"/>
      <c r="G35" s="49"/>
      <c r="H35" s="4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>
      <c r="A36" s="42"/>
      <c r="B36" s="70" t="s">
        <v>149</v>
      </c>
      <c r="C36" s="71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42"/>
      <c r="Q36" s="70"/>
      <c r="R36" s="42"/>
      <c r="S36" s="42"/>
      <c r="T36" s="42"/>
      <c r="U36" s="698">
        <f>-'RREE  at2023 '!Y76</f>
        <v>130004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ht="60">
      <c r="A37" s="42"/>
      <c r="B37" s="108" t="s">
        <v>150</v>
      </c>
      <c r="C37" s="72" t="s">
        <v>151</v>
      </c>
      <c r="D37" s="73"/>
      <c r="E37" s="44"/>
      <c r="F37" s="4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698">
        <f>+'CALCULO IDPC VOL 2023'!E16</f>
        <v>3092218.0922180922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>
      <c r="A38" s="42"/>
      <c r="B38" s="74"/>
      <c r="C38" s="75"/>
      <c r="D38" s="76"/>
      <c r="E38" s="44"/>
      <c r="F38" s="4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698">
        <f>+U37+U36</f>
        <v>3222222.0922180922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>
      <c r="A39" s="42"/>
      <c r="B39" s="74"/>
      <c r="C39" s="75"/>
      <c r="D39" s="76"/>
      <c r="E39" s="44"/>
      <c r="F39" s="44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>
      <c r="A40" s="42"/>
      <c r="B40" s="74"/>
      <c r="C40" s="75"/>
      <c r="D40" s="76"/>
      <c r="E40" s="44"/>
      <c r="F40" s="44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>
      <c r="A41" s="42"/>
      <c r="B41" s="74"/>
      <c r="C41" s="75"/>
      <c r="D41" s="76"/>
      <c r="E41" s="44"/>
      <c r="F41" s="4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>
      <c r="A42" s="42"/>
      <c r="B42" s="77"/>
      <c r="C42" s="69"/>
      <c r="D42" s="7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>
      <c r="A43" s="42"/>
      <c r="B43" s="42"/>
      <c r="C43" s="4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>
      <c r="A44" s="79"/>
      <c r="B44" s="832" t="s">
        <v>152</v>
      </c>
      <c r="C44" s="833"/>
      <c r="D44" s="833"/>
      <c r="E44" s="833"/>
      <c r="F44" s="833"/>
      <c r="G44" s="833"/>
      <c r="H44" s="833"/>
      <c r="I44" s="833"/>
      <c r="J44" s="833"/>
      <c r="K44" s="833"/>
      <c r="L44" s="833"/>
      <c r="M44" s="833"/>
      <c r="N44" s="833"/>
      <c r="O44" s="833"/>
      <c r="P44" s="833"/>
      <c r="Q44" s="833"/>
      <c r="R44" s="833"/>
      <c r="S44" s="833"/>
      <c r="T44" s="833"/>
      <c r="U44" s="833"/>
      <c r="V44" s="833"/>
      <c r="W44" s="833"/>
      <c r="X44" s="833"/>
      <c r="Y44" s="833"/>
      <c r="Z44" s="833"/>
      <c r="AA44" s="833"/>
      <c r="AB44" s="833"/>
      <c r="AC44" s="833"/>
      <c r="AD44" s="833"/>
      <c r="AE44" s="833"/>
      <c r="AF44" s="834"/>
      <c r="AG44" s="42"/>
      <c r="AH44" s="42"/>
      <c r="AI44" s="42"/>
      <c r="AJ44" s="42"/>
    </row>
    <row r="45" spans="1:36" ht="15" customHeight="1">
      <c r="A45" s="79"/>
      <c r="B45" s="817" t="s">
        <v>95</v>
      </c>
      <c r="C45" s="829" t="s">
        <v>96</v>
      </c>
      <c r="D45" s="830"/>
      <c r="E45" s="830"/>
      <c r="F45" s="830"/>
      <c r="G45" s="830"/>
      <c r="H45" s="830"/>
      <c r="I45" s="830"/>
      <c r="J45" s="830"/>
      <c r="K45" s="830"/>
      <c r="L45" s="830"/>
      <c r="M45" s="830"/>
      <c r="N45" s="830"/>
      <c r="O45" s="831"/>
      <c r="P45" s="800" t="s">
        <v>97</v>
      </c>
      <c r="Q45" s="801"/>
      <c r="R45" s="801"/>
      <c r="S45" s="801"/>
      <c r="T45" s="801"/>
      <c r="U45" s="801"/>
      <c r="V45" s="801"/>
      <c r="W45" s="801"/>
      <c r="X45" s="801"/>
      <c r="Y45" s="801"/>
      <c r="Z45" s="801"/>
      <c r="AA45" s="801"/>
      <c r="AB45" s="801"/>
      <c r="AC45" s="801"/>
      <c r="AD45" s="802"/>
      <c r="AE45" s="811" t="s">
        <v>98</v>
      </c>
      <c r="AF45" s="811" t="s">
        <v>153</v>
      </c>
      <c r="AG45" s="42"/>
      <c r="AH45" s="42"/>
      <c r="AI45" s="42"/>
      <c r="AJ45" s="42"/>
    </row>
    <row r="46" spans="1:36" ht="45" customHeight="1">
      <c r="A46" s="79"/>
      <c r="B46" s="820"/>
      <c r="C46" s="88" t="s">
        <v>100</v>
      </c>
      <c r="D46" s="89"/>
      <c r="E46" s="89"/>
      <c r="F46" s="89"/>
      <c r="G46" s="90"/>
      <c r="H46" s="66" t="s">
        <v>101</v>
      </c>
      <c r="I46" s="66"/>
      <c r="J46" s="66"/>
      <c r="K46" s="66"/>
      <c r="L46" s="66"/>
      <c r="M46" s="66"/>
      <c r="N46" s="66"/>
      <c r="O46" s="66"/>
      <c r="P46" s="835" t="s">
        <v>102</v>
      </c>
      <c r="Q46" s="836"/>
      <c r="R46" s="836"/>
      <c r="S46" s="836"/>
      <c r="T46" s="836"/>
      <c r="U46" s="836"/>
      <c r="V46" s="836"/>
      <c r="W46" s="836"/>
      <c r="X46" s="837"/>
      <c r="Y46" s="838" t="s">
        <v>154</v>
      </c>
      <c r="Z46" s="839"/>
      <c r="AA46" s="839"/>
      <c r="AB46" s="839"/>
      <c r="AC46" s="840"/>
      <c r="AD46" s="811" t="s">
        <v>104</v>
      </c>
      <c r="AE46" s="795"/>
      <c r="AF46" s="795"/>
      <c r="AG46" s="42"/>
      <c r="AH46" s="42"/>
      <c r="AI46" s="42"/>
      <c r="AJ46" s="42"/>
    </row>
    <row r="47" spans="1:36" ht="15" customHeight="1">
      <c r="A47" s="79"/>
      <c r="B47" s="820"/>
      <c r="C47" s="91"/>
      <c r="D47" s="92"/>
      <c r="E47" s="92"/>
      <c r="F47" s="92"/>
      <c r="G47" s="65"/>
      <c r="H47" s="817" t="s">
        <v>50</v>
      </c>
      <c r="I47" s="818"/>
      <c r="J47" s="818"/>
      <c r="K47" s="818"/>
      <c r="L47" s="819"/>
      <c r="M47" s="817" t="s">
        <v>51</v>
      </c>
      <c r="N47" s="819"/>
      <c r="O47" s="811" t="s">
        <v>155</v>
      </c>
      <c r="P47" s="800" t="s">
        <v>105</v>
      </c>
      <c r="Q47" s="801"/>
      <c r="R47" s="801"/>
      <c r="S47" s="801"/>
      <c r="T47" s="801"/>
      <c r="U47" s="802"/>
      <c r="V47" s="841" t="s">
        <v>106</v>
      </c>
      <c r="W47" s="842"/>
      <c r="X47" s="845" t="s">
        <v>107</v>
      </c>
      <c r="Y47" s="829" t="s">
        <v>105</v>
      </c>
      <c r="Z47" s="831"/>
      <c r="AA47" s="829" t="s">
        <v>106</v>
      </c>
      <c r="AB47" s="831"/>
      <c r="AC47" s="811" t="s">
        <v>108</v>
      </c>
      <c r="AD47" s="795"/>
      <c r="AE47" s="795"/>
      <c r="AF47" s="795"/>
      <c r="AG47" s="42"/>
      <c r="AH47" s="42"/>
      <c r="AI47" s="42"/>
      <c r="AJ47" s="42"/>
    </row>
    <row r="48" spans="1:36" ht="15" customHeight="1">
      <c r="A48" s="79"/>
      <c r="B48" s="823"/>
      <c r="C48" s="93"/>
      <c r="D48" s="94"/>
      <c r="E48" s="94"/>
      <c r="F48" s="94"/>
      <c r="G48" s="95"/>
      <c r="H48" s="823"/>
      <c r="I48" s="824"/>
      <c r="J48" s="824"/>
      <c r="K48" s="824"/>
      <c r="L48" s="825"/>
      <c r="M48" s="823"/>
      <c r="N48" s="825"/>
      <c r="O48" s="795"/>
      <c r="P48" s="829" t="s">
        <v>109</v>
      </c>
      <c r="Q48" s="831"/>
      <c r="R48" s="829" t="s">
        <v>110</v>
      </c>
      <c r="S48" s="831"/>
      <c r="T48" s="800" t="s">
        <v>111</v>
      </c>
      <c r="U48" s="802"/>
      <c r="V48" s="800" t="s">
        <v>111</v>
      </c>
      <c r="W48" s="802"/>
      <c r="X48" s="846"/>
      <c r="Y48" s="811" t="s">
        <v>0</v>
      </c>
      <c r="Z48" s="811" t="s">
        <v>1</v>
      </c>
      <c r="AA48" s="811" t="s">
        <v>0</v>
      </c>
      <c r="AB48" s="811" t="s">
        <v>1</v>
      </c>
      <c r="AC48" s="795"/>
      <c r="AD48" s="795"/>
      <c r="AE48" s="795"/>
      <c r="AF48" s="795"/>
      <c r="AG48" s="42"/>
      <c r="AH48" s="42"/>
      <c r="AI48" s="42"/>
      <c r="AJ48" s="42"/>
    </row>
    <row r="49" spans="1:36" ht="112.5">
      <c r="A49" s="79"/>
      <c r="B49" s="193"/>
      <c r="C49" s="190" t="s">
        <v>112</v>
      </c>
      <c r="D49" s="190" t="s">
        <v>113</v>
      </c>
      <c r="E49" s="190" t="s">
        <v>114</v>
      </c>
      <c r="F49" s="190" t="s">
        <v>115</v>
      </c>
      <c r="G49" s="96"/>
      <c r="H49" s="80" t="s">
        <v>53</v>
      </c>
      <c r="I49" s="80" t="s">
        <v>54</v>
      </c>
      <c r="J49" s="81" t="s">
        <v>55</v>
      </c>
      <c r="K49" s="81" t="s">
        <v>56</v>
      </c>
      <c r="L49" s="81" t="s">
        <v>156</v>
      </c>
      <c r="M49" s="81" t="s">
        <v>58</v>
      </c>
      <c r="N49" s="82" t="s">
        <v>59</v>
      </c>
      <c r="O49" s="796"/>
      <c r="P49" s="190" t="s">
        <v>0</v>
      </c>
      <c r="Q49" s="190" t="s">
        <v>1</v>
      </c>
      <c r="R49" s="190" t="s">
        <v>0</v>
      </c>
      <c r="S49" s="190" t="s">
        <v>1</v>
      </c>
      <c r="T49" s="190" t="s">
        <v>0</v>
      </c>
      <c r="U49" s="190" t="s">
        <v>1</v>
      </c>
      <c r="V49" s="83" t="s">
        <v>0</v>
      </c>
      <c r="W49" s="83" t="s">
        <v>1</v>
      </c>
      <c r="X49" s="83"/>
      <c r="Y49" s="796"/>
      <c r="Z49" s="796"/>
      <c r="AA49" s="796"/>
      <c r="AB49" s="796"/>
      <c r="AC49" s="796"/>
      <c r="AD49" s="796"/>
      <c r="AE49" s="796"/>
      <c r="AF49" s="796"/>
      <c r="AG49" s="42"/>
      <c r="AH49" s="42"/>
      <c r="AI49" s="42"/>
      <c r="AJ49" s="42"/>
    </row>
    <row r="50" spans="1:36" s="1" customFormat="1">
      <c r="A50" s="79"/>
      <c r="B50" s="107">
        <f>+E34</f>
        <v>0</v>
      </c>
      <c r="C50" s="84">
        <f>+F34</f>
        <v>40370037.170037165</v>
      </c>
      <c r="D50" s="84">
        <f>+G34</f>
        <v>0</v>
      </c>
      <c r="E50" s="84">
        <f>+H34</f>
        <v>27829962.829962831</v>
      </c>
      <c r="F50" s="84">
        <f>+I34</f>
        <v>0</v>
      </c>
      <c r="G50" s="97"/>
      <c r="H50" s="87">
        <f t="shared" ref="H50:AE50" si="1">+J34</f>
        <v>0</v>
      </c>
      <c r="I50" s="87">
        <f t="shared" si="1"/>
        <v>0</v>
      </c>
      <c r="J50" s="87">
        <f t="shared" si="1"/>
        <v>0</v>
      </c>
      <c r="K50" s="87">
        <f t="shared" si="1"/>
        <v>0</v>
      </c>
      <c r="L50" s="87">
        <f t="shared" si="1"/>
        <v>0</v>
      </c>
      <c r="M50" s="87">
        <f t="shared" si="1"/>
        <v>0</v>
      </c>
      <c r="N50" s="87">
        <f t="shared" si="1"/>
        <v>0</v>
      </c>
      <c r="O50" s="87">
        <f t="shared" si="1"/>
        <v>1000000</v>
      </c>
      <c r="P50" s="84">
        <f t="shared" si="1"/>
        <v>0</v>
      </c>
      <c r="Q50" s="84">
        <f t="shared" si="1"/>
        <v>0</v>
      </c>
      <c r="R50" s="84">
        <f t="shared" si="1"/>
        <v>0</v>
      </c>
      <c r="S50" s="84">
        <f t="shared" si="1"/>
        <v>7577773.2922180928</v>
      </c>
      <c r="T50" s="84">
        <f t="shared" si="1"/>
        <v>0</v>
      </c>
      <c r="U50" s="84">
        <f t="shared" si="1"/>
        <v>0</v>
      </c>
      <c r="V50" s="84">
        <f t="shared" si="1"/>
        <v>0</v>
      </c>
      <c r="W50" s="84">
        <f t="shared" si="1"/>
        <v>0</v>
      </c>
      <c r="X50" s="84">
        <f t="shared" si="1"/>
        <v>0</v>
      </c>
      <c r="Y50" s="84">
        <f t="shared" si="1"/>
        <v>0</v>
      </c>
      <c r="Z50" s="84">
        <f t="shared" si="1"/>
        <v>0</v>
      </c>
      <c r="AA50" s="84">
        <f t="shared" si="1"/>
        <v>0</v>
      </c>
      <c r="AB50" s="84">
        <f t="shared" si="1"/>
        <v>0</v>
      </c>
      <c r="AC50" s="84">
        <f t="shared" si="1"/>
        <v>0</v>
      </c>
      <c r="AD50" s="84">
        <f t="shared" si="1"/>
        <v>0</v>
      </c>
      <c r="AE50" s="84">
        <f t="shared" si="1"/>
        <v>0</v>
      </c>
      <c r="AF50" s="85">
        <f>SUM(C38:C42)</f>
        <v>0</v>
      </c>
      <c r="AG50" s="48"/>
      <c r="AH50" s="48"/>
      <c r="AI50" s="48"/>
      <c r="AJ50" s="48"/>
    </row>
    <row r="51" spans="1:36">
      <c r="A51" s="42"/>
      <c r="B51" s="42"/>
      <c r="C51" s="48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>
      <c r="A52" s="42"/>
      <c r="B52" s="42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>
      <c r="A53" s="42"/>
      <c r="B53" s="42"/>
      <c r="C53" s="4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</sheetData>
  <mergeCells count="63">
    <mergeCell ref="AA47:AB47"/>
    <mergeCell ref="AC47:AC49"/>
    <mergeCell ref="P48:Q48"/>
    <mergeCell ref="R48:S48"/>
    <mergeCell ref="T48:U48"/>
    <mergeCell ref="V48:W48"/>
    <mergeCell ref="Y48:Y49"/>
    <mergeCell ref="Z48:Z49"/>
    <mergeCell ref="AA48:AA49"/>
    <mergeCell ref="X47:X48"/>
    <mergeCell ref="V17:W17"/>
    <mergeCell ref="X17:Y17"/>
    <mergeCell ref="AA17:AA18"/>
    <mergeCell ref="AB17:AB18"/>
    <mergeCell ref="AC17:AC18"/>
    <mergeCell ref="B44:AF44"/>
    <mergeCell ref="B45:B48"/>
    <mergeCell ref="C45:O45"/>
    <mergeCell ref="P45:AD45"/>
    <mergeCell ref="AE45:AE49"/>
    <mergeCell ref="AF45:AF49"/>
    <mergeCell ref="P46:X46"/>
    <mergeCell ref="Y46:AC46"/>
    <mergeCell ref="AD46:AD49"/>
    <mergeCell ref="H47:L48"/>
    <mergeCell ref="M47:N48"/>
    <mergeCell ref="O47:O49"/>
    <mergeCell ref="P47:U47"/>
    <mergeCell ref="V47:W47"/>
    <mergeCell ref="AB48:AB49"/>
    <mergeCell ref="Y47:Z4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T25" sqref="T25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9" width="8.5703125" style="127" customWidth="1"/>
    <col min="10" max="10" width="6.140625" style="127" customWidth="1"/>
    <col min="11" max="12" width="4.5703125" style="127" customWidth="1"/>
    <col min="13" max="13" width="3.85546875" style="127" customWidth="1"/>
    <col min="14" max="14" width="8" style="127" customWidth="1"/>
    <col min="15" max="15" width="8.42578125" style="127" customWidth="1"/>
    <col min="16" max="18" width="4.5703125" style="127" customWidth="1"/>
    <col min="19" max="19" width="4.85546875" style="127" customWidth="1"/>
    <col min="20" max="20" width="9.140625" style="127" customWidth="1"/>
    <col min="21" max="21" width="7.85546875" style="127" customWidth="1"/>
    <col min="22" max="22" width="8.42578125" style="127" customWidth="1"/>
    <col min="23" max="23" width="4.5703125" style="127" customWidth="1"/>
    <col min="24" max="24" width="7.85546875" style="127" customWidth="1"/>
    <col min="25" max="25" width="4.28515625" style="127" customWidth="1"/>
    <col min="26" max="26" width="8.140625" style="127" customWidth="1"/>
    <col min="27" max="27" width="7.85546875" style="127" customWidth="1"/>
    <col min="28" max="28" width="4.5703125" style="127" customWidth="1"/>
    <col min="29" max="29" width="10.5703125" style="127" customWidth="1"/>
    <col min="30" max="30" width="9.140625" style="127" customWidth="1"/>
    <col min="31" max="31" width="2.5703125" style="127" customWidth="1"/>
    <col min="32" max="32" width="8.42578125" style="127" customWidth="1"/>
    <col min="33" max="33" width="9" style="127" customWidth="1"/>
    <col min="34" max="36" width="4.5703125" style="127" customWidth="1"/>
    <col min="37" max="37" width="7.140625" style="127" customWidth="1"/>
    <col min="38" max="38" width="8.5703125" style="127" customWidth="1"/>
    <col min="39" max="42" width="4.5703125" style="127" customWidth="1"/>
    <col min="43" max="44" width="11.5703125" style="127"/>
    <col min="45" max="45" width="7.140625" style="127" customWidth="1"/>
    <col min="46" max="46" width="7.42578125" style="127" customWidth="1"/>
    <col min="47" max="47" width="6.5703125" style="127" customWidth="1"/>
    <col min="48" max="48" width="8.140625" style="127" customWidth="1"/>
    <col min="49" max="49" width="1.5703125" style="127" customWidth="1"/>
    <col min="50" max="50" width="11.5703125" style="127"/>
    <col min="51" max="51" width="4.42578125" style="127" customWidth="1"/>
    <col min="52" max="52" width="4.85546875" style="127" customWidth="1"/>
    <col min="53" max="53" width="3.5703125" style="127" customWidth="1"/>
    <col min="54" max="54" width="4.42578125" style="127" customWidth="1"/>
    <col min="55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5" width="8.5703125" style="127" customWidth="1"/>
    <col min="266" max="266" width="6.140625" style="127" customWidth="1"/>
    <col min="267" max="268" width="4.5703125" style="127" customWidth="1"/>
    <col min="269" max="269" width="3.85546875" style="127" customWidth="1"/>
    <col min="270" max="270" width="8" style="127" customWidth="1"/>
    <col min="271" max="271" width="8.42578125" style="127" customWidth="1"/>
    <col min="272" max="274" width="4.5703125" style="127" customWidth="1"/>
    <col min="275" max="275" width="4.85546875" style="127" customWidth="1"/>
    <col min="276" max="276" width="9.140625" style="127" customWidth="1"/>
    <col min="277" max="277" width="7.85546875" style="127" customWidth="1"/>
    <col min="278" max="278" width="8.42578125" style="127" customWidth="1"/>
    <col min="279" max="279" width="4.5703125" style="127" customWidth="1"/>
    <col min="280" max="280" width="7.85546875" style="127" customWidth="1"/>
    <col min="281" max="281" width="4.28515625" style="127" customWidth="1"/>
    <col min="282" max="282" width="8.140625" style="127" customWidth="1"/>
    <col min="283" max="283" width="7.85546875" style="127" customWidth="1"/>
    <col min="284" max="284" width="4.5703125" style="127" customWidth="1"/>
    <col min="285" max="285" width="10.5703125" style="127" customWidth="1"/>
    <col min="286" max="286" width="9.140625" style="127" customWidth="1"/>
    <col min="287" max="287" width="2.5703125" style="127" customWidth="1"/>
    <col min="288" max="288" width="8.42578125" style="127" customWidth="1"/>
    <col min="289" max="289" width="9" style="127" customWidth="1"/>
    <col min="290" max="292" width="4.5703125" style="127" customWidth="1"/>
    <col min="293" max="293" width="7.140625" style="127" customWidth="1"/>
    <col min="294" max="294" width="8.5703125" style="127" customWidth="1"/>
    <col min="295" max="298" width="4.5703125" style="127" customWidth="1"/>
    <col min="299" max="300" width="11.5703125" style="127"/>
    <col min="301" max="301" width="7.140625" style="127" customWidth="1"/>
    <col min="302" max="302" width="7.42578125" style="127" customWidth="1"/>
    <col min="303" max="303" width="6.5703125" style="127" customWidth="1"/>
    <col min="304" max="304" width="8.140625" style="127" customWidth="1"/>
    <col min="305" max="305" width="1.5703125" style="127" customWidth="1"/>
    <col min="306" max="306" width="11.5703125" style="127"/>
    <col min="307" max="307" width="4.42578125" style="127" customWidth="1"/>
    <col min="308" max="308" width="4.85546875" style="127" customWidth="1"/>
    <col min="309" max="309" width="3.5703125" style="127" customWidth="1"/>
    <col min="310" max="310" width="4.42578125" style="127" customWidth="1"/>
    <col min="311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1" width="8.5703125" style="127" customWidth="1"/>
    <col min="522" max="522" width="6.140625" style="127" customWidth="1"/>
    <col min="523" max="524" width="4.5703125" style="127" customWidth="1"/>
    <col min="525" max="525" width="3.85546875" style="127" customWidth="1"/>
    <col min="526" max="526" width="8" style="127" customWidth="1"/>
    <col min="527" max="527" width="8.42578125" style="127" customWidth="1"/>
    <col min="528" max="530" width="4.5703125" style="127" customWidth="1"/>
    <col min="531" max="531" width="4.85546875" style="127" customWidth="1"/>
    <col min="532" max="532" width="9.140625" style="127" customWidth="1"/>
    <col min="533" max="533" width="7.85546875" style="127" customWidth="1"/>
    <col min="534" max="534" width="8.42578125" style="127" customWidth="1"/>
    <col min="535" max="535" width="4.5703125" style="127" customWidth="1"/>
    <col min="536" max="536" width="7.85546875" style="127" customWidth="1"/>
    <col min="537" max="537" width="4.28515625" style="127" customWidth="1"/>
    <col min="538" max="538" width="8.140625" style="127" customWidth="1"/>
    <col min="539" max="539" width="7.85546875" style="127" customWidth="1"/>
    <col min="540" max="540" width="4.5703125" style="127" customWidth="1"/>
    <col min="541" max="541" width="10.5703125" style="127" customWidth="1"/>
    <col min="542" max="542" width="9.140625" style="127" customWidth="1"/>
    <col min="543" max="543" width="2.5703125" style="127" customWidth="1"/>
    <col min="544" max="544" width="8.42578125" style="127" customWidth="1"/>
    <col min="545" max="545" width="9" style="127" customWidth="1"/>
    <col min="546" max="548" width="4.5703125" style="127" customWidth="1"/>
    <col min="549" max="549" width="7.140625" style="127" customWidth="1"/>
    <col min="550" max="550" width="8.5703125" style="127" customWidth="1"/>
    <col min="551" max="554" width="4.5703125" style="127" customWidth="1"/>
    <col min="555" max="556" width="11.5703125" style="127"/>
    <col min="557" max="557" width="7.140625" style="127" customWidth="1"/>
    <col min="558" max="558" width="7.42578125" style="127" customWidth="1"/>
    <col min="559" max="559" width="6.5703125" style="127" customWidth="1"/>
    <col min="560" max="560" width="8.140625" style="127" customWidth="1"/>
    <col min="561" max="561" width="1.5703125" style="127" customWidth="1"/>
    <col min="562" max="562" width="11.5703125" style="127"/>
    <col min="563" max="563" width="4.42578125" style="127" customWidth="1"/>
    <col min="564" max="564" width="4.85546875" style="127" customWidth="1"/>
    <col min="565" max="565" width="3.5703125" style="127" customWidth="1"/>
    <col min="566" max="566" width="4.42578125" style="127" customWidth="1"/>
    <col min="567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7" width="8.5703125" style="127" customWidth="1"/>
    <col min="778" max="778" width="6.140625" style="127" customWidth="1"/>
    <col min="779" max="780" width="4.5703125" style="127" customWidth="1"/>
    <col min="781" max="781" width="3.85546875" style="127" customWidth="1"/>
    <col min="782" max="782" width="8" style="127" customWidth="1"/>
    <col min="783" max="783" width="8.42578125" style="127" customWidth="1"/>
    <col min="784" max="786" width="4.5703125" style="127" customWidth="1"/>
    <col min="787" max="787" width="4.85546875" style="127" customWidth="1"/>
    <col min="788" max="788" width="9.140625" style="127" customWidth="1"/>
    <col min="789" max="789" width="7.85546875" style="127" customWidth="1"/>
    <col min="790" max="790" width="8.42578125" style="127" customWidth="1"/>
    <col min="791" max="791" width="4.5703125" style="127" customWidth="1"/>
    <col min="792" max="792" width="7.85546875" style="127" customWidth="1"/>
    <col min="793" max="793" width="4.28515625" style="127" customWidth="1"/>
    <col min="794" max="794" width="8.140625" style="127" customWidth="1"/>
    <col min="795" max="795" width="7.85546875" style="127" customWidth="1"/>
    <col min="796" max="796" width="4.5703125" style="127" customWidth="1"/>
    <col min="797" max="797" width="10.5703125" style="127" customWidth="1"/>
    <col min="798" max="798" width="9.140625" style="127" customWidth="1"/>
    <col min="799" max="799" width="2.5703125" style="127" customWidth="1"/>
    <col min="800" max="800" width="8.42578125" style="127" customWidth="1"/>
    <col min="801" max="801" width="9" style="127" customWidth="1"/>
    <col min="802" max="804" width="4.5703125" style="127" customWidth="1"/>
    <col min="805" max="805" width="7.140625" style="127" customWidth="1"/>
    <col min="806" max="806" width="8.5703125" style="127" customWidth="1"/>
    <col min="807" max="810" width="4.5703125" style="127" customWidth="1"/>
    <col min="811" max="812" width="11.5703125" style="127"/>
    <col min="813" max="813" width="7.140625" style="127" customWidth="1"/>
    <col min="814" max="814" width="7.42578125" style="127" customWidth="1"/>
    <col min="815" max="815" width="6.5703125" style="127" customWidth="1"/>
    <col min="816" max="816" width="8.140625" style="127" customWidth="1"/>
    <col min="817" max="817" width="1.5703125" style="127" customWidth="1"/>
    <col min="818" max="818" width="11.5703125" style="127"/>
    <col min="819" max="819" width="4.42578125" style="127" customWidth="1"/>
    <col min="820" max="820" width="4.85546875" style="127" customWidth="1"/>
    <col min="821" max="821" width="3.5703125" style="127" customWidth="1"/>
    <col min="822" max="822" width="4.42578125" style="127" customWidth="1"/>
    <col min="823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3" width="8.5703125" style="127" customWidth="1"/>
    <col min="1034" max="1034" width="6.140625" style="127" customWidth="1"/>
    <col min="1035" max="1036" width="4.5703125" style="127" customWidth="1"/>
    <col min="1037" max="1037" width="3.85546875" style="127" customWidth="1"/>
    <col min="1038" max="1038" width="8" style="127" customWidth="1"/>
    <col min="1039" max="1039" width="8.42578125" style="127" customWidth="1"/>
    <col min="1040" max="1042" width="4.5703125" style="127" customWidth="1"/>
    <col min="1043" max="1043" width="4.85546875" style="127" customWidth="1"/>
    <col min="1044" max="1044" width="9.140625" style="127" customWidth="1"/>
    <col min="1045" max="1045" width="7.85546875" style="127" customWidth="1"/>
    <col min="1046" max="1046" width="8.42578125" style="127" customWidth="1"/>
    <col min="1047" max="1047" width="4.5703125" style="127" customWidth="1"/>
    <col min="1048" max="1048" width="7.85546875" style="127" customWidth="1"/>
    <col min="1049" max="1049" width="4.28515625" style="127" customWidth="1"/>
    <col min="1050" max="1050" width="8.140625" style="127" customWidth="1"/>
    <col min="1051" max="1051" width="7.85546875" style="127" customWidth="1"/>
    <col min="1052" max="1052" width="4.5703125" style="127" customWidth="1"/>
    <col min="1053" max="1053" width="10.5703125" style="127" customWidth="1"/>
    <col min="1054" max="1054" width="9.140625" style="127" customWidth="1"/>
    <col min="1055" max="1055" width="2.5703125" style="127" customWidth="1"/>
    <col min="1056" max="1056" width="8.42578125" style="127" customWidth="1"/>
    <col min="1057" max="1057" width="9" style="127" customWidth="1"/>
    <col min="1058" max="1060" width="4.5703125" style="127" customWidth="1"/>
    <col min="1061" max="1061" width="7.140625" style="127" customWidth="1"/>
    <col min="1062" max="1062" width="8.5703125" style="127" customWidth="1"/>
    <col min="1063" max="1066" width="4.5703125" style="127" customWidth="1"/>
    <col min="1067" max="1068" width="11.5703125" style="127"/>
    <col min="1069" max="1069" width="7.140625" style="127" customWidth="1"/>
    <col min="1070" max="1070" width="7.42578125" style="127" customWidth="1"/>
    <col min="1071" max="1071" width="6.5703125" style="127" customWidth="1"/>
    <col min="1072" max="1072" width="8.140625" style="127" customWidth="1"/>
    <col min="1073" max="1073" width="1.5703125" style="127" customWidth="1"/>
    <col min="1074" max="1074" width="11.5703125" style="127"/>
    <col min="1075" max="1075" width="4.42578125" style="127" customWidth="1"/>
    <col min="1076" max="1076" width="4.85546875" style="127" customWidth="1"/>
    <col min="1077" max="1077" width="3.5703125" style="127" customWidth="1"/>
    <col min="1078" max="1078" width="4.42578125" style="127" customWidth="1"/>
    <col min="1079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9" width="8.5703125" style="127" customWidth="1"/>
    <col min="1290" max="1290" width="6.140625" style="127" customWidth="1"/>
    <col min="1291" max="1292" width="4.5703125" style="127" customWidth="1"/>
    <col min="1293" max="1293" width="3.85546875" style="127" customWidth="1"/>
    <col min="1294" max="1294" width="8" style="127" customWidth="1"/>
    <col min="1295" max="1295" width="8.42578125" style="127" customWidth="1"/>
    <col min="1296" max="1298" width="4.5703125" style="127" customWidth="1"/>
    <col min="1299" max="1299" width="4.85546875" style="127" customWidth="1"/>
    <col min="1300" max="1300" width="9.140625" style="127" customWidth="1"/>
    <col min="1301" max="1301" width="7.85546875" style="127" customWidth="1"/>
    <col min="1302" max="1302" width="8.42578125" style="127" customWidth="1"/>
    <col min="1303" max="1303" width="4.5703125" style="127" customWidth="1"/>
    <col min="1304" max="1304" width="7.85546875" style="127" customWidth="1"/>
    <col min="1305" max="1305" width="4.28515625" style="127" customWidth="1"/>
    <col min="1306" max="1306" width="8.140625" style="127" customWidth="1"/>
    <col min="1307" max="1307" width="7.85546875" style="127" customWidth="1"/>
    <col min="1308" max="1308" width="4.5703125" style="127" customWidth="1"/>
    <col min="1309" max="1309" width="10.5703125" style="127" customWidth="1"/>
    <col min="1310" max="1310" width="9.140625" style="127" customWidth="1"/>
    <col min="1311" max="1311" width="2.5703125" style="127" customWidth="1"/>
    <col min="1312" max="1312" width="8.42578125" style="127" customWidth="1"/>
    <col min="1313" max="1313" width="9" style="127" customWidth="1"/>
    <col min="1314" max="1316" width="4.5703125" style="127" customWidth="1"/>
    <col min="1317" max="1317" width="7.140625" style="127" customWidth="1"/>
    <col min="1318" max="1318" width="8.5703125" style="127" customWidth="1"/>
    <col min="1319" max="1322" width="4.5703125" style="127" customWidth="1"/>
    <col min="1323" max="1324" width="11.5703125" style="127"/>
    <col min="1325" max="1325" width="7.140625" style="127" customWidth="1"/>
    <col min="1326" max="1326" width="7.42578125" style="127" customWidth="1"/>
    <col min="1327" max="1327" width="6.5703125" style="127" customWidth="1"/>
    <col min="1328" max="1328" width="8.140625" style="127" customWidth="1"/>
    <col min="1329" max="1329" width="1.5703125" style="127" customWidth="1"/>
    <col min="1330" max="1330" width="11.5703125" style="127"/>
    <col min="1331" max="1331" width="4.42578125" style="127" customWidth="1"/>
    <col min="1332" max="1332" width="4.85546875" style="127" customWidth="1"/>
    <col min="1333" max="1333" width="3.5703125" style="127" customWidth="1"/>
    <col min="1334" max="1334" width="4.42578125" style="127" customWidth="1"/>
    <col min="1335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5" width="8.5703125" style="127" customWidth="1"/>
    <col min="1546" max="1546" width="6.140625" style="127" customWidth="1"/>
    <col min="1547" max="1548" width="4.5703125" style="127" customWidth="1"/>
    <col min="1549" max="1549" width="3.85546875" style="127" customWidth="1"/>
    <col min="1550" max="1550" width="8" style="127" customWidth="1"/>
    <col min="1551" max="1551" width="8.42578125" style="127" customWidth="1"/>
    <col min="1552" max="1554" width="4.5703125" style="127" customWidth="1"/>
    <col min="1555" max="1555" width="4.85546875" style="127" customWidth="1"/>
    <col min="1556" max="1556" width="9.140625" style="127" customWidth="1"/>
    <col min="1557" max="1557" width="7.85546875" style="127" customWidth="1"/>
    <col min="1558" max="1558" width="8.42578125" style="127" customWidth="1"/>
    <col min="1559" max="1559" width="4.5703125" style="127" customWidth="1"/>
    <col min="1560" max="1560" width="7.85546875" style="127" customWidth="1"/>
    <col min="1561" max="1561" width="4.28515625" style="127" customWidth="1"/>
    <col min="1562" max="1562" width="8.140625" style="127" customWidth="1"/>
    <col min="1563" max="1563" width="7.85546875" style="127" customWidth="1"/>
    <col min="1564" max="1564" width="4.5703125" style="127" customWidth="1"/>
    <col min="1565" max="1565" width="10.5703125" style="127" customWidth="1"/>
    <col min="1566" max="1566" width="9.140625" style="127" customWidth="1"/>
    <col min="1567" max="1567" width="2.5703125" style="127" customWidth="1"/>
    <col min="1568" max="1568" width="8.42578125" style="127" customWidth="1"/>
    <col min="1569" max="1569" width="9" style="127" customWidth="1"/>
    <col min="1570" max="1572" width="4.5703125" style="127" customWidth="1"/>
    <col min="1573" max="1573" width="7.140625" style="127" customWidth="1"/>
    <col min="1574" max="1574" width="8.5703125" style="127" customWidth="1"/>
    <col min="1575" max="1578" width="4.5703125" style="127" customWidth="1"/>
    <col min="1579" max="1580" width="11.5703125" style="127"/>
    <col min="1581" max="1581" width="7.140625" style="127" customWidth="1"/>
    <col min="1582" max="1582" width="7.42578125" style="127" customWidth="1"/>
    <col min="1583" max="1583" width="6.5703125" style="127" customWidth="1"/>
    <col min="1584" max="1584" width="8.140625" style="127" customWidth="1"/>
    <col min="1585" max="1585" width="1.5703125" style="127" customWidth="1"/>
    <col min="1586" max="1586" width="11.5703125" style="127"/>
    <col min="1587" max="1587" width="4.42578125" style="127" customWidth="1"/>
    <col min="1588" max="1588" width="4.85546875" style="127" customWidth="1"/>
    <col min="1589" max="1589" width="3.5703125" style="127" customWidth="1"/>
    <col min="1590" max="1590" width="4.42578125" style="127" customWidth="1"/>
    <col min="1591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1" width="8.5703125" style="127" customWidth="1"/>
    <col min="1802" max="1802" width="6.140625" style="127" customWidth="1"/>
    <col min="1803" max="1804" width="4.5703125" style="127" customWidth="1"/>
    <col min="1805" max="1805" width="3.85546875" style="127" customWidth="1"/>
    <col min="1806" max="1806" width="8" style="127" customWidth="1"/>
    <col min="1807" max="1807" width="8.42578125" style="127" customWidth="1"/>
    <col min="1808" max="1810" width="4.5703125" style="127" customWidth="1"/>
    <col min="1811" max="1811" width="4.85546875" style="127" customWidth="1"/>
    <col min="1812" max="1812" width="9.140625" style="127" customWidth="1"/>
    <col min="1813" max="1813" width="7.85546875" style="127" customWidth="1"/>
    <col min="1814" max="1814" width="8.42578125" style="127" customWidth="1"/>
    <col min="1815" max="1815" width="4.5703125" style="127" customWidth="1"/>
    <col min="1816" max="1816" width="7.85546875" style="127" customWidth="1"/>
    <col min="1817" max="1817" width="4.28515625" style="127" customWidth="1"/>
    <col min="1818" max="1818" width="8.140625" style="127" customWidth="1"/>
    <col min="1819" max="1819" width="7.85546875" style="127" customWidth="1"/>
    <col min="1820" max="1820" width="4.5703125" style="127" customWidth="1"/>
    <col min="1821" max="1821" width="10.5703125" style="127" customWidth="1"/>
    <col min="1822" max="1822" width="9.140625" style="127" customWidth="1"/>
    <col min="1823" max="1823" width="2.5703125" style="127" customWidth="1"/>
    <col min="1824" max="1824" width="8.42578125" style="127" customWidth="1"/>
    <col min="1825" max="1825" width="9" style="127" customWidth="1"/>
    <col min="1826" max="1828" width="4.5703125" style="127" customWidth="1"/>
    <col min="1829" max="1829" width="7.140625" style="127" customWidth="1"/>
    <col min="1830" max="1830" width="8.5703125" style="127" customWidth="1"/>
    <col min="1831" max="1834" width="4.5703125" style="127" customWidth="1"/>
    <col min="1835" max="1836" width="11.5703125" style="127"/>
    <col min="1837" max="1837" width="7.140625" style="127" customWidth="1"/>
    <col min="1838" max="1838" width="7.42578125" style="127" customWidth="1"/>
    <col min="1839" max="1839" width="6.5703125" style="127" customWidth="1"/>
    <col min="1840" max="1840" width="8.140625" style="127" customWidth="1"/>
    <col min="1841" max="1841" width="1.5703125" style="127" customWidth="1"/>
    <col min="1842" max="1842" width="11.5703125" style="127"/>
    <col min="1843" max="1843" width="4.42578125" style="127" customWidth="1"/>
    <col min="1844" max="1844" width="4.85546875" style="127" customWidth="1"/>
    <col min="1845" max="1845" width="3.5703125" style="127" customWidth="1"/>
    <col min="1846" max="1846" width="4.42578125" style="127" customWidth="1"/>
    <col min="1847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7" width="8.5703125" style="127" customWidth="1"/>
    <col min="2058" max="2058" width="6.140625" style="127" customWidth="1"/>
    <col min="2059" max="2060" width="4.5703125" style="127" customWidth="1"/>
    <col min="2061" max="2061" width="3.85546875" style="127" customWidth="1"/>
    <col min="2062" max="2062" width="8" style="127" customWidth="1"/>
    <col min="2063" max="2063" width="8.42578125" style="127" customWidth="1"/>
    <col min="2064" max="2066" width="4.5703125" style="127" customWidth="1"/>
    <col min="2067" max="2067" width="4.85546875" style="127" customWidth="1"/>
    <col min="2068" max="2068" width="9.140625" style="127" customWidth="1"/>
    <col min="2069" max="2069" width="7.85546875" style="127" customWidth="1"/>
    <col min="2070" max="2070" width="8.42578125" style="127" customWidth="1"/>
    <col min="2071" max="2071" width="4.5703125" style="127" customWidth="1"/>
    <col min="2072" max="2072" width="7.85546875" style="127" customWidth="1"/>
    <col min="2073" max="2073" width="4.28515625" style="127" customWidth="1"/>
    <col min="2074" max="2074" width="8.140625" style="127" customWidth="1"/>
    <col min="2075" max="2075" width="7.85546875" style="127" customWidth="1"/>
    <col min="2076" max="2076" width="4.5703125" style="127" customWidth="1"/>
    <col min="2077" max="2077" width="10.5703125" style="127" customWidth="1"/>
    <col min="2078" max="2078" width="9.140625" style="127" customWidth="1"/>
    <col min="2079" max="2079" width="2.5703125" style="127" customWidth="1"/>
    <col min="2080" max="2080" width="8.42578125" style="127" customWidth="1"/>
    <col min="2081" max="2081" width="9" style="127" customWidth="1"/>
    <col min="2082" max="2084" width="4.5703125" style="127" customWidth="1"/>
    <col min="2085" max="2085" width="7.140625" style="127" customWidth="1"/>
    <col min="2086" max="2086" width="8.5703125" style="127" customWidth="1"/>
    <col min="2087" max="2090" width="4.5703125" style="127" customWidth="1"/>
    <col min="2091" max="2092" width="11.5703125" style="127"/>
    <col min="2093" max="2093" width="7.140625" style="127" customWidth="1"/>
    <col min="2094" max="2094" width="7.42578125" style="127" customWidth="1"/>
    <col min="2095" max="2095" width="6.5703125" style="127" customWidth="1"/>
    <col min="2096" max="2096" width="8.140625" style="127" customWidth="1"/>
    <col min="2097" max="2097" width="1.5703125" style="127" customWidth="1"/>
    <col min="2098" max="2098" width="11.5703125" style="127"/>
    <col min="2099" max="2099" width="4.42578125" style="127" customWidth="1"/>
    <col min="2100" max="2100" width="4.85546875" style="127" customWidth="1"/>
    <col min="2101" max="2101" width="3.5703125" style="127" customWidth="1"/>
    <col min="2102" max="2102" width="4.42578125" style="127" customWidth="1"/>
    <col min="2103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3" width="8.5703125" style="127" customWidth="1"/>
    <col min="2314" max="2314" width="6.140625" style="127" customWidth="1"/>
    <col min="2315" max="2316" width="4.5703125" style="127" customWidth="1"/>
    <col min="2317" max="2317" width="3.85546875" style="127" customWidth="1"/>
    <col min="2318" max="2318" width="8" style="127" customWidth="1"/>
    <col min="2319" max="2319" width="8.42578125" style="127" customWidth="1"/>
    <col min="2320" max="2322" width="4.5703125" style="127" customWidth="1"/>
    <col min="2323" max="2323" width="4.85546875" style="127" customWidth="1"/>
    <col min="2324" max="2324" width="9.140625" style="127" customWidth="1"/>
    <col min="2325" max="2325" width="7.85546875" style="127" customWidth="1"/>
    <col min="2326" max="2326" width="8.42578125" style="127" customWidth="1"/>
    <col min="2327" max="2327" width="4.5703125" style="127" customWidth="1"/>
    <col min="2328" max="2328" width="7.85546875" style="127" customWidth="1"/>
    <col min="2329" max="2329" width="4.28515625" style="127" customWidth="1"/>
    <col min="2330" max="2330" width="8.140625" style="127" customWidth="1"/>
    <col min="2331" max="2331" width="7.85546875" style="127" customWidth="1"/>
    <col min="2332" max="2332" width="4.5703125" style="127" customWidth="1"/>
    <col min="2333" max="2333" width="10.5703125" style="127" customWidth="1"/>
    <col min="2334" max="2334" width="9.140625" style="127" customWidth="1"/>
    <col min="2335" max="2335" width="2.5703125" style="127" customWidth="1"/>
    <col min="2336" max="2336" width="8.42578125" style="127" customWidth="1"/>
    <col min="2337" max="2337" width="9" style="127" customWidth="1"/>
    <col min="2338" max="2340" width="4.5703125" style="127" customWidth="1"/>
    <col min="2341" max="2341" width="7.140625" style="127" customWidth="1"/>
    <col min="2342" max="2342" width="8.5703125" style="127" customWidth="1"/>
    <col min="2343" max="2346" width="4.5703125" style="127" customWidth="1"/>
    <col min="2347" max="2348" width="11.5703125" style="127"/>
    <col min="2349" max="2349" width="7.140625" style="127" customWidth="1"/>
    <col min="2350" max="2350" width="7.42578125" style="127" customWidth="1"/>
    <col min="2351" max="2351" width="6.5703125" style="127" customWidth="1"/>
    <col min="2352" max="2352" width="8.140625" style="127" customWidth="1"/>
    <col min="2353" max="2353" width="1.5703125" style="127" customWidth="1"/>
    <col min="2354" max="2354" width="11.5703125" style="127"/>
    <col min="2355" max="2355" width="4.42578125" style="127" customWidth="1"/>
    <col min="2356" max="2356" width="4.85546875" style="127" customWidth="1"/>
    <col min="2357" max="2357" width="3.5703125" style="127" customWidth="1"/>
    <col min="2358" max="2358" width="4.42578125" style="127" customWidth="1"/>
    <col min="2359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9" width="8.5703125" style="127" customWidth="1"/>
    <col min="2570" max="2570" width="6.140625" style="127" customWidth="1"/>
    <col min="2571" max="2572" width="4.5703125" style="127" customWidth="1"/>
    <col min="2573" max="2573" width="3.85546875" style="127" customWidth="1"/>
    <col min="2574" max="2574" width="8" style="127" customWidth="1"/>
    <col min="2575" max="2575" width="8.42578125" style="127" customWidth="1"/>
    <col min="2576" max="2578" width="4.5703125" style="127" customWidth="1"/>
    <col min="2579" max="2579" width="4.85546875" style="127" customWidth="1"/>
    <col min="2580" max="2580" width="9.140625" style="127" customWidth="1"/>
    <col min="2581" max="2581" width="7.85546875" style="127" customWidth="1"/>
    <col min="2582" max="2582" width="8.42578125" style="127" customWidth="1"/>
    <col min="2583" max="2583" width="4.5703125" style="127" customWidth="1"/>
    <col min="2584" max="2584" width="7.85546875" style="127" customWidth="1"/>
    <col min="2585" max="2585" width="4.28515625" style="127" customWidth="1"/>
    <col min="2586" max="2586" width="8.140625" style="127" customWidth="1"/>
    <col min="2587" max="2587" width="7.85546875" style="127" customWidth="1"/>
    <col min="2588" max="2588" width="4.5703125" style="127" customWidth="1"/>
    <col min="2589" max="2589" width="10.5703125" style="127" customWidth="1"/>
    <col min="2590" max="2590" width="9.140625" style="127" customWidth="1"/>
    <col min="2591" max="2591" width="2.5703125" style="127" customWidth="1"/>
    <col min="2592" max="2592" width="8.42578125" style="127" customWidth="1"/>
    <col min="2593" max="2593" width="9" style="127" customWidth="1"/>
    <col min="2594" max="2596" width="4.5703125" style="127" customWidth="1"/>
    <col min="2597" max="2597" width="7.140625" style="127" customWidth="1"/>
    <col min="2598" max="2598" width="8.5703125" style="127" customWidth="1"/>
    <col min="2599" max="2602" width="4.5703125" style="127" customWidth="1"/>
    <col min="2603" max="2604" width="11.5703125" style="127"/>
    <col min="2605" max="2605" width="7.140625" style="127" customWidth="1"/>
    <col min="2606" max="2606" width="7.42578125" style="127" customWidth="1"/>
    <col min="2607" max="2607" width="6.5703125" style="127" customWidth="1"/>
    <col min="2608" max="2608" width="8.140625" style="127" customWidth="1"/>
    <col min="2609" max="2609" width="1.5703125" style="127" customWidth="1"/>
    <col min="2610" max="2610" width="11.5703125" style="127"/>
    <col min="2611" max="2611" width="4.42578125" style="127" customWidth="1"/>
    <col min="2612" max="2612" width="4.85546875" style="127" customWidth="1"/>
    <col min="2613" max="2613" width="3.5703125" style="127" customWidth="1"/>
    <col min="2614" max="2614" width="4.42578125" style="127" customWidth="1"/>
    <col min="2615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5" width="8.5703125" style="127" customWidth="1"/>
    <col min="2826" max="2826" width="6.140625" style="127" customWidth="1"/>
    <col min="2827" max="2828" width="4.5703125" style="127" customWidth="1"/>
    <col min="2829" max="2829" width="3.85546875" style="127" customWidth="1"/>
    <col min="2830" max="2830" width="8" style="127" customWidth="1"/>
    <col min="2831" max="2831" width="8.42578125" style="127" customWidth="1"/>
    <col min="2832" max="2834" width="4.5703125" style="127" customWidth="1"/>
    <col min="2835" max="2835" width="4.85546875" style="127" customWidth="1"/>
    <col min="2836" max="2836" width="9.140625" style="127" customWidth="1"/>
    <col min="2837" max="2837" width="7.85546875" style="127" customWidth="1"/>
    <col min="2838" max="2838" width="8.42578125" style="127" customWidth="1"/>
    <col min="2839" max="2839" width="4.5703125" style="127" customWidth="1"/>
    <col min="2840" max="2840" width="7.85546875" style="127" customWidth="1"/>
    <col min="2841" max="2841" width="4.28515625" style="127" customWidth="1"/>
    <col min="2842" max="2842" width="8.140625" style="127" customWidth="1"/>
    <col min="2843" max="2843" width="7.85546875" style="127" customWidth="1"/>
    <col min="2844" max="2844" width="4.5703125" style="127" customWidth="1"/>
    <col min="2845" max="2845" width="10.5703125" style="127" customWidth="1"/>
    <col min="2846" max="2846" width="9.140625" style="127" customWidth="1"/>
    <col min="2847" max="2847" width="2.5703125" style="127" customWidth="1"/>
    <col min="2848" max="2848" width="8.42578125" style="127" customWidth="1"/>
    <col min="2849" max="2849" width="9" style="127" customWidth="1"/>
    <col min="2850" max="2852" width="4.5703125" style="127" customWidth="1"/>
    <col min="2853" max="2853" width="7.140625" style="127" customWidth="1"/>
    <col min="2854" max="2854" width="8.5703125" style="127" customWidth="1"/>
    <col min="2855" max="2858" width="4.5703125" style="127" customWidth="1"/>
    <col min="2859" max="2860" width="11.5703125" style="127"/>
    <col min="2861" max="2861" width="7.140625" style="127" customWidth="1"/>
    <col min="2862" max="2862" width="7.42578125" style="127" customWidth="1"/>
    <col min="2863" max="2863" width="6.5703125" style="127" customWidth="1"/>
    <col min="2864" max="2864" width="8.140625" style="127" customWidth="1"/>
    <col min="2865" max="2865" width="1.5703125" style="127" customWidth="1"/>
    <col min="2866" max="2866" width="11.5703125" style="127"/>
    <col min="2867" max="2867" width="4.42578125" style="127" customWidth="1"/>
    <col min="2868" max="2868" width="4.85546875" style="127" customWidth="1"/>
    <col min="2869" max="2869" width="3.5703125" style="127" customWidth="1"/>
    <col min="2870" max="2870" width="4.42578125" style="127" customWidth="1"/>
    <col min="2871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1" width="8.5703125" style="127" customWidth="1"/>
    <col min="3082" max="3082" width="6.140625" style="127" customWidth="1"/>
    <col min="3083" max="3084" width="4.5703125" style="127" customWidth="1"/>
    <col min="3085" max="3085" width="3.85546875" style="127" customWidth="1"/>
    <col min="3086" max="3086" width="8" style="127" customWidth="1"/>
    <col min="3087" max="3087" width="8.42578125" style="127" customWidth="1"/>
    <col min="3088" max="3090" width="4.5703125" style="127" customWidth="1"/>
    <col min="3091" max="3091" width="4.85546875" style="127" customWidth="1"/>
    <col min="3092" max="3092" width="9.140625" style="127" customWidth="1"/>
    <col min="3093" max="3093" width="7.85546875" style="127" customWidth="1"/>
    <col min="3094" max="3094" width="8.42578125" style="127" customWidth="1"/>
    <col min="3095" max="3095" width="4.5703125" style="127" customWidth="1"/>
    <col min="3096" max="3096" width="7.85546875" style="127" customWidth="1"/>
    <col min="3097" max="3097" width="4.28515625" style="127" customWidth="1"/>
    <col min="3098" max="3098" width="8.140625" style="127" customWidth="1"/>
    <col min="3099" max="3099" width="7.85546875" style="127" customWidth="1"/>
    <col min="3100" max="3100" width="4.5703125" style="127" customWidth="1"/>
    <col min="3101" max="3101" width="10.5703125" style="127" customWidth="1"/>
    <col min="3102" max="3102" width="9.140625" style="127" customWidth="1"/>
    <col min="3103" max="3103" width="2.5703125" style="127" customWidth="1"/>
    <col min="3104" max="3104" width="8.42578125" style="127" customWidth="1"/>
    <col min="3105" max="3105" width="9" style="127" customWidth="1"/>
    <col min="3106" max="3108" width="4.5703125" style="127" customWidth="1"/>
    <col min="3109" max="3109" width="7.140625" style="127" customWidth="1"/>
    <col min="3110" max="3110" width="8.5703125" style="127" customWidth="1"/>
    <col min="3111" max="3114" width="4.5703125" style="127" customWidth="1"/>
    <col min="3115" max="3116" width="11.5703125" style="127"/>
    <col min="3117" max="3117" width="7.140625" style="127" customWidth="1"/>
    <col min="3118" max="3118" width="7.42578125" style="127" customWidth="1"/>
    <col min="3119" max="3119" width="6.5703125" style="127" customWidth="1"/>
    <col min="3120" max="3120" width="8.140625" style="127" customWidth="1"/>
    <col min="3121" max="3121" width="1.5703125" style="127" customWidth="1"/>
    <col min="3122" max="3122" width="11.5703125" style="127"/>
    <col min="3123" max="3123" width="4.42578125" style="127" customWidth="1"/>
    <col min="3124" max="3124" width="4.85546875" style="127" customWidth="1"/>
    <col min="3125" max="3125" width="3.5703125" style="127" customWidth="1"/>
    <col min="3126" max="3126" width="4.42578125" style="127" customWidth="1"/>
    <col min="3127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7" width="8.5703125" style="127" customWidth="1"/>
    <col min="3338" max="3338" width="6.140625" style="127" customWidth="1"/>
    <col min="3339" max="3340" width="4.5703125" style="127" customWidth="1"/>
    <col min="3341" max="3341" width="3.85546875" style="127" customWidth="1"/>
    <col min="3342" max="3342" width="8" style="127" customWidth="1"/>
    <col min="3343" max="3343" width="8.42578125" style="127" customWidth="1"/>
    <col min="3344" max="3346" width="4.5703125" style="127" customWidth="1"/>
    <col min="3347" max="3347" width="4.85546875" style="127" customWidth="1"/>
    <col min="3348" max="3348" width="9.140625" style="127" customWidth="1"/>
    <col min="3349" max="3349" width="7.85546875" style="127" customWidth="1"/>
    <col min="3350" max="3350" width="8.42578125" style="127" customWidth="1"/>
    <col min="3351" max="3351" width="4.5703125" style="127" customWidth="1"/>
    <col min="3352" max="3352" width="7.85546875" style="127" customWidth="1"/>
    <col min="3353" max="3353" width="4.28515625" style="127" customWidth="1"/>
    <col min="3354" max="3354" width="8.140625" style="127" customWidth="1"/>
    <col min="3355" max="3355" width="7.85546875" style="127" customWidth="1"/>
    <col min="3356" max="3356" width="4.5703125" style="127" customWidth="1"/>
    <col min="3357" max="3357" width="10.5703125" style="127" customWidth="1"/>
    <col min="3358" max="3358" width="9.140625" style="127" customWidth="1"/>
    <col min="3359" max="3359" width="2.5703125" style="127" customWidth="1"/>
    <col min="3360" max="3360" width="8.42578125" style="127" customWidth="1"/>
    <col min="3361" max="3361" width="9" style="127" customWidth="1"/>
    <col min="3362" max="3364" width="4.5703125" style="127" customWidth="1"/>
    <col min="3365" max="3365" width="7.140625" style="127" customWidth="1"/>
    <col min="3366" max="3366" width="8.5703125" style="127" customWidth="1"/>
    <col min="3367" max="3370" width="4.5703125" style="127" customWidth="1"/>
    <col min="3371" max="3372" width="11.5703125" style="127"/>
    <col min="3373" max="3373" width="7.140625" style="127" customWidth="1"/>
    <col min="3374" max="3374" width="7.42578125" style="127" customWidth="1"/>
    <col min="3375" max="3375" width="6.5703125" style="127" customWidth="1"/>
    <col min="3376" max="3376" width="8.140625" style="127" customWidth="1"/>
    <col min="3377" max="3377" width="1.5703125" style="127" customWidth="1"/>
    <col min="3378" max="3378" width="11.5703125" style="127"/>
    <col min="3379" max="3379" width="4.42578125" style="127" customWidth="1"/>
    <col min="3380" max="3380" width="4.85546875" style="127" customWidth="1"/>
    <col min="3381" max="3381" width="3.5703125" style="127" customWidth="1"/>
    <col min="3382" max="3382" width="4.42578125" style="127" customWidth="1"/>
    <col min="3383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3" width="8.5703125" style="127" customWidth="1"/>
    <col min="3594" max="3594" width="6.140625" style="127" customWidth="1"/>
    <col min="3595" max="3596" width="4.5703125" style="127" customWidth="1"/>
    <col min="3597" max="3597" width="3.85546875" style="127" customWidth="1"/>
    <col min="3598" max="3598" width="8" style="127" customWidth="1"/>
    <col min="3599" max="3599" width="8.42578125" style="127" customWidth="1"/>
    <col min="3600" max="3602" width="4.5703125" style="127" customWidth="1"/>
    <col min="3603" max="3603" width="4.85546875" style="127" customWidth="1"/>
    <col min="3604" max="3604" width="9.140625" style="127" customWidth="1"/>
    <col min="3605" max="3605" width="7.85546875" style="127" customWidth="1"/>
    <col min="3606" max="3606" width="8.42578125" style="127" customWidth="1"/>
    <col min="3607" max="3607" width="4.5703125" style="127" customWidth="1"/>
    <col min="3608" max="3608" width="7.85546875" style="127" customWidth="1"/>
    <col min="3609" max="3609" width="4.28515625" style="127" customWidth="1"/>
    <col min="3610" max="3610" width="8.140625" style="127" customWidth="1"/>
    <col min="3611" max="3611" width="7.85546875" style="127" customWidth="1"/>
    <col min="3612" max="3612" width="4.5703125" style="127" customWidth="1"/>
    <col min="3613" max="3613" width="10.5703125" style="127" customWidth="1"/>
    <col min="3614" max="3614" width="9.140625" style="127" customWidth="1"/>
    <col min="3615" max="3615" width="2.5703125" style="127" customWidth="1"/>
    <col min="3616" max="3616" width="8.42578125" style="127" customWidth="1"/>
    <col min="3617" max="3617" width="9" style="127" customWidth="1"/>
    <col min="3618" max="3620" width="4.5703125" style="127" customWidth="1"/>
    <col min="3621" max="3621" width="7.140625" style="127" customWidth="1"/>
    <col min="3622" max="3622" width="8.5703125" style="127" customWidth="1"/>
    <col min="3623" max="3626" width="4.5703125" style="127" customWidth="1"/>
    <col min="3627" max="3628" width="11.5703125" style="127"/>
    <col min="3629" max="3629" width="7.140625" style="127" customWidth="1"/>
    <col min="3630" max="3630" width="7.42578125" style="127" customWidth="1"/>
    <col min="3631" max="3631" width="6.5703125" style="127" customWidth="1"/>
    <col min="3632" max="3632" width="8.140625" style="127" customWidth="1"/>
    <col min="3633" max="3633" width="1.5703125" style="127" customWidth="1"/>
    <col min="3634" max="3634" width="11.5703125" style="127"/>
    <col min="3635" max="3635" width="4.42578125" style="127" customWidth="1"/>
    <col min="3636" max="3636" width="4.85546875" style="127" customWidth="1"/>
    <col min="3637" max="3637" width="3.5703125" style="127" customWidth="1"/>
    <col min="3638" max="3638" width="4.42578125" style="127" customWidth="1"/>
    <col min="3639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9" width="8.5703125" style="127" customWidth="1"/>
    <col min="3850" max="3850" width="6.140625" style="127" customWidth="1"/>
    <col min="3851" max="3852" width="4.5703125" style="127" customWidth="1"/>
    <col min="3853" max="3853" width="3.85546875" style="127" customWidth="1"/>
    <col min="3854" max="3854" width="8" style="127" customWidth="1"/>
    <col min="3855" max="3855" width="8.42578125" style="127" customWidth="1"/>
    <col min="3856" max="3858" width="4.5703125" style="127" customWidth="1"/>
    <col min="3859" max="3859" width="4.85546875" style="127" customWidth="1"/>
    <col min="3860" max="3860" width="9.140625" style="127" customWidth="1"/>
    <col min="3861" max="3861" width="7.85546875" style="127" customWidth="1"/>
    <col min="3862" max="3862" width="8.42578125" style="127" customWidth="1"/>
    <col min="3863" max="3863" width="4.5703125" style="127" customWidth="1"/>
    <col min="3864" max="3864" width="7.85546875" style="127" customWidth="1"/>
    <col min="3865" max="3865" width="4.28515625" style="127" customWidth="1"/>
    <col min="3866" max="3866" width="8.140625" style="127" customWidth="1"/>
    <col min="3867" max="3867" width="7.85546875" style="127" customWidth="1"/>
    <col min="3868" max="3868" width="4.5703125" style="127" customWidth="1"/>
    <col min="3869" max="3869" width="10.5703125" style="127" customWidth="1"/>
    <col min="3870" max="3870" width="9.140625" style="127" customWidth="1"/>
    <col min="3871" max="3871" width="2.5703125" style="127" customWidth="1"/>
    <col min="3872" max="3872" width="8.42578125" style="127" customWidth="1"/>
    <col min="3873" max="3873" width="9" style="127" customWidth="1"/>
    <col min="3874" max="3876" width="4.5703125" style="127" customWidth="1"/>
    <col min="3877" max="3877" width="7.140625" style="127" customWidth="1"/>
    <col min="3878" max="3878" width="8.5703125" style="127" customWidth="1"/>
    <col min="3879" max="3882" width="4.5703125" style="127" customWidth="1"/>
    <col min="3883" max="3884" width="11.5703125" style="127"/>
    <col min="3885" max="3885" width="7.140625" style="127" customWidth="1"/>
    <col min="3886" max="3886" width="7.42578125" style="127" customWidth="1"/>
    <col min="3887" max="3887" width="6.5703125" style="127" customWidth="1"/>
    <col min="3888" max="3888" width="8.140625" style="127" customWidth="1"/>
    <col min="3889" max="3889" width="1.5703125" style="127" customWidth="1"/>
    <col min="3890" max="3890" width="11.5703125" style="127"/>
    <col min="3891" max="3891" width="4.42578125" style="127" customWidth="1"/>
    <col min="3892" max="3892" width="4.85546875" style="127" customWidth="1"/>
    <col min="3893" max="3893" width="3.5703125" style="127" customWidth="1"/>
    <col min="3894" max="3894" width="4.42578125" style="127" customWidth="1"/>
    <col min="3895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5" width="8.5703125" style="127" customWidth="1"/>
    <col min="4106" max="4106" width="6.140625" style="127" customWidth="1"/>
    <col min="4107" max="4108" width="4.5703125" style="127" customWidth="1"/>
    <col min="4109" max="4109" width="3.85546875" style="127" customWidth="1"/>
    <col min="4110" max="4110" width="8" style="127" customWidth="1"/>
    <col min="4111" max="4111" width="8.42578125" style="127" customWidth="1"/>
    <col min="4112" max="4114" width="4.5703125" style="127" customWidth="1"/>
    <col min="4115" max="4115" width="4.85546875" style="127" customWidth="1"/>
    <col min="4116" max="4116" width="9.140625" style="127" customWidth="1"/>
    <col min="4117" max="4117" width="7.85546875" style="127" customWidth="1"/>
    <col min="4118" max="4118" width="8.42578125" style="127" customWidth="1"/>
    <col min="4119" max="4119" width="4.5703125" style="127" customWidth="1"/>
    <col min="4120" max="4120" width="7.85546875" style="127" customWidth="1"/>
    <col min="4121" max="4121" width="4.28515625" style="127" customWidth="1"/>
    <col min="4122" max="4122" width="8.140625" style="127" customWidth="1"/>
    <col min="4123" max="4123" width="7.85546875" style="127" customWidth="1"/>
    <col min="4124" max="4124" width="4.5703125" style="127" customWidth="1"/>
    <col min="4125" max="4125" width="10.5703125" style="127" customWidth="1"/>
    <col min="4126" max="4126" width="9.140625" style="127" customWidth="1"/>
    <col min="4127" max="4127" width="2.5703125" style="127" customWidth="1"/>
    <col min="4128" max="4128" width="8.42578125" style="127" customWidth="1"/>
    <col min="4129" max="4129" width="9" style="127" customWidth="1"/>
    <col min="4130" max="4132" width="4.5703125" style="127" customWidth="1"/>
    <col min="4133" max="4133" width="7.140625" style="127" customWidth="1"/>
    <col min="4134" max="4134" width="8.5703125" style="127" customWidth="1"/>
    <col min="4135" max="4138" width="4.5703125" style="127" customWidth="1"/>
    <col min="4139" max="4140" width="11.5703125" style="127"/>
    <col min="4141" max="4141" width="7.140625" style="127" customWidth="1"/>
    <col min="4142" max="4142" width="7.42578125" style="127" customWidth="1"/>
    <col min="4143" max="4143" width="6.5703125" style="127" customWidth="1"/>
    <col min="4144" max="4144" width="8.140625" style="127" customWidth="1"/>
    <col min="4145" max="4145" width="1.5703125" style="127" customWidth="1"/>
    <col min="4146" max="4146" width="11.5703125" style="127"/>
    <col min="4147" max="4147" width="4.42578125" style="127" customWidth="1"/>
    <col min="4148" max="4148" width="4.85546875" style="127" customWidth="1"/>
    <col min="4149" max="4149" width="3.5703125" style="127" customWidth="1"/>
    <col min="4150" max="4150" width="4.42578125" style="127" customWidth="1"/>
    <col min="4151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1" width="8.5703125" style="127" customWidth="1"/>
    <col min="4362" max="4362" width="6.140625" style="127" customWidth="1"/>
    <col min="4363" max="4364" width="4.5703125" style="127" customWidth="1"/>
    <col min="4365" max="4365" width="3.85546875" style="127" customWidth="1"/>
    <col min="4366" max="4366" width="8" style="127" customWidth="1"/>
    <col min="4367" max="4367" width="8.42578125" style="127" customWidth="1"/>
    <col min="4368" max="4370" width="4.5703125" style="127" customWidth="1"/>
    <col min="4371" max="4371" width="4.85546875" style="127" customWidth="1"/>
    <col min="4372" max="4372" width="9.140625" style="127" customWidth="1"/>
    <col min="4373" max="4373" width="7.85546875" style="127" customWidth="1"/>
    <col min="4374" max="4374" width="8.42578125" style="127" customWidth="1"/>
    <col min="4375" max="4375" width="4.5703125" style="127" customWidth="1"/>
    <col min="4376" max="4376" width="7.85546875" style="127" customWidth="1"/>
    <col min="4377" max="4377" width="4.28515625" style="127" customWidth="1"/>
    <col min="4378" max="4378" width="8.140625" style="127" customWidth="1"/>
    <col min="4379" max="4379" width="7.85546875" style="127" customWidth="1"/>
    <col min="4380" max="4380" width="4.5703125" style="127" customWidth="1"/>
    <col min="4381" max="4381" width="10.5703125" style="127" customWidth="1"/>
    <col min="4382" max="4382" width="9.140625" style="127" customWidth="1"/>
    <col min="4383" max="4383" width="2.5703125" style="127" customWidth="1"/>
    <col min="4384" max="4384" width="8.42578125" style="127" customWidth="1"/>
    <col min="4385" max="4385" width="9" style="127" customWidth="1"/>
    <col min="4386" max="4388" width="4.5703125" style="127" customWidth="1"/>
    <col min="4389" max="4389" width="7.140625" style="127" customWidth="1"/>
    <col min="4390" max="4390" width="8.5703125" style="127" customWidth="1"/>
    <col min="4391" max="4394" width="4.5703125" style="127" customWidth="1"/>
    <col min="4395" max="4396" width="11.5703125" style="127"/>
    <col min="4397" max="4397" width="7.140625" style="127" customWidth="1"/>
    <col min="4398" max="4398" width="7.42578125" style="127" customWidth="1"/>
    <col min="4399" max="4399" width="6.5703125" style="127" customWidth="1"/>
    <col min="4400" max="4400" width="8.140625" style="127" customWidth="1"/>
    <col min="4401" max="4401" width="1.5703125" style="127" customWidth="1"/>
    <col min="4402" max="4402" width="11.5703125" style="127"/>
    <col min="4403" max="4403" width="4.42578125" style="127" customWidth="1"/>
    <col min="4404" max="4404" width="4.85546875" style="127" customWidth="1"/>
    <col min="4405" max="4405" width="3.5703125" style="127" customWidth="1"/>
    <col min="4406" max="4406" width="4.42578125" style="127" customWidth="1"/>
    <col min="4407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7" width="8.5703125" style="127" customWidth="1"/>
    <col min="4618" max="4618" width="6.140625" style="127" customWidth="1"/>
    <col min="4619" max="4620" width="4.5703125" style="127" customWidth="1"/>
    <col min="4621" max="4621" width="3.85546875" style="127" customWidth="1"/>
    <col min="4622" max="4622" width="8" style="127" customWidth="1"/>
    <col min="4623" max="4623" width="8.42578125" style="127" customWidth="1"/>
    <col min="4624" max="4626" width="4.5703125" style="127" customWidth="1"/>
    <col min="4627" max="4627" width="4.85546875" style="127" customWidth="1"/>
    <col min="4628" max="4628" width="9.140625" style="127" customWidth="1"/>
    <col min="4629" max="4629" width="7.85546875" style="127" customWidth="1"/>
    <col min="4630" max="4630" width="8.42578125" style="127" customWidth="1"/>
    <col min="4631" max="4631" width="4.5703125" style="127" customWidth="1"/>
    <col min="4632" max="4632" width="7.85546875" style="127" customWidth="1"/>
    <col min="4633" max="4633" width="4.28515625" style="127" customWidth="1"/>
    <col min="4634" max="4634" width="8.140625" style="127" customWidth="1"/>
    <col min="4635" max="4635" width="7.85546875" style="127" customWidth="1"/>
    <col min="4636" max="4636" width="4.5703125" style="127" customWidth="1"/>
    <col min="4637" max="4637" width="10.5703125" style="127" customWidth="1"/>
    <col min="4638" max="4638" width="9.140625" style="127" customWidth="1"/>
    <col min="4639" max="4639" width="2.5703125" style="127" customWidth="1"/>
    <col min="4640" max="4640" width="8.42578125" style="127" customWidth="1"/>
    <col min="4641" max="4641" width="9" style="127" customWidth="1"/>
    <col min="4642" max="4644" width="4.5703125" style="127" customWidth="1"/>
    <col min="4645" max="4645" width="7.140625" style="127" customWidth="1"/>
    <col min="4646" max="4646" width="8.5703125" style="127" customWidth="1"/>
    <col min="4647" max="4650" width="4.5703125" style="127" customWidth="1"/>
    <col min="4651" max="4652" width="11.5703125" style="127"/>
    <col min="4653" max="4653" width="7.140625" style="127" customWidth="1"/>
    <col min="4654" max="4654" width="7.42578125" style="127" customWidth="1"/>
    <col min="4655" max="4655" width="6.5703125" style="127" customWidth="1"/>
    <col min="4656" max="4656" width="8.140625" style="127" customWidth="1"/>
    <col min="4657" max="4657" width="1.5703125" style="127" customWidth="1"/>
    <col min="4658" max="4658" width="11.5703125" style="127"/>
    <col min="4659" max="4659" width="4.42578125" style="127" customWidth="1"/>
    <col min="4660" max="4660" width="4.85546875" style="127" customWidth="1"/>
    <col min="4661" max="4661" width="3.5703125" style="127" customWidth="1"/>
    <col min="4662" max="4662" width="4.42578125" style="127" customWidth="1"/>
    <col min="4663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3" width="8.5703125" style="127" customWidth="1"/>
    <col min="4874" max="4874" width="6.140625" style="127" customWidth="1"/>
    <col min="4875" max="4876" width="4.5703125" style="127" customWidth="1"/>
    <col min="4877" max="4877" width="3.85546875" style="127" customWidth="1"/>
    <col min="4878" max="4878" width="8" style="127" customWidth="1"/>
    <col min="4879" max="4879" width="8.42578125" style="127" customWidth="1"/>
    <col min="4880" max="4882" width="4.5703125" style="127" customWidth="1"/>
    <col min="4883" max="4883" width="4.85546875" style="127" customWidth="1"/>
    <col min="4884" max="4884" width="9.140625" style="127" customWidth="1"/>
    <col min="4885" max="4885" width="7.85546875" style="127" customWidth="1"/>
    <col min="4886" max="4886" width="8.42578125" style="127" customWidth="1"/>
    <col min="4887" max="4887" width="4.5703125" style="127" customWidth="1"/>
    <col min="4888" max="4888" width="7.85546875" style="127" customWidth="1"/>
    <col min="4889" max="4889" width="4.28515625" style="127" customWidth="1"/>
    <col min="4890" max="4890" width="8.140625" style="127" customWidth="1"/>
    <col min="4891" max="4891" width="7.85546875" style="127" customWidth="1"/>
    <col min="4892" max="4892" width="4.5703125" style="127" customWidth="1"/>
    <col min="4893" max="4893" width="10.5703125" style="127" customWidth="1"/>
    <col min="4894" max="4894" width="9.140625" style="127" customWidth="1"/>
    <col min="4895" max="4895" width="2.5703125" style="127" customWidth="1"/>
    <col min="4896" max="4896" width="8.42578125" style="127" customWidth="1"/>
    <col min="4897" max="4897" width="9" style="127" customWidth="1"/>
    <col min="4898" max="4900" width="4.5703125" style="127" customWidth="1"/>
    <col min="4901" max="4901" width="7.140625" style="127" customWidth="1"/>
    <col min="4902" max="4902" width="8.5703125" style="127" customWidth="1"/>
    <col min="4903" max="4906" width="4.5703125" style="127" customWidth="1"/>
    <col min="4907" max="4908" width="11.5703125" style="127"/>
    <col min="4909" max="4909" width="7.140625" style="127" customWidth="1"/>
    <col min="4910" max="4910" width="7.42578125" style="127" customWidth="1"/>
    <col min="4911" max="4911" width="6.5703125" style="127" customWidth="1"/>
    <col min="4912" max="4912" width="8.140625" style="127" customWidth="1"/>
    <col min="4913" max="4913" width="1.5703125" style="127" customWidth="1"/>
    <col min="4914" max="4914" width="11.5703125" style="127"/>
    <col min="4915" max="4915" width="4.42578125" style="127" customWidth="1"/>
    <col min="4916" max="4916" width="4.85546875" style="127" customWidth="1"/>
    <col min="4917" max="4917" width="3.5703125" style="127" customWidth="1"/>
    <col min="4918" max="4918" width="4.42578125" style="127" customWidth="1"/>
    <col min="4919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9" width="8.5703125" style="127" customWidth="1"/>
    <col min="5130" max="5130" width="6.140625" style="127" customWidth="1"/>
    <col min="5131" max="5132" width="4.5703125" style="127" customWidth="1"/>
    <col min="5133" max="5133" width="3.85546875" style="127" customWidth="1"/>
    <col min="5134" max="5134" width="8" style="127" customWidth="1"/>
    <col min="5135" max="5135" width="8.42578125" style="127" customWidth="1"/>
    <col min="5136" max="5138" width="4.5703125" style="127" customWidth="1"/>
    <col min="5139" max="5139" width="4.85546875" style="127" customWidth="1"/>
    <col min="5140" max="5140" width="9.140625" style="127" customWidth="1"/>
    <col min="5141" max="5141" width="7.85546875" style="127" customWidth="1"/>
    <col min="5142" max="5142" width="8.42578125" style="127" customWidth="1"/>
    <col min="5143" max="5143" width="4.5703125" style="127" customWidth="1"/>
    <col min="5144" max="5144" width="7.85546875" style="127" customWidth="1"/>
    <col min="5145" max="5145" width="4.28515625" style="127" customWidth="1"/>
    <col min="5146" max="5146" width="8.140625" style="127" customWidth="1"/>
    <col min="5147" max="5147" width="7.85546875" style="127" customWidth="1"/>
    <col min="5148" max="5148" width="4.5703125" style="127" customWidth="1"/>
    <col min="5149" max="5149" width="10.5703125" style="127" customWidth="1"/>
    <col min="5150" max="5150" width="9.140625" style="127" customWidth="1"/>
    <col min="5151" max="5151" width="2.5703125" style="127" customWidth="1"/>
    <col min="5152" max="5152" width="8.42578125" style="127" customWidth="1"/>
    <col min="5153" max="5153" width="9" style="127" customWidth="1"/>
    <col min="5154" max="5156" width="4.5703125" style="127" customWidth="1"/>
    <col min="5157" max="5157" width="7.140625" style="127" customWidth="1"/>
    <col min="5158" max="5158" width="8.5703125" style="127" customWidth="1"/>
    <col min="5159" max="5162" width="4.5703125" style="127" customWidth="1"/>
    <col min="5163" max="5164" width="11.5703125" style="127"/>
    <col min="5165" max="5165" width="7.140625" style="127" customWidth="1"/>
    <col min="5166" max="5166" width="7.42578125" style="127" customWidth="1"/>
    <col min="5167" max="5167" width="6.5703125" style="127" customWidth="1"/>
    <col min="5168" max="5168" width="8.140625" style="127" customWidth="1"/>
    <col min="5169" max="5169" width="1.5703125" style="127" customWidth="1"/>
    <col min="5170" max="5170" width="11.5703125" style="127"/>
    <col min="5171" max="5171" width="4.42578125" style="127" customWidth="1"/>
    <col min="5172" max="5172" width="4.85546875" style="127" customWidth="1"/>
    <col min="5173" max="5173" width="3.5703125" style="127" customWidth="1"/>
    <col min="5174" max="5174" width="4.42578125" style="127" customWidth="1"/>
    <col min="5175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5" width="8.5703125" style="127" customWidth="1"/>
    <col min="5386" max="5386" width="6.140625" style="127" customWidth="1"/>
    <col min="5387" max="5388" width="4.5703125" style="127" customWidth="1"/>
    <col min="5389" max="5389" width="3.85546875" style="127" customWidth="1"/>
    <col min="5390" max="5390" width="8" style="127" customWidth="1"/>
    <col min="5391" max="5391" width="8.42578125" style="127" customWidth="1"/>
    <col min="5392" max="5394" width="4.5703125" style="127" customWidth="1"/>
    <col min="5395" max="5395" width="4.85546875" style="127" customWidth="1"/>
    <col min="5396" max="5396" width="9.140625" style="127" customWidth="1"/>
    <col min="5397" max="5397" width="7.85546875" style="127" customWidth="1"/>
    <col min="5398" max="5398" width="8.42578125" style="127" customWidth="1"/>
    <col min="5399" max="5399" width="4.5703125" style="127" customWidth="1"/>
    <col min="5400" max="5400" width="7.85546875" style="127" customWidth="1"/>
    <col min="5401" max="5401" width="4.28515625" style="127" customWidth="1"/>
    <col min="5402" max="5402" width="8.140625" style="127" customWidth="1"/>
    <col min="5403" max="5403" width="7.85546875" style="127" customWidth="1"/>
    <col min="5404" max="5404" width="4.5703125" style="127" customWidth="1"/>
    <col min="5405" max="5405" width="10.5703125" style="127" customWidth="1"/>
    <col min="5406" max="5406" width="9.140625" style="127" customWidth="1"/>
    <col min="5407" max="5407" width="2.5703125" style="127" customWidth="1"/>
    <col min="5408" max="5408" width="8.42578125" style="127" customWidth="1"/>
    <col min="5409" max="5409" width="9" style="127" customWidth="1"/>
    <col min="5410" max="5412" width="4.5703125" style="127" customWidth="1"/>
    <col min="5413" max="5413" width="7.140625" style="127" customWidth="1"/>
    <col min="5414" max="5414" width="8.5703125" style="127" customWidth="1"/>
    <col min="5415" max="5418" width="4.5703125" style="127" customWidth="1"/>
    <col min="5419" max="5420" width="11.5703125" style="127"/>
    <col min="5421" max="5421" width="7.140625" style="127" customWidth="1"/>
    <col min="5422" max="5422" width="7.42578125" style="127" customWidth="1"/>
    <col min="5423" max="5423" width="6.5703125" style="127" customWidth="1"/>
    <col min="5424" max="5424" width="8.140625" style="127" customWidth="1"/>
    <col min="5425" max="5425" width="1.5703125" style="127" customWidth="1"/>
    <col min="5426" max="5426" width="11.5703125" style="127"/>
    <col min="5427" max="5427" width="4.42578125" style="127" customWidth="1"/>
    <col min="5428" max="5428" width="4.85546875" style="127" customWidth="1"/>
    <col min="5429" max="5429" width="3.5703125" style="127" customWidth="1"/>
    <col min="5430" max="5430" width="4.42578125" style="127" customWidth="1"/>
    <col min="5431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1" width="8.5703125" style="127" customWidth="1"/>
    <col min="5642" max="5642" width="6.140625" style="127" customWidth="1"/>
    <col min="5643" max="5644" width="4.5703125" style="127" customWidth="1"/>
    <col min="5645" max="5645" width="3.85546875" style="127" customWidth="1"/>
    <col min="5646" max="5646" width="8" style="127" customWidth="1"/>
    <col min="5647" max="5647" width="8.42578125" style="127" customWidth="1"/>
    <col min="5648" max="5650" width="4.5703125" style="127" customWidth="1"/>
    <col min="5651" max="5651" width="4.85546875" style="127" customWidth="1"/>
    <col min="5652" max="5652" width="9.140625" style="127" customWidth="1"/>
    <col min="5653" max="5653" width="7.85546875" style="127" customWidth="1"/>
    <col min="5654" max="5654" width="8.42578125" style="127" customWidth="1"/>
    <col min="5655" max="5655" width="4.5703125" style="127" customWidth="1"/>
    <col min="5656" max="5656" width="7.85546875" style="127" customWidth="1"/>
    <col min="5657" max="5657" width="4.28515625" style="127" customWidth="1"/>
    <col min="5658" max="5658" width="8.140625" style="127" customWidth="1"/>
    <col min="5659" max="5659" width="7.85546875" style="127" customWidth="1"/>
    <col min="5660" max="5660" width="4.5703125" style="127" customWidth="1"/>
    <col min="5661" max="5661" width="10.5703125" style="127" customWidth="1"/>
    <col min="5662" max="5662" width="9.140625" style="127" customWidth="1"/>
    <col min="5663" max="5663" width="2.5703125" style="127" customWidth="1"/>
    <col min="5664" max="5664" width="8.42578125" style="127" customWidth="1"/>
    <col min="5665" max="5665" width="9" style="127" customWidth="1"/>
    <col min="5666" max="5668" width="4.5703125" style="127" customWidth="1"/>
    <col min="5669" max="5669" width="7.140625" style="127" customWidth="1"/>
    <col min="5670" max="5670" width="8.5703125" style="127" customWidth="1"/>
    <col min="5671" max="5674" width="4.5703125" style="127" customWidth="1"/>
    <col min="5675" max="5676" width="11.5703125" style="127"/>
    <col min="5677" max="5677" width="7.140625" style="127" customWidth="1"/>
    <col min="5678" max="5678" width="7.42578125" style="127" customWidth="1"/>
    <col min="5679" max="5679" width="6.5703125" style="127" customWidth="1"/>
    <col min="5680" max="5680" width="8.140625" style="127" customWidth="1"/>
    <col min="5681" max="5681" width="1.5703125" style="127" customWidth="1"/>
    <col min="5682" max="5682" width="11.5703125" style="127"/>
    <col min="5683" max="5683" width="4.42578125" style="127" customWidth="1"/>
    <col min="5684" max="5684" width="4.85546875" style="127" customWidth="1"/>
    <col min="5685" max="5685" width="3.5703125" style="127" customWidth="1"/>
    <col min="5686" max="5686" width="4.42578125" style="127" customWidth="1"/>
    <col min="5687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7" width="8.5703125" style="127" customWidth="1"/>
    <col min="5898" max="5898" width="6.140625" style="127" customWidth="1"/>
    <col min="5899" max="5900" width="4.5703125" style="127" customWidth="1"/>
    <col min="5901" max="5901" width="3.85546875" style="127" customWidth="1"/>
    <col min="5902" max="5902" width="8" style="127" customWidth="1"/>
    <col min="5903" max="5903" width="8.42578125" style="127" customWidth="1"/>
    <col min="5904" max="5906" width="4.5703125" style="127" customWidth="1"/>
    <col min="5907" max="5907" width="4.85546875" style="127" customWidth="1"/>
    <col min="5908" max="5908" width="9.140625" style="127" customWidth="1"/>
    <col min="5909" max="5909" width="7.85546875" style="127" customWidth="1"/>
    <col min="5910" max="5910" width="8.42578125" style="127" customWidth="1"/>
    <col min="5911" max="5911" width="4.5703125" style="127" customWidth="1"/>
    <col min="5912" max="5912" width="7.85546875" style="127" customWidth="1"/>
    <col min="5913" max="5913" width="4.28515625" style="127" customWidth="1"/>
    <col min="5914" max="5914" width="8.140625" style="127" customWidth="1"/>
    <col min="5915" max="5915" width="7.85546875" style="127" customWidth="1"/>
    <col min="5916" max="5916" width="4.5703125" style="127" customWidth="1"/>
    <col min="5917" max="5917" width="10.5703125" style="127" customWidth="1"/>
    <col min="5918" max="5918" width="9.140625" style="127" customWidth="1"/>
    <col min="5919" max="5919" width="2.5703125" style="127" customWidth="1"/>
    <col min="5920" max="5920" width="8.42578125" style="127" customWidth="1"/>
    <col min="5921" max="5921" width="9" style="127" customWidth="1"/>
    <col min="5922" max="5924" width="4.5703125" style="127" customWidth="1"/>
    <col min="5925" max="5925" width="7.140625" style="127" customWidth="1"/>
    <col min="5926" max="5926" width="8.5703125" style="127" customWidth="1"/>
    <col min="5927" max="5930" width="4.5703125" style="127" customWidth="1"/>
    <col min="5931" max="5932" width="11.5703125" style="127"/>
    <col min="5933" max="5933" width="7.140625" style="127" customWidth="1"/>
    <col min="5934" max="5934" width="7.42578125" style="127" customWidth="1"/>
    <col min="5935" max="5935" width="6.5703125" style="127" customWidth="1"/>
    <col min="5936" max="5936" width="8.140625" style="127" customWidth="1"/>
    <col min="5937" max="5937" width="1.5703125" style="127" customWidth="1"/>
    <col min="5938" max="5938" width="11.5703125" style="127"/>
    <col min="5939" max="5939" width="4.42578125" style="127" customWidth="1"/>
    <col min="5940" max="5940" width="4.85546875" style="127" customWidth="1"/>
    <col min="5941" max="5941" width="3.5703125" style="127" customWidth="1"/>
    <col min="5942" max="5942" width="4.42578125" style="127" customWidth="1"/>
    <col min="5943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3" width="8.5703125" style="127" customWidth="1"/>
    <col min="6154" max="6154" width="6.140625" style="127" customWidth="1"/>
    <col min="6155" max="6156" width="4.5703125" style="127" customWidth="1"/>
    <col min="6157" max="6157" width="3.85546875" style="127" customWidth="1"/>
    <col min="6158" max="6158" width="8" style="127" customWidth="1"/>
    <col min="6159" max="6159" width="8.42578125" style="127" customWidth="1"/>
    <col min="6160" max="6162" width="4.5703125" style="127" customWidth="1"/>
    <col min="6163" max="6163" width="4.85546875" style="127" customWidth="1"/>
    <col min="6164" max="6164" width="9.140625" style="127" customWidth="1"/>
    <col min="6165" max="6165" width="7.85546875" style="127" customWidth="1"/>
    <col min="6166" max="6166" width="8.42578125" style="127" customWidth="1"/>
    <col min="6167" max="6167" width="4.5703125" style="127" customWidth="1"/>
    <col min="6168" max="6168" width="7.85546875" style="127" customWidth="1"/>
    <col min="6169" max="6169" width="4.28515625" style="127" customWidth="1"/>
    <col min="6170" max="6170" width="8.140625" style="127" customWidth="1"/>
    <col min="6171" max="6171" width="7.85546875" style="127" customWidth="1"/>
    <col min="6172" max="6172" width="4.5703125" style="127" customWidth="1"/>
    <col min="6173" max="6173" width="10.5703125" style="127" customWidth="1"/>
    <col min="6174" max="6174" width="9.140625" style="127" customWidth="1"/>
    <col min="6175" max="6175" width="2.5703125" style="127" customWidth="1"/>
    <col min="6176" max="6176" width="8.42578125" style="127" customWidth="1"/>
    <col min="6177" max="6177" width="9" style="127" customWidth="1"/>
    <col min="6178" max="6180" width="4.5703125" style="127" customWidth="1"/>
    <col min="6181" max="6181" width="7.140625" style="127" customWidth="1"/>
    <col min="6182" max="6182" width="8.5703125" style="127" customWidth="1"/>
    <col min="6183" max="6186" width="4.5703125" style="127" customWidth="1"/>
    <col min="6187" max="6188" width="11.5703125" style="127"/>
    <col min="6189" max="6189" width="7.140625" style="127" customWidth="1"/>
    <col min="6190" max="6190" width="7.42578125" style="127" customWidth="1"/>
    <col min="6191" max="6191" width="6.5703125" style="127" customWidth="1"/>
    <col min="6192" max="6192" width="8.140625" style="127" customWidth="1"/>
    <col min="6193" max="6193" width="1.5703125" style="127" customWidth="1"/>
    <col min="6194" max="6194" width="11.5703125" style="127"/>
    <col min="6195" max="6195" width="4.42578125" style="127" customWidth="1"/>
    <col min="6196" max="6196" width="4.85546875" style="127" customWidth="1"/>
    <col min="6197" max="6197" width="3.5703125" style="127" customWidth="1"/>
    <col min="6198" max="6198" width="4.42578125" style="127" customWidth="1"/>
    <col min="6199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9" width="8.5703125" style="127" customWidth="1"/>
    <col min="6410" max="6410" width="6.140625" style="127" customWidth="1"/>
    <col min="6411" max="6412" width="4.5703125" style="127" customWidth="1"/>
    <col min="6413" max="6413" width="3.85546875" style="127" customWidth="1"/>
    <col min="6414" max="6414" width="8" style="127" customWidth="1"/>
    <col min="6415" max="6415" width="8.42578125" style="127" customWidth="1"/>
    <col min="6416" max="6418" width="4.5703125" style="127" customWidth="1"/>
    <col min="6419" max="6419" width="4.85546875" style="127" customWidth="1"/>
    <col min="6420" max="6420" width="9.140625" style="127" customWidth="1"/>
    <col min="6421" max="6421" width="7.85546875" style="127" customWidth="1"/>
    <col min="6422" max="6422" width="8.42578125" style="127" customWidth="1"/>
    <col min="6423" max="6423" width="4.5703125" style="127" customWidth="1"/>
    <col min="6424" max="6424" width="7.85546875" style="127" customWidth="1"/>
    <col min="6425" max="6425" width="4.28515625" style="127" customWidth="1"/>
    <col min="6426" max="6426" width="8.140625" style="127" customWidth="1"/>
    <col min="6427" max="6427" width="7.85546875" style="127" customWidth="1"/>
    <col min="6428" max="6428" width="4.5703125" style="127" customWidth="1"/>
    <col min="6429" max="6429" width="10.5703125" style="127" customWidth="1"/>
    <col min="6430" max="6430" width="9.140625" style="127" customWidth="1"/>
    <col min="6431" max="6431" width="2.5703125" style="127" customWidth="1"/>
    <col min="6432" max="6432" width="8.42578125" style="127" customWidth="1"/>
    <col min="6433" max="6433" width="9" style="127" customWidth="1"/>
    <col min="6434" max="6436" width="4.5703125" style="127" customWidth="1"/>
    <col min="6437" max="6437" width="7.140625" style="127" customWidth="1"/>
    <col min="6438" max="6438" width="8.5703125" style="127" customWidth="1"/>
    <col min="6439" max="6442" width="4.5703125" style="127" customWidth="1"/>
    <col min="6443" max="6444" width="11.5703125" style="127"/>
    <col min="6445" max="6445" width="7.140625" style="127" customWidth="1"/>
    <col min="6446" max="6446" width="7.42578125" style="127" customWidth="1"/>
    <col min="6447" max="6447" width="6.5703125" style="127" customWidth="1"/>
    <col min="6448" max="6448" width="8.140625" style="127" customWidth="1"/>
    <col min="6449" max="6449" width="1.5703125" style="127" customWidth="1"/>
    <col min="6450" max="6450" width="11.5703125" style="127"/>
    <col min="6451" max="6451" width="4.42578125" style="127" customWidth="1"/>
    <col min="6452" max="6452" width="4.85546875" style="127" customWidth="1"/>
    <col min="6453" max="6453" width="3.5703125" style="127" customWidth="1"/>
    <col min="6454" max="6454" width="4.42578125" style="127" customWidth="1"/>
    <col min="6455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5" width="8.5703125" style="127" customWidth="1"/>
    <col min="6666" max="6666" width="6.140625" style="127" customWidth="1"/>
    <col min="6667" max="6668" width="4.5703125" style="127" customWidth="1"/>
    <col min="6669" max="6669" width="3.85546875" style="127" customWidth="1"/>
    <col min="6670" max="6670" width="8" style="127" customWidth="1"/>
    <col min="6671" max="6671" width="8.42578125" style="127" customWidth="1"/>
    <col min="6672" max="6674" width="4.5703125" style="127" customWidth="1"/>
    <col min="6675" max="6675" width="4.85546875" style="127" customWidth="1"/>
    <col min="6676" max="6676" width="9.140625" style="127" customWidth="1"/>
    <col min="6677" max="6677" width="7.85546875" style="127" customWidth="1"/>
    <col min="6678" max="6678" width="8.42578125" style="127" customWidth="1"/>
    <col min="6679" max="6679" width="4.5703125" style="127" customWidth="1"/>
    <col min="6680" max="6680" width="7.85546875" style="127" customWidth="1"/>
    <col min="6681" max="6681" width="4.28515625" style="127" customWidth="1"/>
    <col min="6682" max="6682" width="8.140625" style="127" customWidth="1"/>
    <col min="6683" max="6683" width="7.85546875" style="127" customWidth="1"/>
    <col min="6684" max="6684" width="4.5703125" style="127" customWidth="1"/>
    <col min="6685" max="6685" width="10.5703125" style="127" customWidth="1"/>
    <col min="6686" max="6686" width="9.140625" style="127" customWidth="1"/>
    <col min="6687" max="6687" width="2.5703125" style="127" customWidth="1"/>
    <col min="6688" max="6688" width="8.42578125" style="127" customWidth="1"/>
    <col min="6689" max="6689" width="9" style="127" customWidth="1"/>
    <col min="6690" max="6692" width="4.5703125" style="127" customWidth="1"/>
    <col min="6693" max="6693" width="7.140625" style="127" customWidth="1"/>
    <col min="6694" max="6694" width="8.5703125" style="127" customWidth="1"/>
    <col min="6695" max="6698" width="4.5703125" style="127" customWidth="1"/>
    <col min="6699" max="6700" width="11.5703125" style="127"/>
    <col min="6701" max="6701" width="7.140625" style="127" customWidth="1"/>
    <col min="6702" max="6702" width="7.42578125" style="127" customWidth="1"/>
    <col min="6703" max="6703" width="6.5703125" style="127" customWidth="1"/>
    <col min="6704" max="6704" width="8.140625" style="127" customWidth="1"/>
    <col min="6705" max="6705" width="1.5703125" style="127" customWidth="1"/>
    <col min="6706" max="6706" width="11.5703125" style="127"/>
    <col min="6707" max="6707" width="4.42578125" style="127" customWidth="1"/>
    <col min="6708" max="6708" width="4.85546875" style="127" customWidth="1"/>
    <col min="6709" max="6709" width="3.5703125" style="127" customWidth="1"/>
    <col min="6710" max="6710" width="4.42578125" style="127" customWidth="1"/>
    <col min="6711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1" width="8.5703125" style="127" customWidth="1"/>
    <col min="6922" max="6922" width="6.140625" style="127" customWidth="1"/>
    <col min="6923" max="6924" width="4.5703125" style="127" customWidth="1"/>
    <col min="6925" max="6925" width="3.85546875" style="127" customWidth="1"/>
    <col min="6926" max="6926" width="8" style="127" customWidth="1"/>
    <col min="6927" max="6927" width="8.42578125" style="127" customWidth="1"/>
    <col min="6928" max="6930" width="4.5703125" style="127" customWidth="1"/>
    <col min="6931" max="6931" width="4.85546875" style="127" customWidth="1"/>
    <col min="6932" max="6932" width="9.140625" style="127" customWidth="1"/>
    <col min="6933" max="6933" width="7.85546875" style="127" customWidth="1"/>
    <col min="6934" max="6934" width="8.42578125" style="127" customWidth="1"/>
    <col min="6935" max="6935" width="4.5703125" style="127" customWidth="1"/>
    <col min="6936" max="6936" width="7.85546875" style="127" customWidth="1"/>
    <col min="6937" max="6937" width="4.28515625" style="127" customWidth="1"/>
    <col min="6938" max="6938" width="8.140625" style="127" customWidth="1"/>
    <col min="6939" max="6939" width="7.85546875" style="127" customWidth="1"/>
    <col min="6940" max="6940" width="4.5703125" style="127" customWidth="1"/>
    <col min="6941" max="6941" width="10.5703125" style="127" customWidth="1"/>
    <col min="6942" max="6942" width="9.140625" style="127" customWidth="1"/>
    <col min="6943" max="6943" width="2.5703125" style="127" customWidth="1"/>
    <col min="6944" max="6944" width="8.42578125" style="127" customWidth="1"/>
    <col min="6945" max="6945" width="9" style="127" customWidth="1"/>
    <col min="6946" max="6948" width="4.5703125" style="127" customWidth="1"/>
    <col min="6949" max="6949" width="7.140625" style="127" customWidth="1"/>
    <col min="6950" max="6950" width="8.5703125" style="127" customWidth="1"/>
    <col min="6951" max="6954" width="4.5703125" style="127" customWidth="1"/>
    <col min="6955" max="6956" width="11.5703125" style="127"/>
    <col min="6957" max="6957" width="7.140625" style="127" customWidth="1"/>
    <col min="6958" max="6958" width="7.42578125" style="127" customWidth="1"/>
    <col min="6959" max="6959" width="6.5703125" style="127" customWidth="1"/>
    <col min="6960" max="6960" width="8.140625" style="127" customWidth="1"/>
    <col min="6961" max="6961" width="1.5703125" style="127" customWidth="1"/>
    <col min="6962" max="6962" width="11.5703125" style="127"/>
    <col min="6963" max="6963" width="4.42578125" style="127" customWidth="1"/>
    <col min="6964" max="6964" width="4.85546875" style="127" customWidth="1"/>
    <col min="6965" max="6965" width="3.5703125" style="127" customWidth="1"/>
    <col min="6966" max="6966" width="4.42578125" style="127" customWidth="1"/>
    <col min="6967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7" width="8.5703125" style="127" customWidth="1"/>
    <col min="7178" max="7178" width="6.140625" style="127" customWidth="1"/>
    <col min="7179" max="7180" width="4.5703125" style="127" customWidth="1"/>
    <col min="7181" max="7181" width="3.85546875" style="127" customWidth="1"/>
    <col min="7182" max="7182" width="8" style="127" customWidth="1"/>
    <col min="7183" max="7183" width="8.42578125" style="127" customWidth="1"/>
    <col min="7184" max="7186" width="4.5703125" style="127" customWidth="1"/>
    <col min="7187" max="7187" width="4.85546875" style="127" customWidth="1"/>
    <col min="7188" max="7188" width="9.140625" style="127" customWidth="1"/>
    <col min="7189" max="7189" width="7.85546875" style="127" customWidth="1"/>
    <col min="7190" max="7190" width="8.42578125" style="127" customWidth="1"/>
    <col min="7191" max="7191" width="4.5703125" style="127" customWidth="1"/>
    <col min="7192" max="7192" width="7.85546875" style="127" customWidth="1"/>
    <col min="7193" max="7193" width="4.28515625" style="127" customWidth="1"/>
    <col min="7194" max="7194" width="8.140625" style="127" customWidth="1"/>
    <col min="7195" max="7195" width="7.85546875" style="127" customWidth="1"/>
    <col min="7196" max="7196" width="4.5703125" style="127" customWidth="1"/>
    <col min="7197" max="7197" width="10.5703125" style="127" customWidth="1"/>
    <col min="7198" max="7198" width="9.140625" style="127" customWidth="1"/>
    <col min="7199" max="7199" width="2.5703125" style="127" customWidth="1"/>
    <col min="7200" max="7200" width="8.42578125" style="127" customWidth="1"/>
    <col min="7201" max="7201" width="9" style="127" customWidth="1"/>
    <col min="7202" max="7204" width="4.5703125" style="127" customWidth="1"/>
    <col min="7205" max="7205" width="7.140625" style="127" customWidth="1"/>
    <col min="7206" max="7206" width="8.5703125" style="127" customWidth="1"/>
    <col min="7207" max="7210" width="4.5703125" style="127" customWidth="1"/>
    <col min="7211" max="7212" width="11.5703125" style="127"/>
    <col min="7213" max="7213" width="7.140625" style="127" customWidth="1"/>
    <col min="7214" max="7214" width="7.42578125" style="127" customWidth="1"/>
    <col min="7215" max="7215" width="6.5703125" style="127" customWidth="1"/>
    <col min="7216" max="7216" width="8.140625" style="127" customWidth="1"/>
    <col min="7217" max="7217" width="1.5703125" style="127" customWidth="1"/>
    <col min="7218" max="7218" width="11.5703125" style="127"/>
    <col min="7219" max="7219" width="4.42578125" style="127" customWidth="1"/>
    <col min="7220" max="7220" width="4.85546875" style="127" customWidth="1"/>
    <col min="7221" max="7221" width="3.5703125" style="127" customWidth="1"/>
    <col min="7222" max="7222" width="4.42578125" style="127" customWidth="1"/>
    <col min="7223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3" width="8.5703125" style="127" customWidth="1"/>
    <col min="7434" max="7434" width="6.140625" style="127" customWidth="1"/>
    <col min="7435" max="7436" width="4.5703125" style="127" customWidth="1"/>
    <col min="7437" max="7437" width="3.85546875" style="127" customWidth="1"/>
    <col min="7438" max="7438" width="8" style="127" customWidth="1"/>
    <col min="7439" max="7439" width="8.42578125" style="127" customWidth="1"/>
    <col min="7440" max="7442" width="4.5703125" style="127" customWidth="1"/>
    <col min="7443" max="7443" width="4.85546875" style="127" customWidth="1"/>
    <col min="7444" max="7444" width="9.140625" style="127" customWidth="1"/>
    <col min="7445" max="7445" width="7.85546875" style="127" customWidth="1"/>
    <col min="7446" max="7446" width="8.42578125" style="127" customWidth="1"/>
    <col min="7447" max="7447" width="4.5703125" style="127" customWidth="1"/>
    <col min="7448" max="7448" width="7.85546875" style="127" customWidth="1"/>
    <col min="7449" max="7449" width="4.28515625" style="127" customWidth="1"/>
    <col min="7450" max="7450" width="8.140625" style="127" customWidth="1"/>
    <col min="7451" max="7451" width="7.85546875" style="127" customWidth="1"/>
    <col min="7452" max="7452" width="4.5703125" style="127" customWidth="1"/>
    <col min="7453" max="7453" width="10.5703125" style="127" customWidth="1"/>
    <col min="7454" max="7454" width="9.140625" style="127" customWidth="1"/>
    <col min="7455" max="7455" width="2.5703125" style="127" customWidth="1"/>
    <col min="7456" max="7456" width="8.42578125" style="127" customWidth="1"/>
    <col min="7457" max="7457" width="9" style="127" customWidth="1"/>
    <col min="7458" max="7460" width="4.5703125" style="127" customWidth="1"/>
    <col min="7461" max="7461" width="7.140625" style="127" customWidth="1"/>
    <col min="7462" max="7462" width="8.5703125" style="127" customWidth="1"/>
    <col min="7463" max="7466" width="4.5703125" style="127" customWidth="1"/>
    <col min="7467" max="7468" width="11.5703125" style="127"/>
    <col min="7469" max="7469" width="7.140625" style="127" customWidth="1"/>
    <col min="7470" max="7470" width="7.42578125" style="127" customWidth="1"/>
    <col min="7471" max="7471" width="6.5703125" style="127" customWidth="1"/>
    <col min="7472" max="7472" width="8.140625" style="127" customWidth="1"/>
    <col min="7473" max="7473" width="1.5703125" style="127" customWidth="1"/>
    <col min="7474" max="7474" width="11.5703125" style="127"/>
    <col min="7475" max="7475" width="4.42578125" style="127" customWidth="1"/>
    <col min="7476" max="7476" width="4.85546875" style="127" customWidth="1"/>
    <col min="7477" max="7477" width="3.5703125" style="127" customWidth="1"/>
    <col min="7478" max="7478" width="4.42578125" style="127" customWidth="1"/>
    <col min="7479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9" width="8.5703125" style="127" customWidth="1"/>
    <col min="7690" max="7690" width="6.140625" style="127" customWidth="1"/>
    <col min="7691" max="7692" width="4.5703125" style="127" customWidth="1"/>
    <col min="7693" max="7693" width="3.85546875" style="127" customWidth="1"/>
    <col min="7694" max="7694" width="8" style="127" customWidth="1"/>
    <col min="7695" max="7695" width="8.42578125" style="127" customWidth="1"/>
    <col min="7696" max="7698" width="4.5703125" style="127" customWidth="1"/>
    <col min="7699" max="7699" width="4.85546875" style="127" customWidth="1"/>
    <col min="7700" max="7700" width="9.140625" style="127" customWidth="1"/>
    <col min="7701" max="7701" width="7.85546875" style="127" customWidth="1"/>
    <col min="7702" max="7702" width="8.42578125" style="127" customWidth="1"/>
    <col min="7703" max="7703" width="4.5703125" style="127" customWidth="1"/>
    <col min="7704" max="7704" width="7.85546875" style="127" customWidth="1"/>
    <col min="7705" max="7705" width="4.28515625" style="127" customWidth="1"/>
    <col min="7706" max="7706" width="8.140625" style="127" customWidth="1"/>
    <col min="7707" max="7707" width="7.85546875" style="127" customWidth="1"/>
    <col min="7708" max="7708" width="4.5703125" style="127" customWidth="1"/>
    <col min="7709" max="7709" width="10.5703125" style="127" customWidth="1"/>
    <col min="7710" max="7710" width="9.140625" style="127" customWidth="1"/>
    <col min="7711" max="7711" width="2.5703125" style="127" customWidth="1"/>
    <col min="7712" max="7712" width="8.42578125" style="127" customWidth="1"/>
    <col min="7713" max="7713" width="9" style="127" customWidth="1"/>
    <col min="7714" max="7716" width="4.5703125" style="127" customWidth="1"/>
    <col min="7717" max="7717" width="7.140625" style="127" customWidth="1"/>
    <col min="7718" max="7718" width="8.5703125" style="127" customWidth="1"/>
    <col min="7719" max="7722" width="4.5703125" style="127" customWidth="1"/>
    <col min="7723" max="7724" width="11.5703125" style="127"/>
    <col min="7725" max="7725" width="7.140625" style="127" customWidth="1"/>
    <col min="7726" max="7726" width="7.42578125" style="127" customWidth="1"/>
    <col min="7727" max="7727" width="6.5703125" style="127" customWidth="1"/>
    <col min="7728" max="7728" width="8.140625" style="127" customWidth="1"/>
    <col min="7729" max="7729" width="1.5703125" style="127" customWidth="1"/>
    <col min="7730" max="7730" width="11.5703125" style="127"/>
    <col min="7731" max="7731" width="4.42578125" style="127" customWidth="1"/>
    <col min="7732" max="7732" width="4.85546875" style="127" customWidth="1"/>
    <col min="7733" max="7733" width="3.5703125" style="127" customWidth="1"/>
    <col min="7734" max="7734" width="4.42578125" style="127" customWidth="1"/>
    <col min="7735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5" width="8.5703125" style="127" customWidth="1"/>
    <col min="7946" max="7946" width="6.140625" style="127" customWidth="1"/>
    <col min="7947" max="7948" width="4.5703125" style="127" customWidth="1"/>
    <col min="7949" max="7949" width="3.85546875" style="127" customWidth="1"/>
    <col min="7950" max="7950" width="8" style="127" customWidth="1"/>
    <col min="7951" max="7951" width="8.42578125" style="127" customWidth="1"/>
    <col min="7952" max="7954" width="4.5703125" style="127" customWidth="1"/>
    <col min="7955" max="7955" width="4.85546875" style="127" customWidth="1"/>
    <col min="7956" max="7956" width="9.140625" style="127" customWidth="1"/>
    <col min="7957" max="7957" width="7.85546875" style="127" customWidth="1"/>
    <col min="7958" max="7958" width="8.42578125" style="127" customWidth="1"/>
    <col min="7959" max="7959" width="4.5703125" style="127" customWidth="1"/>
    <col min="7960" max="7960" width="7.85546875" style="127" customWidth="1"/>
    <col min="7961" max="7961" width="4.28515625" style="127" customWidth="1"/>
    <col min="7962" max="7962" width="8.140625" style="127" customWidth="1"/>
    <col min="7963" max="7963" width="7.85546875" style="127" customWidth="1"/>
    <col min="7964" max="7964" width="4.5703125" style="127" customWidth="1"/>
    <col min="7965" max="7965" width="10.5703125" style="127" customWidth="1"/>
    <col min="7966" max="7966" width="9.140625" style="127" customWidth="1"/>
    <col min="7967" max="7967" width="2.5703125" style="127" customWidth="1"/>
    <col min="7968" max="7968" width="8.42578125" style="127" customWidth="1"/>
    <col min="7969" max="7969" width="9" style="127" customWidth="1"/>
    <col min="7970" max="7972" width="4.5703125" style="127" customWidth="1"/>
    <col min="7973" max="7973" width="7.140625" style="127" customWidth="1"/>
    <col min="7974" max="7974" width="8.5703125" style="127" customWidth="1"/>
    <col min="7975" max="7978" width="4.5703125" style="127" customWidth="1"/>
    <col min="7979" max="7980" width="11.5703125" style="127"/>
    <col min="7981" max="7981" width="7.140625" style="127" customWidth="1"/>
    <col min="7982" max="7982" width="7.42578125" style="127" customWidth="1"/>
    <col min="7983" max="7983" width="6.5703125" style="127" customWidth="1"/>
    <col min="7984" max="7984" width="8.140625" style="127" customWidth="1"/>
    <col min="7985" max="7985" width="1.5703125" style="127" customWidth="1"/>
    <col min="7986" max="7986" width="11.5703125" style="127"/>
    <col min="7987" max="7987" width="4.42578125" style="127" customWidth="1"/>
    <col min="7988" max="7988" width="4.85546875" style="127" customWidth="1"/>
    <col min="7989" max="7989" width="3.5703125" style="127" customWidth="1"/>
    <col min="7990" max="7990" width="4.42578125" style="127" customWidth="1"/>
    <col min="7991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1" width="8.5703125" style="127" customWidth="1"/>
    <col min="8202" max="8202" width="6.140625" style="127" customWidth="1"/>
    <col min="8203" max="8204" width="4.5703125" style="127" customWidth="1"/>
    <col min="8205" max="8205" width="3.85546875" style="127" customWidth="1"/>
    <col min="8206" max="8206" width="8" style="127" customWidth="1"/>
    <col min="8207" max="8207" width="8.42578125" style="127" customWidth="1"/>
    <col min="8208" max="8210" width="4.5703125" style="127" customWidth="1"/>
    <col min="8211" max="8211" width="4.85546875" style="127" customWidth="1"/>
    <col min="8212" max="8212" width="9.140625" style="127" customWidth="1"/>
    <col min="8213" max="8213" width="7.85546875" style="127" customWidth="1"/>
    <col min="8214" max="8214" width="8.42578125" style="127" customWidth="1"/>
    <col min="8215" max="8215" width="4.5703125" style="127" customWidth="1"/>
    <col min="8216" max="8216" width="7.85546875" style="127" customWidth="1"/>
    <col min="8217" max="8217" width="4.28515625" style="127" customWidth="1"/>
    <col min="8218" max="8218" width="8.140625" style="127" customWidth="1"/>
    <col min="8219" max="8219" width="7.85546875" style="127" customWidth="1"/>
    <col min="8220" max="8220" width="4.5703125" style="127" customWidth="1"/>
    <col min="8221" max="8221" width="10.5703125" style="127" customWidth="1"/>
    <col min="8222" max="8222" width="9.140625" style="127" customWidth="1"/>
    <col min="8223" max="8223" width="2.5703125" style="127" customWidth="1"/>
    <col min="8224" max="8224" width="8.42578125" style="127" customWidth="1"/>
    <col min="8225" max="8225" width="9" style="127" customWidth="1"/>
    <col min="8226" max="8228" width="4.5703125" style="127" customWidth="1"/>
    <col min="8229" max="8229" width="7.140625" style="127" customWidth="1"/>
    <col min="8230" max="8230" width="8.5703125" style="127" customWidth="1"/>
    <col min="8231" max="8234" width="4.5703125" style="127" customWidth="1"/>
    <col min="8235" max="8236" width="11.5703125" style="127"/>
    <col min="8237" max="8237" width="7.140625" style="127" customWidth="1"/>
    <col min="8238" max="8238" width="7.42578125" style="127" customWidth="1"/>
    <col min="8239" max="8239" width="6.5703125" style="127" customWidth="1"/>
    <col min="8240" max="8240" width="8.140625" style="127" customWidth="1"/>
    <col min="8241" max="8241" width="1.5703125" style="127" customWidth="1"/>
    <col min="8242" max="8242" width="11.5703125" style="127"/>
    <col min="8243" max="8243" width="4.42578125" style="127" customWidth="1"/>
    <col min="8244" max="8244" width="4.85546875" style="127" customWidth="1"/>
    <col min="8245" max="8245" width="3.5703125" style="127" customWidth="1"/>
    <col min="8246" max="8246" width="4.42578125" style="127" customWidth="1"/>
    <col min="8247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7" width="8.5703125" style="127" customWidth="1"/>
    <col min="8458" max="8458" width="6.140625" style="127" customWidth="1"/>
    <col min="8459" max="8460" width="4.5703125" style="127" customWidth="1"/>
    <col min="8461" max="8461" width="3.85546875" style="127" customWidth="1"/>
    <col min="8462" max="8462" width="8" style="127" customWidth="1"/>
    <col min="8463" max="8463" width="8.42578125" style="127" customWidth="1"/>
    <col min="8464" max="8466" width="4.5703125" style="127" customWidth="1"/>
    <col min="8467" max="8467" width="4.85546875" style="127" customWidth="1"/>
    <col min="8468" max="8468" width="9.140625" style="127" customWidth="1"/>
    <col min="8469" max="8469" width="7.85546875" style="127" customWidth="1"/>
    <col min="8470" max="8470" width="8.42578125" style="127" customWidth="1"/>
    <col min="8471" max="8471" width="4.5703125" style="127" customWidth="1"/>
    <col min="8472" max="8472" width="7.85546875" style="127" customWidth="1"/>
    <col min="8473" max="8473" width="4.28515625" style="127" customWidth="1"/>
    <col min="8474" max="8474" width="8.140625" style="127" customWidth="1"/>
    <col min="8475" max="8475" width="7.85546875" style="127" customWidth="1"/>
    <col min="8476" max="8476" width="4.5703125" style="127" customWidth="1"/>
    <col min="8477" max="8477" width="10.5703125" style="127" customWidth="1"/>
    <col min="8478" max="8478" width="9.140625" style="127" customWidth="1"/>
    <col min="8479" max="8479" width="2.5703125" style="127" customWidth="1"/>
    <col min="8480" max="8480" width="8.42578125" style="127" customWidth="1"/>
    <col min="8481" max="8481" width="9" style="127" customWidth="1"/>
    <col min="8482" max="8484" width="4.5703125" style="127" customWidth="1"/>
    <col min="8485" max="8485" width="7.140625" style="127" customWidth="1"/>
    <col min="8486" max="8486" width="8.5703125" style="127" customWidth="1"/>
    <col min="8487" max="8490" width="4.5703125" style="127" customWidth="1"/>
    <col min="8491" max="8492" width="11.5703125" style="127"/>
    <col min="8493" max="8493" width="7.140625" style="127" customWidth="1"/>
    <col min="8494" max="8494" width="7.42578125" style="127" customWidth="1"/>
    <col min="8495" max="8495" width="6.5703125" style="127" customWidth="1"/>
    <col min="8496" max="8496" width="8.140625" style="127" customWidth="1"/>
    <col min="8497" max="8497" width="1.5703125" style="127" customWidth="1"/>
    <col min="8498" max="8498" width="11.5703125" style="127"/>
    <col min="8499" max="8499" width="4.42578125" style="127" customWidth="1"/>
    <col min="8500" max="8500" width="4.85546875" style="127" customWidth="1"/>
    <col min="8501" max="8501" width="3.5703125" style="127" customWidth="1"/>
    <col min="8502" max="8502" width="4.42578125" style="127" customWidth="1"/>
    <col min="8503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3" width="8.5703125" style="127" customWidth="1"/>
    <col min="8714" max="8714" width="6.140625" style="127" customWidth="1"/>
    <col min="8715" max="8716" width="4.5703125" style="127" customWidth="1"/>
    <col min="8717" max="8717" width="3.85546875" style="127" customWidth="1"/>
    <col min="8718" max="8718" width="8" style="127" customWidth="1"/>
    <col min="8719" max="8719" width="8.42578125" style="127" customWidth="1"/>
    <col min="8720" max="8722" width="4.5703125" style="127" customWidth="1"/>
    <col min="8723" max="8723" width="4.85546875" style="127" customWidth="1"/>
    <col min="8724" max="8724" width="9.140625" style="127" customWidth="1"/>
    <col min="8725" max="8725" width="7.85546875" style="127" customWidth="1"/>
    <col min="8726" max="8726" width="8.42578125" style="127" customWidth="1"/>
    <col min="8727" max="8727" width="4.5703125" style="127" customWidth="1"/>
    <col min="8728" max="8728" width="7.85546875" style="127" customWidth="1"/>
    <col min="8729" max="8729" width="4.28515625" style="127" customWidth="1"/>
    <col min="8730" max="8730" width="8.140625" style="127" customWidth="1"/>
    <col min="8731" max="8731" width="7.85546875" style="127" customWidth="1"/>
    <col min="8732" max="8732" width="4.5703125" style="127" customWidth="1"/>
    <col min="8733" max="8733" width="10.5703125" style="127" customWidth="1"/>
    <col min="8734" max="8734" width="9.140625" style="127" customWidth="1"/>
    <col min="8735" max="8735" width="2.5703125" style="127" customWidth="1"/>
    <col min="8736" max="8736" width="8.42578125" style="127" customWidth="1"/>
    <col min="8737" max="8737" width="9" style="127" customWidth="1"/>
    <col min="8738" max="8740" width="4.5703125" style="127" customWidth="1"/>
    <col min="8741" max="8741" width="7.140625" style="127" customWidth="1"/>
    <col min="8742" max="8742" width="8.5703125" style="127" customWidth="1"/>
    <col min="8743" max="8746" width="4.5703125" style="127" customWidth="1"/>
    <col min="8747" max="8748" width="11.5703125" style="127"/>
    <col min="8749" max="8749" width="7.140625" style="127" customWidth="1"/>
    <col min="8750" max="8750" width="7.42578125" style="127" customWidth="1"/>
    <col min="8751" max="8751" width="6.5703125" style="127" customWidth="1"/>
    <col min="8752" max="8752" width="8.140625" style="127" customWidth="1"/>
    <col min="8753" max="8753" width="1.5703125" style="127" customWidth="1"/>
    <col min="8754" max="8754" width="11.5703125" style="127"/>
    <col min="8755" max="8755" width="4.42578125" style="127" customWidth="1"/>
    <col min="8756" max="8756" width="4.85546875" style="127" customWidth="1"/>
    <col min="8757" max="8757" width="3.5703125" style="127" customWidth="1"/>
    <col min="8758" max="8758" width="4.42578125" style="127" customWidth="1"/>
    <col min="8759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9" width="8.5703125" style="127" customWidth="1"/>
    <col min="8970" max="8970" width="6.140625" style="127" customWidth="1"/>
    <col min="8971" max="8972" width="4.5703125" style="127" customWidth="1"/>
    <col min="8973" max="8973" width="3.85546875" style="127" customWidth="1"/>
    <col min="8974" max="8974" width="8" style="127" customWidth="1"/>
    <col min="8975" max="8975" width="8.42578125" style="127" customWidth="1"/>
    <col min="8976" max="8978" width="4.5703125" style="127" customWidth="1"/>
    <col min="8979" max="8979" width="4.85546875" style="127" customWidth="1"/>
    <col min="8980" max="8980" width="9.140625" style="127" customWidth="1"/>
    <col min="8981" max="8981" width="7.85546875" style="127" customWidth="1"/>
    <col min="8982" max="8982" width="8.42578125" style="127" customWidth="1"/>
    <col min="8983" max="8983" width="4.5703125" style="127" customWidth="1"/>
    <col min="8984" max="8984" width="7.85546875" style="127" customWidth="1"/>
    <col min="8985" max="8985" width="4.28515625" style="127" customWidth="1"/>
    <col min="8986" max="8986" width="8.140625" style="127" customWidth="1"/>
    <col min="8987" max="8987" width="7.85546875" style="127" customWidth="1"/>
    <col min="8988" max="8988" width="4.5703125" style="127" customWidth="1"/>
    <col min="8989" max="8989" width="10.5703125" style="127" customWidth="1"/>
    <col min="8990" max="8990" width="9.140625" style="127" customWidth="1"/>
    <col min="8991" max="8991" width="2.5703125" style="127" customWidth="1"/>
    <col min="8992" max="8992" width="8.42578125" style="127" customWidth="1"/>
    <col min="8993" max="8993" width="9" style="127" customWidth="1"/>
    <col min="8994" max="8996" width="4.5703125" style="127" customWidth="1"/>
    <col min="8997" max="8997" width="7.140625" style="127" customWidth="1"/>
    <col min="8998" max="8998" width="8.5703125" style="127" customWidth="1"/>
    <col min="8999" max="9002" width="4.5703125" style="127" customWidth="1"/>
    <col min="9003" max="9004" width="11.5703125" style="127"/>
    <col min="9005" max="9005" width="7.140625" style="127" customWidth="1"/>
    <col min="9006" max="9006" width="7.42578125" style="127" customWidth="1"/>
    <col min="9007" max="9007" width="6.5703125" style="127" customWidth="1"/>
    <col min="9008" max="9008" width="8.140625" style="127" customWidth="1"/>
    <col min="9009" max="9009" width="1.5703125" style="127" customWidth="1"/>
    <col min="9010" max="9010" width="11.5703125" style="127"/>
    <col min="9011" max="9011" width="4.42578125" style="127" customWidth="1"/>
    <col min="9012" max="9012" width="4.85546875" style="127" customWidth="1"/>
    <col min="9013" max="9013" width="3.5703125" style="127" customWidth="1"/>
    <col min="9014" max="9014" width="4.42578125" style="127" customWidth="1"/>
    <col min="9015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5" width="8.5703125" style="127" customWidth="1"/>
    <col min="9226" max="9226" width="6.140625" style="127" customWidth="1"/>
    <col min="9227" max="9228" width="4.5703125" style="127" customWidth="1"/>
    <col min="9229" max="9229" width="3.85546875" style="127" customWidth="1"/>
    <col min="9230" max="9230" width="8" style="127" customWidth="1"/>
    <col min="9231" max="9231" width="8.42578125" style="127" customWidth="1"/>
    <col min="9232" max="9234" width="4.5703125" style="127" customWidth="1"/>
    <col min="9235" max="9235" width="4.85546875" style="127" customWidth="1"/>
    <col min="9236" max="9236" width="9.140625" style="127" customWidth="1"/>
    <col min="9237" max="9237" width="7.85546875" style="127" customWidth="1"/>
    <col min="9238" max="9238" width="8.42578125" style="127" customWidth="1"/>
    <col min="9239" max="9239" width="4.5703125" style="127" customWidth="1"/>
    <col min="9240" max="9240" width="7.85546875" style="127" customWidth="1"/>
    <col min="9241" max="9241" width="4.28515625" style="127" customWidth="1"/>
    <col min="9242" max="9242" width="8.140625" style="127" customWidth="1"/>
    <col min="9243" max="9243" width="7.85546875" style="127" customWidth="1"/>
    <col min="9244" max="9244" width="4.5703125" style="127" customWidth="1"/>
    <col min="9245" max="9245" width="10.5703125" style="127" customWidth="1"/>
    <col min="9246" max="9246" width="9.140625" style="127" customWidth="1"/>
    <col min="9247" max="9247" width="2.5703125" style="127" customWidth="1"/>
    <col min="9248" max="9248" width="8.42578125" style="127" customWidth="1"/>
    <col min="9249" max="9249" width="9" style="127" customWidth="1"/>
    <col min="9250" max="9252" width="4.5703125" style="127" customWidth="1"/>
    <col min="9253" max="9253" width="7.140625" style="127" customWidth="1"/>
    <col min="9254" max="9254" width="8.5703125" style="127" customWidth="1"/>
    <col min="9255" max="9258" width="4.5703125" style="127" customWidth="1"/>
    <col min="9259" max="9260" width="11.5703125" style="127"/>
    <col min="9261" max="9261" width="7.140625" style="127" customWidth="1"/>
    <col min="9262" max="9262" width="7.42578125" style="127" customWidth="1"/>
    <col min="9263" max="9263" width="6.5703125" style="127" customWidth="1"/>
    <col min="9264" max="9264" width="8.140625" style="127" customWidth="1"/>
    <col min="9265" max="9265" width="1.5703125" style="127" customWidth="1"/>
    <col min="9266" max="9266" width="11.5703125" style="127"/>
    <col min="9267" max="9267" width="4.42578125" style="127" customWidth="1"/>
    <col min="9268" max="9268" width="4.85546875" style="127" customWidth="1"/>
    <col min="9269" max="9269" width="3.5703125" style="127" customWidth="1"/>
    <col min="9270" max="9270" width="4.42578125" style="127" customWidth="1"/>
    <col min="9271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1" width="8.5703125" style="127" customWidth="1"/>
    <col min="9482" max="9482" width="6.140625" style="127" customWidth="1"/>
    <col min="9483" max="9484" width="4.5703125" style="127" customWidth="1"/>
    <col min="9485" max="9485" width="3.85546875" style="127" customWidth="1"/>
    <col min="9486" max="9486" width="8" style="127" customWidth="1"/>
    <col min="9487" max="9487" width="8.42578125" style="127" customWidth="1"/>
    <col min="9488" max="9490" width="4.5703125" style="127" customWidth="1"/>
    <col min="9491" max="9491" width="4.85546875" style="127" customWidth="1"/>
    <col min="9492" max="9492" width="9.140625" style="127" customWidth="1"/>
    <col min="9493" max="9493" width="7.85546875" style="127" customWidth="1"/>
    <col min="9494" max="9494" width="8.42578125" style="127" customWidth="1"/>
    <col min="9495" max="9495" width="4.5703125" style="127" customWidth="1"/>
    <col min="9496" max="9496" width="7.85546875" style="127" customWidth="1"/>
    <col min="9497" max="9497" width="4.28515625" style="127" customWidth="1"/>
    <col min="9498" max="9498" width="8.140625" style="127" customWidth="1"/>
    <col min="9499" max="9499" width="7.85546875" style="127" customWidth="1"/>
    <col min="9500" max="9500" width="4.5703125" style="127" customWidth="1"/>
    <col min="9501" max="9501" width="10.5703125" style="127" customWidth="1"/>
    <col min="9502" max="9502" width="9.140625" style="127" customWidth="1"/>
    <col min="9503" max="9503" width="2.5703125" style="127" customWidth="1"/>
    <col min="9504" max="9504" width="8.42578125" style="127" customWidth="1"/>
    <col min="9505" max="9505" width="9" style="127" customWidth="1"/>
    <col min="9506" max="9508" width="4.5703125" style="127" customWidth="1"/>
    <col min="9509" max="9509" width="7.140625" style="127" customWidth="1"/>
    <col min="9510" max="9510" width="8.5703125" style="127" customWidth="1"/>
    <col min="9511" max="9514" width="4.5703125" style="127" customWidth="1"/>
    <col min="9515" max="9516" width="11.5703125" style="127"/>
    <col min="9517" max="9517" width="7.140625" style="127" customWidth="1"/>
    <col min="9518" max="9518" width="7.42578125" style="127" customWidth="1"/>
    <col min="9519" max="9519" width="6.5703125" style="127" customWidth="1"/>
    <col min="9520" max="9520" width="8.140625" style="127" customWidth="1"/>
    <col min="9521" max="9521" width="1.5703125" style="127" customWidth="1"/>
    <col min="9522" max="9522" width="11.5703125" style="127"/>
    <col min="9523" max="9523" width="4.42578125" style="127" customWidth="1"/>
    <col min="9524" max="9524" width="4.85546875" style="127" customWidth="1"/>
    <col min="9525" max="9525" width="3.5703125" style="127" customWidth="1"/>
    <col min="9526" max="9526" width="4.42578125" style="127" customWidth="1"/>
    <col min="9527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7" width="8.5703125" style="127" customWidth="1"/>
    <col min="9738" max="9738" width="6.140625" style="127" customWidth="1"/>
    <col min="9739" max="9740" width="4.5703125" style="127" customWidth="1"/>
    <col min="9741" max="9741" width="3.85546875" style="127" customWidth="1"/>
    <col min="9742" max="9742" width="8" style="127" customWidth="1"/>
    <col min="9743" max="9743" width="8.42578125" style="127" customWidth="1"/>
    <col min="9744" max="9746" width="4.5703125" style="127" customWidth="1"/>
    <col min="9747" max="9747" width="4.85546875" style="127" customWidth="1"/>
    <col min="9748" max="9748" width="9.140625" style="127" customWidth="1"/>
    <col min="9749" max="9749" width="7.85546875" style="127" customWidth="1"/>
    <col min="9750" max="9750" width="8.42578125" style="127" customWidth="1"/>
    <col min="9751" max="9751" width="4.5703125" style="127" customWidth="1"/>
    <col min="9752" max="9752" width="7.85546875" style="127" customWidth="1"/>
    <col min="9753" max="9753" width="4.28515625" style="127" customWidth="1"/>
    <col min="9754" max="9754" width="8.140625" style="127" customWidth="1"/>
    <col min="9755" max="9755" width="7.85546875" style="127" customWidth="1"/>
    <col min="9756" max="9756" width="4.5703125" style="127" customWidth="1"/>
    <col min="9757" max="9757" width="10.5703125" style="127" customWidth="1"/>
    <col min="9758" max="9758" width="9.140625" style="127" customWidth="1"/>
    <col min="9759" max="9759" width="2.5703125" style="127" customWidth="1"/>
    <col min="9760" max="9760" width="8.42578125" style="127" customWidth="1"/>
    <col min="9761" max="9761" width="9" style="127" customWidth="1"/>
    <col min="9762" max="9764" width="4.5703125" style="127" customWidth="1"/>
    <col min="9765" max="9765" width="7.140625" style="127" customWidth="1"/>
    <col min="9766" max="9766" width="8.5703125" style="127" customWidth="1"/>
    <col min="9767" max="9770" width="4.5703125" style="127" customWidth="1"/>
    <col min="9771" max="9772" width="11.5703125" style="127"/>
    <col min="9773" max="9773" width="7.140625" style="127" customWidth="1"/>
    <col min="9774" max="9774" width="7.42578125" style="127" customWidth="1"/>
    <col min="9775" max="9775" width="6.5703125" style="127" customWidth="1"/>
    <col min="9776" max="9776" width="8.140625" style="127" customWidth="1"/>
    <col min="9777" max="9777" width="1.5703125" style="127" customWidth="1"/>
    <col min="9778" max="9778" width="11.5703125" style="127"/>
    <col min="9779" max="9779" width="4.42578125" style="127" customWidth="1"/>
    <col min="9780" max="9780" width="4.85546875" style="127" customWidth="1"/>
    <col min="9781" max="9781" width="3.5703125" style="127" customWidth="1"/>
    <col min="9782" max="9782" width="4.42578125" style="127" customWidth="1"/>
    <col min="9783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3" width="8.5703125" style="127" customWidth="1"/>
    <col min="9994" max="9994" width="6.140625" style="127" customWidth="1"/>
    <col min="9995" max="9996" width="4.5703125" style="127" customWidth="1"/>
    <col min="9997" max="9997" width="3.85546875" style="127" customWidth="1"/>
    <col min="9998" max="9998" width="8" style="127" customWidth="1"/>
    <col min="9999" max="9999" width="8.42578125" style="127" customWidth="1"/>
    <col min="10000" max="10002" width="4.5703125" style="127" customWidth="1"/>
    <col min="10003" max="10003" width="4.85546875" style="127" customWidth="1"/>
    <col min="10004" max="10004" width="9.140625" style="127" customWidth="1"/>
    <col min="10005" max="10005" width="7.85546875" style="127" customWidth="1"/>
    <col min="10006" max="10006" width="8.42578125" style="127" customWidth="1"/>
    <col min="10007" max="10007" width="4.5703125" style="127" customWidth="1"/>
    <col min="10008" max="10008" width="7.85546875" style="127" customWidth="1"/>
    <col min="10009" max="10009" width="4.28515625" style="127" customWidth="1"/>
    <col min="10010" max="10010" width="8.140625" style="127" customWidth="1"/>
    <col min="10011" max="10011" width="7.85546875" style="127" customWidth="1"/>
    <col min="10012" max="10012" width="4.5703125" style="127" customWidth="1"/>
    <col min="10013" max="10013" width="10.5703125" style="127" customWidth="1"/>
    <col min="10014" max="10014" width="9.140625" style="127" customWidth="1"/>
    <col min="10015" max="10015" width="2.5703125" style="127" customWidth="1"/>
    <col min="10016" max="10016" width="8.42578125" style="127" customWidth="1"/>
    <col min="10017" max="10017" width="9" style="127" customWidth="1"/>
    <col min="10018" max="10020" width="4.5703125" style="127" customWidth="1"/>
    <col min="10021" max="10021" width="7.140625" style="127" customWidth="1"/>
    <col min="10022" max="10022" width="8.5703125" style="127" customWidth="1"/>
    <col min="10023" max="10026" width="4.5703125" style="127" customWidth="1"/>
    <col min="10027" max="10028" width="11.5703125" style="127"/>
    <col min="10029" max="10029" width="7.140625" style="127" customWidth="1"/>
    <col min="10030" max="10030" width="7.42578125" style="127" customWidth="1"/>
    <col min="10031" max="10031" width="6.5703125" style="127" customWidth="1"/>
    <col min="10032" max="10032" width="8.140625" style="127" customWidth="1"/>
    <col min="10033" max="10033" width="1.5703125" style="127" customWidth="1"/>
    <col min="10034" max="10034" width="11.5703125" style="127"/>
    <col min="10035" max="10035" width="4.42578125" style="127" customWidth="1"/>
    <col min="10036" max="10036" width="4.85546875" style="127" customWidth="1"/>
    <col min="10037" max="10037" width="3.5703125" style="127" customWidth="1"/>
    <col min="10038" max="10038" width="4.42578125" style="127" customWidth="1"/>
    <col min="10039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9" width="8.5703125" style="127" customWidth="1"/>
    <col min="10250" max="10250" width="6.140625" style="127" customWidth="1"/>
    <col min="10251" max="10252" width="4.5703125" style="127" customWidth="1"/>
    <col min="10253" max="10253" width="3.85546875" style="127" customWidth="1"/>
    <col min="10254" max="10254" width="8" style="127" customWidth="1"/>
    <col min="10255" max="10255" width="8.42578125" style="127" customWidth="1"/>
    <col min="10256" max="10258" width="4.5703125" style="127" customWidth="1"/>
    <col min="10259" max="10259" width="4.85546875" style="127" customWidth="1"/>
    <col min="10260" max="10260" width="9.140625" style="127" customWidth="1"/>
    <col min="10261" max="10261" width="7.85546875" style="127" customWidth="1"/>
    <col min="10262" max="10262" width="8.42578125" style="127" customWidth="1"/>
    <col min="10263" max="10263" width="4.5703125" style="127" customWidth="1"/>
    <col min="10264" max="10264" width="7.85546875" style="127" customWidth="1"/>
    <col min="10265" max="10265" width="4.28515625" style="127" customWidth="1"/>
    <col min="10266" max="10266" width="8.140625" style="127" customWidth="1"/>
    <col min="10267" max="10267" width="7.85546875" style="127" customWidth="1"/>
    <col min="10268" max="10268" width="4.5703125" style="127" customWidth="1"/>
    <col min="10269" max="10269" width="10.5703125" style="127" customWidth="1"/>
    <col min="10270" max="10270" width="9.140625" style="127" customWidth="1"/>
    <col min="10271" max="10271" width="2.5703125" style="127" customWidth="1"/>
    <col min="10272" max="10272" width="8.42578125" style="127" customWidth="1"/>
    <col min="10273" max="10273" width="9" style="127" customWidth="1"/>
    <col min="10274" max="10276" width="4.5703125" style="127" customWidth="1"/>
    <col min="10277" max="10277" width="7.140625" style="127" customWidth="1"/>
    <col min="10278" max="10278" width="8.5703125" style="127" customWidth="1"/>
    <col min="10279" max="10282" width="4.5703125" style="127" customWidth="1"/>
    <col min="10283" max="10284" width="11.5703125" style="127"/>
    <col min="10285" max="10285" width="7.140625" style="127" customWidth="1"/>
    <col min="10286" max="10286" width="7.42578125" style="127" customWidth="1"/>
    <col min="10287" max="10287" width="6.5703125" style="127" customWidth="1"/>
    <col min="10288" max="10288" width="8.140625" style="127" customWidth="1"/>
    <col min="10289" max="10289" width="1.5703125" style="127" customWidth="1"/>
    <col min="10290" max="10290" width="11.5703125" style="127"/>
    <col min="10291" max="10291" width="4.42578125" style="127" customWidth="1"/>
    <col min="10292" max="10292" width="4.85546875" style="127" customWidth="1"/>
    <col min="10293" max="10293" width="3.5703125" style="127" customWidth="1"/>
    <col min="10294" max="10294" width="4.42578125" style="127" customWidth="1"/>
    <col min="10295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5" width="8.5703125" style="127" customWidth="1"/>
    <col min="10506" max="10506" width="6.140625" style="127" customWidth="1"/>
    <col min="10507" max="10508" width="4.5703125" style="127" customWidth="1"/>
    <col min="10509" max="10509" width="3.85546875" style="127" customWidth="1"/>
    <col min="10510" max="10510" width="8" style="127" customWidth="1"/>
    <col min="10511" max="10511" width="8.42578125" style="127" customWidth="1"/>
    <col min="10512" max="10514" width="4.5703125" style="127" customWidth="1"/>
    <col min="10515" max="10515" width="4.85546875" style="127" customWidth="1"/>
    <col min="10516" max="10516" width="9.140625" style="127" customWidth="1"/>
    <col min="10517" max="10517" width="7.85546875" style="127" customWidth="1"/>
    <col min="10518" max="10518" width="8.42578125" style="127" customWidth="1"/>
    <col min="10519" max="10519" width="4.5703125" style="127" customWidth="1"/>
    <col min="10520" max="10520" width="7.85546875" style="127" customWidth="1"/>
    <col min="10521" max="10521" width="4.28515625" style="127" customWidth="1"/>
    <col min="10522" max="10522" width="8.140625" style="127" customWidth="1"/>
    <col min="10523" max="10523" width="7.85546875" style="127" customWidth="1"/>
    <col min="10524" max="10524" width="4.5703125" style="127" customWidth="1"/>
    <col min="10525" max="10525" width="10.5703125" style="127" customWidth="1"/>
    <col min="10526" max="10526" width="9.140625" style="127" customWidth="1"/>
    <col min="10527" max="10527" width="2.5703125" style="127" customWidth="1"/>
    <col min="10528" max="10528" width="8.42578125" style="127" customWidth="1"/>
    <col min="10529" max="10529" width="9" style="127" customWidth="1"/>
    <col min="10530" max="10532" width="4.5703125" style="127" customWidth="1"/>
    <col min="10533" max="10533" width="7.140625" style="127" customWidth="1"/>
    <col min="10534" max="10534" width="8.5703125" style="127" customWidth="1"/>
    <col min="10535" max="10538" width="4.5703125" style="127" customWidth="1"/>
    <col min="10539" max="10540" width="11.5703125" style="127"/>
    <col min="10541" max="10541" width="7.140625" style="127" customWidth="1"/>
    <col min="10542" max="10542" width="7.42578125" style="127" customWidth="1"/>
    <col min="10543" max="10543" width="6.5703125" style="127" customWidth="1"/>
    <col min="10544" max="10544" width="8.140625" style="127" customWidth="1"/>
    <col min="10545" max="10545" width="1.5703125" style="127" customWidth="1"/>
    <col min="10546" max="10546" width="11.5703125" style="127"/>
    <col min="10547" max="10547" width="4.42578125" style="127" customWidth="1"/>
    <col min="10548" max="10548" width="4.85546875" style="127" customWidth="1"/>
    <col min="10549" max="10549" width="3.5703125" style="127" customWidth="1"/>
    <col min="10550" max="10550" width="4.42578125" style="127" customWidth="1"/>
    <col min="10551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1" width="8.5703125" style="127" customWidth="1"/>
    <col min="10762" max="10762" width="6.140625" style="127" customWidth="1"/>
    <col min="10763" max="10764" width="4.5703125" style="127" customWidth="1"/>
    <col min="10765" max="10765" width="3.85546875" style="127" customWidth="1"/>
    <col min="10766" max="10766" width="8" style="127" customWidth="1"/>
    <col min="10767" max="10767" width="8.42578125" style="127" customWidth="1"/>
    <col min="10768" max="10770" width="4.5703125" style="127" customWidth="1"/>
    <col min="10771" max="10771" width="4.85546875" style="127" customWidth="1"/>
    <col min="10772" max="10772" width="9.140625" style="127" customWidth="1"/>
    <col min="10773" max="10773" width="7.85546875" style="127" customWidth="1"/>
    <col min="10774" max="10774" width="8.42578125" style="127" customWidth="1"/>
    <col min="10775" max="10775" width="4.5703125" style="127" customWidth="1"/>
    <col min="10776" max="10776" width="7.85546875" style="127" customWidth="1"/>
    <col min="10777" max="10777" width="4.28515625" style="127" customWidth="1"/>
    <col min="10778" max="10778" width="8.140625" style="127" customWidth="1"/>
    <col min="10779" max="10779" width="7.85546875" style="127" customWidth="1"/>
    <col min="10780" max="10780" width="4.5703125" style="127" customWidth="1"/>
    <col min="10781" max="10781" width="10.5703125" style="127" customWidth="1"/>
    <col min="10782" max="10782" width="9.140625" style="127" customWidth="1"/>
    <col min="10783" max="10783" width="2.5703125" style="127" customWidth="1"/>
    <col min="10784" max="10784" width="8.42578125" style="127" customWidth="1"/>
    <col min="10785" max="10785" width="9" style="127" customWidth="1"/>
    <col min="10786" max="10788" width="4.5703125" style="127" customWidth="1"/>
    <col min="10789" max="10789" width="7.140625" style="127" customWidth="1"/>
    <col min="10790" max="10790" width="8.5703125" style="127" customWidth="1"/>
    <col min="10791" max="10794" width="4.5703125" style="127" customWidth="1"/>
    <col min="10795" max="10796" width="11.5703125" style="127"/>
    <col min="10797" max="10797" width="7.140625" style="127" customWidth="1"/>
    <col min="10798" max="10798" width="7.42578125" style="127" customWidth="1"/>
    <col min="10799" max="10799" width="6.5703125" style="127" customWidth="1"/>
    <col min="10800" max="10800" width="8.140625" style="127" customWidth="1"/>
    <col min="10801" max="10801" width="1.5703125" style="127" customWidth="1"/>
    <col min="10802" max="10802" width="11.5703125" style="127"/>
    <col min="10803" max="10803" width="4.42578125" style="127" customWidth="1"/>
    <col min="10804" max="10804" width="4.85546875" style="127" customWidth="1"/>
    <col min="10805" max="10805" width="3.5703125" style="127" customWidth="1"/>
    <col min="10806" max="10806" width="4.42578125" style="127" customWidth="1"/>
    <col min="10807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7" width="8.5703125" style="127" customWidth="1"/>
    <col min="11018" max="11018" width="6.140625" style="127" customWidth="1"/>
    <col min="11019" max="11020" width="4.5703125" style="127" customWidth="1"/>
    <col min="11021" max="11021" width="3.85546875" style="127" customWidth="1"/>
    <col min="11022" max="11022" width="8" style="127" customWidth="1"/>
    <col min="11023" max="11023" width="8.42578125" style="127" customWidth="1"/>
    <col min="11024" max="11026" width="4.5703125" style="127" customWidth="1"/>
    <col min="11027" max="11027" width="4.85546875" style="127" customWidth="1"/>
    <col min="11028" max="11028" width="9.140625" style="127" customWidth="1"/>
    <col min="11029" max="11029" width="7.85546875" style="127" customWidth="1"/>
    <col min="11030" max="11030" width="8.42578125" style="127" customWidth="1"/>
    <col min="11031" max="11031" width="4.5703125" style="127" customWidth="1"/>
    <col min="11032" max="11032" width="7.85546875" style="127" customWidth="1"/>
    <col min="11033" max="11033" width="4.28515625" style="127" customWidth="1"/>
    <col min="11034" max="11034" width="8.140625" style="127" customWidth="1"/>
    <col min="11035" max="11035" width="7.85546875" style="127" customWidth="1"/>
    <col min="11036" max="11036" width="4.5703125" style="127" customWidth="1"/>
    <col min="11037" max="11037" width="10.5703125" style="127" customWidth="1"/>
    <col min="11038" max="11038" width="9.140625" style="127" customWidth="1"/>
    <col min="11039" max="11039" width="2.5703125" style="127" customWidth="1"/>
    <col min="11040" max="11040" width="8.42578125" style="127" customWidth="1"/>
    <col min="11041" max="11041" width="9" style="127" customWidth="1"/>
    <col min="11042" max="11044" width="4.5703125" style="127" customWidth="1"/>
    <col min="11045" max="11045" width="7.140625" style="127" customWidth="1"/>
    <col min="11046" max="11046" width="8.5703125" style="127" customWidth="1"/>
    <col min="11047" max="11050" width="4.5703125" style="127" customWidth="1"/>
    <col min="11051" max="11052" width="11.5703125" style="127"/>
    <col min="11053" max="11053" width="7.140625" style="127" customWidth="1"/>
    <col min="11054" max="11054" width="7.42578125" style="127" customWidth="1"/>
    <col min="11055" max="11055" width="6.5703125" style="127" customWidth="1"/>
    <col min="11056" max="11056" width="8.140625" style="127" customWidth="1"/>
    <col min="11057" max="11057" width="1.5703125" style="127" customWidth="1"/>
    <col min="11058" max="11058" width="11.5703125" style="127"/>
    <col min="11059" max="11059" width="4.42578125" style="127" customWidth="1"/>
    <col min="11060" max="11060" width="4.85546875" style="127" customWidth="1"/>
    <col min="11061" max="11061" width="3.5703125" style="127" customWidth="1"/>
    <col min="11062" max="11062" width="4.42578125" style="127" customWidth="1"/>
    <col min="11063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3" width="8.5703125" style="127" customWidth="1"/>
    <col min="11274" max="11274" width="6.140625" style="127" customWidth="1"/>
    <col min="11275" max="11276" width="4.5703125" style="127" customWidth="1"/>
    <col min="11277" max="11277" width="3.85546875" style="127" customWidth="1"/>
    <col min="11278" max="11278" width="8" style="127" customWidth="1"/>
    <col min="11279" max="11279" width="8.42578125" style="127" customWidth="1"/>
    <col min="11280" max="11282" width="4.5703125" style="127" customWidth="1"/>
    <col min="11283" max="11283" width="4.85546875" style="127" customWidth="1"/>
    <col min="11284" max="11284" width="9.140625" style="127" customWidth="1"/>
    <col min="11285" max="11285" width="7.85546875" style="127" customWidth="1"/>
    <col min="11286" max="11286" width="8.42578125" style="127" customWidth="1"/>
    <col min="11287" max="11287" width="4.5703125" style="127" customWidth="1"/>
    <col min="11288" max="11288" width="7.85546875" style="127" customWidth="1"/>
    <col min="11289" max="11289" width="4.28515625" style="127" customWidth="1"/>
    <col min="11290" max="11290" width="8.140625" style="127" customWidth="1"/>
    <col min="11291" max="11291" width="7.85546875" style="127" customWidth="1"/>
    <col min="11292" max="11292" width="4.5703125" style="127" customWidth="1"/>
    <col min="11293" max="11293" width="10.5703125" style="127" customWidth="1"/>
    <col min="11294" max="11294" width="9.140625" style="127" customWidth="1"/>
    <col min="11295" max="11295" width="2.5703125" style="127" customWidth="1"/>
    <col min="11296" max="11296" width="8.42578125" style="127" customWidth="1"/>
    <col min="11297" max="11297" width="9" style="127" customWidth="1"/>
    <col min="11298" max="11300" width="4.5703125" style="127" customWidth="1"/>
    <col min="11301" max="11301" width="7.140625" style="127" customWidth="1"/>
    <col min="11302" max="11302" width="8.5703125" style="127" customWidth="1"/>
    <col min="11303" max="11306" width="4.5703125" style="127" customWidth="1"/>
    <col min="11307" max="11308" width="11.5703125" style="127"/>
    <col min="11309" max="11309" width="7.140625" style="127" customWidth="1"/>
    <col min="11310" max="11310" width="7.42578125" style="127" customWidth="1"/>
    <col min="11311" max="11311" width="6.5703125" style="127" customWidth="1"/>
    <col min="11312" max="11312" width="8.140625" style="127" customWidth="1"/>
    <col min="11313" max="11313" width="1.5703125" style="127" customWidth="1"/>
    <col min="11314" max="11314" width="11.5703125" style="127"/>
    <col min="11315" max="11315" width="4.42578125" style="127" customWidth="1"/>
    <col min="11316" max="11316" width="4.85546875" style="127" customWidth="1"/>
    <col min="11317" max="11317" width="3.5703125" style="127" customWidth="1"/>
    <col min="11318" max="11318" width="4.42578125" style="127" customWidth="1"/>
    <col min="11319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9" width="8.5703125" style="127" customWidth="1"/>
    <col min="11530" max="11530" width="6.140625" style="127" customWidth="1"/>
    <col min="11531" max="11532" width="4.5703125" style="127" customWidth="1"/>
    <col min="11533" max="11533" width="3.85546875" style="127" customWidth="1"/>
    <col min="11534" max="11534" width="8" style="127" customWidth="1"/>
    <col min="11535" max="11535" width="8.42578125" style="127" customWidth="1"/>
    <col min="11536" max="11538" width="4.5703125" style="127" customWidth="1"/>
    <col min="11539" max="11539" width="4.85546875" style="127" customWidth="1"/>
    <col min="11540" max="11540" width="9.140625" style="127" customWidth="1"/>
    <col min="11541" max="11541" width="7.85546875" style="127" customWidth="1"/>
    <col min="11542" max="11542" width="8.42578125" style="127" customWidth="1"/>
    <col min="11543" max="11543" width="4.5703125" style="127" customWidth="1"/>
    <col min="11544" max="11544" width="7.85546875" style="127" customWidth="1"/>
    <col min="11545" max="11545" width="4.28515625" style="127" customWidth="1"/>
    <col min="11546" max="11546" width="8.140625" style="127" customWidth="1"/>
    <col min="11547" max="11547" width="7.85546875" style="127" customWidth="1"/>
    <col min="11548" max="11548" width="4.5703125" style="127" customWidth="1"/>
    <col min="11549" max="11549" width="10.5703125" style="127" customWidth="1"/>
    <col min="11550" max="11550" width="9.140625" style="127" customWidth="1"/>
    <col min="11551" max="11551" width="2.5703125" style="127" customWidth="1"/>
    <col min="11552" max="11552" width="8.42578125" style="127" customWidth="1"/>
    <col min="11553" max="11553" width="9" style="127" customWidth="1"/>
    <col min="11554" max="11556" width="4.5703125" style="127" customWidth="1"/>
    <col min="11557" max="11557" width="7.140625" style="127" customWidth="1"/>
    <col min="11558" max="11558" width="8.5703125" style="127" customWidth="1"/>
    <col min="11559" max="11562" width="4.5703125" style="127" customWidth="1"/>
    <col min="11563" max="11564" width="11.5703125" style="127"/>
    <col min="11565" max="11565" width="7.140625" style="127" customWidth="1"/>
    <col min="11566" max="11566" width="7.42578125" style="127" customWidth="1"/>
    <col min="11567" max="11567" width="6.5703125" style="127" customWidth="1"/>
    <col min="11568" max="11568" width="8.140625" style="127" customWidth="1"/>
    <col min="11569" max="11569" width="1.5703125" style="127" customWidth="1"/>
    <col min="11570" max="11570" width="11.5703125" style="127"/>
    <col min="11571" max="11571" width="4.42578125" style="127" customWidth="1"/>
    <col min="11572" max="11572" width="4.85546875" style="127" customWidth="1"/>
    <col min="11573" max="11573" width="3.5703125" style="127" customWidth="1"/>
    <col min="11574" max="11574" width="4.42578125" style="127" customWidth="1"/>
    <col min="11575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5" width="8.5703125" style="127" customWidth="1"/>
    <col min="11786" max="11786" width="6.140625" style="127" customWidth="1"/>
    <col min="11787" max="11788" width="4.5703125" style="127" customWidth="1"/>
    <col min="11789" max="11789" width="3.85546875" style="127" customWidth="1"/>
    <col min="11790" max="11790" width="8" style="127" customWidth="1"/>
    <col min="11791" max="11791" width="8.42578125" style="127" customWidth="1"/>
    <col min="11792" max="11794" width="4.5703125" style="127" customWidth="1"/>
    <col min="11795" max="11795" width="4.85546875" style="127" customWidth="1"/>
    <col min="11796" max="11796" width="9.140625" style="127" customWidth="1"/>
    <col min="11797" max="11797" width="7.85546875" style="127" customWidth="1"/>
    <col min="11798" max="11798" width="8.42578125" style="127" customWidth="1"/>
    <col min="11799" max="11799" width="4.5703125" style="127" customWidth="1"/>
    <col min="11800" max="11800" width="7.85546875" style="127" customWidth="1"/>
    <col min="11801" max="11801" width="4.28515625" style="127" customWidth="1"/>
    <col min="11802" max="11802" width="8.140625" style="127" customWidth="1"/>
    <col min="11803" max="11803" width="7.85546875" style="127" customWidth="1"/>
    <col min="11804" max="11804" width="4.5703125" style="127" customWidth="1"/>
    <col min="11805" max="11805" width="10.5703125" style="127" customWidth="1"/>
    <col min="11806" max="11806" width="9.140625" style="127" customWidth="1"/>
    <col min="11807" max="11807" width="2.5703125" style="127" customWidth="1"/>
    <col min="11808" max="11808" width="8.42578125" style="127" customWidth="1"/>
    <col min="11809" max="11809" width="9" style="127" customWidth="1"/>
    <col min="11810" max="11812" width="4.5703125" style="127" customWidth="1"/>
    <col min="11813" max="11813" width="7.140625" style="127" customWidth="1"/>
    <col min="11814" max="11814" width="8.5703125" style="127" customWidth="1"/>
    <col min="11815" max="11818" width="4.5703125" style="127" customWidth="1"/>
    <col min="11819" max="11820" width="11.5703125" style="127"/>
    <col min="11821" max="11821" width="7.140625" style="127" customWidth="1"/>
    <col min="11822" max="11822" width="7.42578125" style="127" customWidth="1"/>
    <col min="11823" max="11823" width="6.5703125" style="127" customWidth="1"/>
    <col min="11824" max="11824" width="8.140625" style="127" customWidth="1"/>
    <col min="11825" max="11825" width="1.5703125" style="127" customWidth="1"/>
    <col min="11826" max="11826" width="11.5703125" style="127"/>
    <col min="11827" max="11827" width="4.42578125" style="127" customWidth="1"/>
    <col min="11828" max="11828" width="4.85546875" style="127" customWidth="1"/>
    <col min="11829" max="11829" width="3.5703125" style="127" customWidth="1"/>
    <col min="11830" max="11830" width="4.42578125" style="127" customWidth="1"/>
    <col min="11831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1" width="8.5703125" style="127" customWidth="1"/>
    <col min="12042" max="12042" width="6.140625" style="127" customWidth="1"/>
    <col min="12043" max="12044" width="4.5703125" style="127" customWidth="1"/>
    <col min="12045" max="12045" width="3.85546875" style="127" customWidth="1"/>
    <col min="12046" max="12046" width="8" style="127" customWidth="1"/>
    <col min="12047" max="12047" width="8.42578125" style="127" customWidth="1"/>
    <col min="12048" max="12050" width="4.5703125" style="127" customWidth="1"/>
    <col min="12051" max="12051" width="4.85546875" style="127" customWidth="1"/>
    <col min="12052" max="12052" width="9.140625" style="127" customWidth="1"/>
    <col min="12053" max="12053" width="7.85546875" style="127" customWidth="1"/>
    <col min="12054" max="12054" width="8.42578125" style="127" customWidth="1"/>
    <col min="12055" max="12055" width="4.5703125" style="127" customWidth="1"/>
    <col min="12056" max="12056" width="7.85546875" style="127" customWidth="1"/>
    <col min="12057" max="12057" width="4.28515625" style="127" customWidth="1"/>
    <col min="12058" max="12058" width="8.140625" style="127" customWidth="1"/>
    <col min="12059" max="12059" width="7.85546875" style="127" customWidth="1"/>
    <col min="12060" max="12060" width="4.5703125" style="127" customWidth="1"/>
    <col min="12061" max="12061" width="10.5703125" style="127" customWidth="1"/>
    <col min="12062" max="12062" width="9.140625" style="127" customWidth="1"/>
    <col min="12063" max="12063" width="2.5703125" style="127" customWidth="1"/>
    <col min="12064" max="12064" width="8.42578125" style="127" customWidth="1"/>
    <col min="12065" max="12065" width="9" style="127" customWidth="1"/>
    <col min="12066" max="12068" width="4.5703125" style="127" customWidth="1"/>
    <col min="12069" max="12069" width="7.140625" style="127" customWidth="1"/>
    <col min="12070" max="12070" width="8.5703125" style="127" customWidth="1"/>
    <col min="12071" max="12074" width="4.5703125" style="127" customWidth="1"/>
    <col min="12075" max="12076" width="11.5703125" style="127"/>
    <col min="12077" max="12077" width="7.140625" style="127" customWidth="1"/>
    <col min="12078" max="12078" width="7.42578125" style="127" customWidth="1"/>
    <col min="12079" max="12079" width="6.5703125" style="127" customWidth="1"/>
    <col min="12080" max="12080" width="8.140625" style="127" customWidth="1"/>
    <col min="12081" max="12081" width="1.5703125" style="127" customWidth="1"/>
    <col min="12082" max="12082" width="11.5703125" style="127"/>
    <col min="12083" max="12083" width="4.42578125" style="127" customWidth="1"/>
    <col min="12084" max="12084" width="4.85546875" style="127" customWidth="1"/>
    <col min="12085" max="12085" width="3.5703125" style="127" customWidth="1"/>
    <col min="12086" max="12086" width="4.42578125" style="127" customWidth="1"/>
    <col min="12087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7" width="8.5703125" style="127" customWidth="1"/>
    <col min="12298" max="12298" width="6.140625" style="127" customWidth="1"/>
    <col min="12299" max="12300" width="4.5703125" style="127" customWidth="1"/>
    <col min="12301" max="12301" width="3.85546875" style="127" customWidth="1"/>
    <col min="12302" max="12302" width="8" style="127" customWidth="1"/>
    <col min="12303" max="12303" width="8.42578125" style="127" customWidth="1"/>
    <col min="12304" max="12306" width="4.5703125" style="127" customWidth="1"/>
    <col min="12307" max="12307" width="4.85546875" style="127" customWidth="1"/>
    <col min="12308" max="12308" width="9.140625" style="127" customWidth="1"/>
    <col min="12309" max="12309" width="7.85546875" style="127" customWidth="1"/>
    <col min="12310" max="12310" width="8.42578125" style="127" customWidth="1"/>
    <col min="12311" max="12311" width="4.5703125" style="127" customWidth="1"/>
    <col min="12312" max="12312" width="7.85546875" style="127" customWidth="1"/>
    <col min="12313" max="12313" width="4.28515625" style="127" customWidth="1"/>
    <col min="12314" max="12314" width="8.140625" style="127" customWidth="1"/>
    <col min="12315" max="12315" width="7.85546875" style="127" customWidth="1"/>
    <col min="12316" max="12316" width="4.5703125" style="127" customWidth="1"/>
    <col min="12317" max="12317" width="10.5703125" style="127" customWidth="1"/>
    <col min="12318" max="12318" width="9.140625" style="127" customWidth="1"/>
    <col min="12319" max="12319" width="2.5703125" style="127" customWidth="1"/>
    <col min="12320" max="12320" width="8.42578125" style="127" customWidth="1"/>
    <col min="12321" max="12321" width="9" style="127" customWidth="1"/>
    <col min="12322" max="12324" width="4.5703125" style="127" customWidth="1"/>
    <col min="12325" max="12325" width="7.140625" style="127" customWidth="1"/>
    <col min="12326" max="12326" width="8.5703125" style="127" customWidth="1"/>
    <col min="12327" max="12330" width="4.5703125" style="127" customWidth="1"/>
    <col min="12331" max="12332" width="11.5703125" style="127"/>
    <col min="12333" max="12333" width="7.140625" style="127" customWidth="1"/>
    <col min="12334" max="12334" width="7.42578125" style="127" customWidth="1"/>
    <col min="12335" max="12335" width="6.5703125" style="127" customWidth="1"/>
    <col min="12336" max="12336" width="8.140625" style="127" customWidth="1"/>
    <col min="12337" max="12337" width="1.5703125" style="127" customWidth="1"/>
    <col min="12338" max="12338" width="11.5703125" style="127"/>
    <col min="12339" max="12339" width="4.42578125" style="127" customWidth="1"/>
    <col min="12340" max="12340" width="4.85546875" style="127" customWidth="1"/>
    <col min="12341" max="12341" width="3.5703125" style="127" customWidth="1"/>
    <col min="12342" max="12342" width="4.42578125" style="127" customWidth="1"/>
    <col min="12343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3" width="8.5703125" style="127" customWidth="1"/>
    <col min="12554" max="12554" width="6.140625" style="127" customWidth="1"/>
    <col min="12555" max="12556" width="4.5703125" style="127" customWidth="1"/>
    <col min="12557" max="12557" width="3.85546875" style="127" customWidth="1"/>
    <col min="12558" max="12558" width="8" style="127" customWidth="1"/>
    <col min="12559" max="12559" width="8.42578125" style="127" customWidth="1"/>
    <col min="12560" max="12562" width="4.5703125" style="127" customWidth="1"/>
    <col min="12563" max="12563" width="4.85546875" style="127" customWidth="1"/>
    <col min="12564" max="12564" width="9.140625" style="127" customWidth="1"/>
    <col min="12565" max="12565" width="7.85546875" style="127" customWidth="1"/>
    <col min="12566" max="12566" width="8.42578125" style="127" customWidth="1"/>
    <col min="12567" max="12567" width="4.5703125" style="127" customWidth="1"/>
    <col min="12568" max="12568" width="7.85546875" style="127" customWidth="1"/>
    <col min="12569" max="12569" width="4.28515625" style="127" customWidth="1"/>
    <col min="12570" max="12570" width="8.140625" style="127" customWidth="1"/>
    <col min="12571" max="12571" width="7.85546875" style="127" customWidth="1"/>
    <col min="12572" max="12572" width="4.5703125" style="127" customWidth="1"/>
    <col min="12573" max="12573" width="10.5703125" style="127" customWidth="1"/>
    <col min="12574" max="12574" width="9.140625" style="127" customWidth="1"/>
    <col min="12575" max="12575" width="2.5703125" style="127" customWidth="1"/>
    <col min="12576" max="12576" width="8.42578125" style="127" customWidth="1"/>
    <col min="12577" max="12577" width="9" style="127" customWidth="1"/>
    <col min="12578" max="12580" width="4.5703125" style="127" customWidth="1"/>
    <col min="12581" max="12581" width="7.140625" style="127" customWidth="1"/>
    <col min="12582" max="12582" width="8.5703125" style="127" customWidth="1"/>
    <col min="12583" max="12586" width="4.5703125" style="127" customWidth="1"/>
    <col min="12587" max="12588" width="11.5703125" style="127"/>
    <col min="12589" max="12589" width="7.140625" style="127" customWidth="1"/>
    <col min="12590" max="12590" width="7.42578125" style="127" customWidth="1"/>
    <col min="12591" max="12591" width="6.5703125" style="127" customWidth="1"/>
    <col min="12592" max="12592" width="8.140625" style="127" customWidth="1"/>
    <col min="12593" max="12593" width="1.5703125" style="127" customWidth="1"/>
    <col min="12594" max="12594" width="11.5703125" style="127"/>
    <col min="12595" max="12595" width="4.42578125" style="127" customWidth="1"/>
    <col min="12596" max="12596" width="4.85546875" style="127" customWidth="1"/>
    <col min="12597" max="12597" width="3.5703125" style="127" customWidth="1"/>
    <col min="12598" max="12598" width="4.42578125" style="127" customWidth="1"/>
    <col min="12599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9" width="8.5703125" style="127" customWidth="1"/>
    <col min="12810" max="12810" width="6.140625" style="127" customWidth="1"/>
    <col min="12811" max="12812" width="4.5703125" style="127" customWidth="1"/>
    <col min="12813" max="12813" width="3.85546875" style="127" customWidth="1"/>
    <col min="12814" max="12814" width="8" style="127" customWidth="1"/>
    <col min="12815" max="12815" width="8.42578125" style="127" customWidth="1"/>
    <col min="12816" max="12818" width="4.5703125" style="127" customWidth="1"/>
    <col min="12819" max="12819" width="4.85546875" style="127" customWidth="1"/>
    <col min="12820" max="12820" width="9.140625" style="127" customWidth="1"/>
    <col min="12821" max="12821" width="7.85546875" style="127" customWidth="1"/>
    <col min="12822" max="12822" width="8.42578125" style="127" customWidth="1"/>
    <col min="12823" max="12823" width="4.5703125" style="127" customWidth="1"/>
    <col min="12824" max="12824" width="7.85546875" style="127" customWidth="1"/>
    <col min="12825" max="12825" width="4.28515625" style="127" customWidth="1"/>
    <col min="12826" max="12826" width="8.140625" style="127" customWidth="1"/>
    <col min="12827" max="12827" width="7.85546875" style="127" customWidth="1"/>
    <col min="12828" max="12828" width="4.5703125" style="127" customWidth="1"/>
    <col min="12829" max="12829" width="10.5703125" style="127" customWidth="1"/>
    <col min="12830" max="12830" width="9.140625" style="127" customWidth="1"/>
    <col min="12831" max="12831" width="2.5703125" style="127" customWidth="1"/>
    <col min="12832" max="12832" width="8.42578125" style="127" customWidth="1"/>
    <col min="12833" max="12833" width="9" style="127" customWidth="1"/>
    <col min="12834" max="12836" width="4.5703125" style="127" customWidth="1"/>
    <col min="12837" max="12837" width="7.140625" style="127" customWidth="1"/>
    <col min="12838" max="12838" width="8.5703125" style="127" customWidth="1"/>
    <col min="12839" max="12842" width="4.5703125" style="127" customWidth="1"/>
    <col min="12843" max="12844" width="11.5703125" style="127"/>
    <col min="12845" max="12845" width="7.140625" style="127" customWidth="1"/>
    <col min="12846" max="12846" width="7.42578125" style="127" customWidth="1"/>
    <col min="12847" max="12847" width="6.5703125" style="127" customWidth="1"/>
    <col min="12848" max="12848" width="8.140625" style="127" customWidth="1"/>
    <col min="12849" max="12849" width="1.5703125" style="127" customWidth="1"/>
    <col min="12850" max="12850" width="11.5703125" style="127"/>
    <col min="12851" max="12851" width="4.42578125" style="127" customWidth="1"/>
    <col min="12852" max="12852" width="4.85546875" style="127" customWidth="1"/>
    <col min="12853" max="12853" width="3.5703125" style="127" customWidth="1"/>
    <col min="12854" max="12854" width="4.42578125" style="127" customWidth="1"/>
    <col min="12855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5" width="8.5703125" style="127" customWidth="1"/>
    <col min="13066" max="13066" width="6.140625" style="127" customWidth="1"/>
    <col min="13067" max="13068" width="4.5703125" style="127" customWidth="1"/>
    <col min="13069" max="13069" width="3.85546875" style="127" customWidth="1"/>
    <col min="13070" max="13070" width="8" style="127" customWidth="1"/>
    <col min="13071" max="13071" width="8.42578125" style="127" customWidth="1"/>
    <col min="13072" max="13074" width="4.5703125" style="127" customWidth="1"/>
    <col min="13075" max="13075" width="4.85546875" style="127" customWidth="1"/>
    <col min="13076" max="13076" width="9.140625" style="127" customWidth="1"/>
    <col min="13077" max="13077" width="7.85546875" style="127" customWidth="1"/>
    <col min="13078" max="13078" width="8.42578125" style="127" customWidth="1"/>
    <col min="13079" max="13079" width="4.5703125" style="127" customWidth="1"/>
    <col min="13080" max="13080" width="7.85546875" style="127" customWidth="1"/>
    <col min="13081" max="13081" width="4.28515625" style="127" customWidth="1"/>
    <col min="13082" max="13082" width="8.140625" style="127" customWidth="1"/>
    <col min="13083" max="13083" width="7.85546875" style="127" customWidth="1"/>
    <col min="13084" max="13084" width="4.5703125" style="127" customWidth="1"/>
    <col min="13085" max="13085" width="10.5703125" style="127" customWidth="1"/>
    <col min="13086" max="13086" width="9.140625" style="127" customWidth="1"/>
    <col min="13087" max="13087" width="2.5703125" style="127" customWidth="1"/>
    <col min="13088" max="13088" width="8.42578125" style="127" customWidth="1"/>
    <col min="13089" max="13089" width="9" style="127" customWidth="1"/>
    <col min="13090" max="13092" width="4.5703125" style="127" customWidth="1"/>
    <col min="13093" max="13093" width="7.140625" style="127" customWidth="1"/>
    <col min="13094" max="13094" width="8.5703125" style="127" customWidth="1"/>
    <col min="13095" max="13098" width="4.5703125" style="127" customWidth="1"/>
    <col min="13099" max="13100" width="11.5703125" style="127"/>
    <col min="13101" max="13101" width="7.140625" style="127" customWidth="1"/>
    <col min="13102" max="13102" width="7.42578125" style="127" customWidth="1"/>
    <col min="13103" max="13103" width="6.5703125" style="127" customWidth="1"/>
    <col min="13104" max="13104" width="8.140625" style="127" customWidth="1"/>
    <col min="13105" max="13105" width="1.5703125" style="127" customWidth="1"/>
    <col min="13106" max="13106" width="11.5703125" style="127"/>
    <col min="13107" max="13107" width="4.42578125" style="127" customWidth="1"/>
    <col min="13108" max="13108" width="4.85546875" style="127" customWidth="1"/>
    <col min="13109" max="13109" width="3.5703125" style="127" customWidth="1"/>
    <col min="13110" max="13110" width="4.42578125" style="127" customWidth="1"/>
    <col min="13111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1" width="8.5703125" style="127" customWidth="1"/>
    <col min="13322" max="13322" width="6.140625" style="127" customWidth="1"/>
    <col min="13323" max="13324" width="4.5703125" style="127" customWidth="1"/>
    <col min="13325" max="13325" width="3.85546875" style="127" customWidth="1"/>
    <col min="13326" max="13326" width="8" style="127" customWidth="1"/>
    <col min="13327" max="13327" width="8.42578125" style="127" customWidth="1"/>
    <col min="13328" max="13330" width="4.5703125" style="127" customWidth="1"/>
    <col min="13331" max="13331" width="4.85546875" style="127" customWidth="1"/>
    <col min="13332" max="13332" width="9.140625" style="127" customWidth="1"/>
    <col min="13333" max="13333" width="7.85546875" style="127" customWidth="1"/>
    <col min="13334" max="13334" width="8.42578125" style="127" customWidth="1"/>
    <col min="13335" max="13335" width="4.5703125" style="127" customWidth="1"/>
    <col min="13336" max="13336" width="7.85546875" style="127" customWidth="1"/>
    <col min="13337" max="13337" width="4.28515625" style="127" customWidth="1"/>
    <col min="13338" max="13338" width="8.140625" style="127" customWidth="1"/>
    <col min="13339" max="13339" width="7.85546875" style="127" customWidth="1"/>
    <col min="13340" max="13340" width="4.5703125" style="127" customWidth="1"/>
    <col min="13341" max="13341" width="10.5703125" style="127" customWidth="1"/>
    <col min="13342" max="13342" width="9.140625" style="127" customWidth="1"/>
    <col min="13343" max="13343" width="2.5703125" style="127" customWidth="1"/>
    <col min="13344" max="13344" width="8.42578125" style="127" customWidth="1"/>
    <col min="13345" max="13345" width="9" style="127" customWidth="1"/>
    <col min="13346" max="13348" width="4.5703125" style="127" customWidth="1"/>
    <col min="13349" max="13349" width="7.140625" style="127" customWidth="1"/>
    <col min="13350" max="13350" width="8.5703125" style="127" customWidth="1"/>
    <col min="13351" max="13354" width="4.5703125" style="127" customWidth="1"/>
    <col min="13355" max="13356" width="11.5703125" style="127"/>
    <col min="13357" max="13357" width="7.140625" style="127" customWidth="1"/>
    <col min="13358" max="13358" width="7.42578125" style="127" customWidth="1"/>
    <col min="13359" max="13359" width="6.5703125" style="127" customWidth="1"/>
    <col min="13360" max="13360" width="8.140625" style="127" customWidth="1"/>
    <col min="13361" max="13361" width="1.5703125" style="127" customWidth="1"/>
    <col min="13362" max="13362" width="11.5703125" style="127"/>
    <col min="13363" max="13363" width="4.42578125" style="127" customWidth="1"/>
    <col min="13364" max="13364" width="4.85546875" style="127" customWidth="1"/>
    <col min="13365" max="13365" width="3.5703125" style="127" customWidth="1"/>
    <col min="13366" max="13366" width="4.42578125" style="127" customWidth="1"/>
    <col min="13367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7" width="8.5703125" style="127" customWidth="1"/>
    <col min="13578" max="13578" width="6.140625" style="127" customWidth="1"/>
    <col min="13579" max="13580" width="4.5703125" style="127" customWidth="1"/>
    <col min="13581" max="13581" width="3.85546875" style="127" customWidth="1"/>
    <col min="13582" max="13582" width="8" style="127" customWidth="1"/>
    <col min="13583" max="13583" width="8.42578125" style="127" customWidth="1"/>
    <col min="13584" max="13586" width="4.5703125" style="127" customWidth="1"/>
    <col min="13587" max="13587" width="4.85546875" style="127" customWidth="1"/>
    <col min="13588" max="13588" width="9.140625" style="127" customWidth="1"/>
    <col min="13589" max="13589" width="7.85546875" style="127" customWidth="1"/>
    <col min="13590" max="13590" width="8.42578125" style="127" customWidth="1"/>
    <col min="13591" max="13591" width="4.5703125" style="127" customWidth="1"/>
    <col min="13592" max="13592" width="7.85546875" style="127" customWidth="1"/>
    <col min="13593" max="13593" width="4.28515625" style="127" customWidth="1"/>
    <col min="13594" max="13594" width="8.140625" style="127" customWidth="1"/>
    <col min="13595" max="13595" width="7.85546875" style="127" customWidth="1"/>
    <col min="13596" max="13596" width="4.5703125" style="127" customWidth="1"/>
    <col min="13597" max="13597" width="10.5703125" style="127" customWidth="1"/>
    <col min="13598" max="13598" width="9.140625" style="127" customWidth="1"/>
    <col min="13599" max="13599" width="2.5703125" style="127" customWidth="1"/>
    <col min="13600" max="13600" width="8.42578125" style="127" customWidth="1"/>
    <col min="13601" max="13601" width="9" style="127" customWidth="1"/>
    <col min="13602" max="13604" width="4.5703125" style="127" customWidth="1"/>
    <col min="13605" max="13605" width="7.140625" style="127" customWidth="1"/>
    <col min="13606" max="13606" width="8.5703125" style="127" customWidth="1"/>
    <col min="13607" max="13610" width="4.5703125" style="127" customWidth="1"/>
    <col min="13611" max="13612" width="11.5703125" style="127"/>
    <col min="13613" max="13613" width="7.140625" style="127" customWidth="1"/>
    <col min="13614" max="13614" width="7.42578125" style="127" customWidth="1"/>
    <col min="13615" max="13615" width="6.5703125" style="127" customWidth="1"/>
    <col min="13616" max="13616" width="8.140625" style="127" customWidth="1"/>
    <col min="13617" max="13617" width="1.5703125" style="127" customWidth="1"/>
    <col min="13618" max="13618" width="11.5703125" style="127"/>
    <col min="13619" max="13619" width="4.42578125" style="127" customWidth="1"/>
    <col min="13620" max="13620" width="4.85546875" style="127" customWidth="1"/>
    <col min="13621" max="13621" width="3.5703125" style="127" customWidth="1"/>
    <col min="13622" max="13622" width="4.42578125" style="127" customWidth="1"/>
    <col min="13623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3" width="8.5703125" style="127" customWidth="1"/>
    <col min="13834" max="13834" width="6.140625" style="127" customWidth="1"/>
    <col min="13835" max="13836" width="4.5703125" style="127" customWidth="1"/>
    <col min="13837" max="13837" width="3.85546875" style="127" customWidth="1"/>
    <col min="13838" max="13838" width="8" style="127" customWidth="1"/>
    <col min="13839" max="13839" width="8.42578125" style="127" customWidth="1"/>
    <col min="13840" max="13842" width="4.5703125" style="127" customWidth="1"/>
    <col min="13843" max="13843" width="4.85546875" style="127" customWidth="1"/>
    <col min="13844" max="13844" width="9.140625" style="127" customWidth="1"/>
    <col min="13845" max="13845" width="7.85546875" style="127" customWidth="1"/>
    <col min="13846" max="13846" width="8.42578125" style="127" customWidth="1"/>
    <col min="13847" max="13847" width="4.5703125" style="127" customWidth="1"/>
    <col min="13848" max="13848" width="7.85546875" style="127" customWidth="1"/>
    <col min="13849" max="13849" width="4.28515625" style="127" customWidth="1"/>
    <col min="13850" max="13850" width="8.140625" style="127" customWidth="1"/>
    <col min="13851" max="13851" width="7.85546875" style="127" customWidth="1"/>
    <col min="13852" max="13852" width="4.5703125" style="127" customWidth="1"/>
    <col min="13853" max="13853" width="10.5703125" style="127" customWidth="1"/>
    <col min="13854" max="13854" width="9.140625" style="127" customWidth="1"/>
    <col min="13855" max="13855" width="2.5703125" style="127" customWidth="1"/>
    <col min="13856" max="13856" width="8.42578125" style="127" customWidth="1"/>
    <col min="13857" max="13857" width="9" style="127" customWidth="1"/>
    <col min="13858" max="13860" width="4.5703125" style="127" customWidth="1"/>
    <col min="13861" max="13861" width="7.140625" style="127" customWidth="1"/>
    <col min="13862" max="13862" width="8.5703125" style="127" customWidth="1"/>
    <col min="13863" max="13866" width="4.5703125" style="127" customWidth="1"/>
    <col min="13867" max="13868" width="11.5703125" style="127"/>
    <col min="13869" max="13869" width="7.140625" style="127" customWidth="1"/>
    <col min="13870" max="13870" width="7.42578125" style="127" customWidth="1"/>
    <col min="13871" max="13871" width="6.5703125" style="127" customWidth="1"/>
    <col min="13872" max="13872" width="8.140625" style="127" customWidth="1"/>
    <col min="13873" max="13873" width="1.5703125" style="127" customWidth="1"/>
    <col min="13874" max="13874" width="11.5703125" style="127"/>
    <col min="13875" max="13875" width="4.42578125" style="127" customWidth="1"/>
    <col min="13876" max="13876" width="4.85546875" style="127" customWidth="1"/>
    <col min="13877" max="13877" width="3.5703125" style="127" customWidth="1"/>
    <col min="13878" max="13878" width="4.42578125" style="127" customWidth="1"/>
    <col min="13879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9" width="8.5703125" style="127" customWidth="1"/>
    <col min="14090" max="14090" width="6.140625" style="127" customWidth="1"/>
    <col min="14091" max="14092" width="4.5703125" style="127" customWidth="1"/>
    <col min="14093" max="14093" width="3.85546875" style="127" customWidth="1"/>
    <col min="14094" max="14094" width="8" style="127" customWidth="1"/>
    <col min="14095" max="14095" width="8.42578125" style="127" customWidth="1"/>
    <col min="14096" max="14098" width="4.5703125" style="127" customWidth="1"/>
    <col min="14099" max="14099" width="4.85546875" style="127" customWidth="1"/>
    <col min="14100" max="14100" width="9.140625" style="127" customWidth="1"/>
    <col min="14101" max="14101" width="7.85546875" style="127" customWidth="1"/>
    <col min="14102" max="14102" width="8.42578125" style="127" customWidth="1"/>
    <col min="14103" max="14103" width="4.5703125" style="127" customWidth="1"/>
    <col min="14104" max="14104" width="7.85546875" style="127" customWidth="1"/>
    <col min="14105" max="14105" width="4.28515625" style="127" customWidth="1"/>
    <col min="14106" max="14106" width="8.140625" style="127" customWidth="1"/>
    <col min="14107" max="14107" width="7.85546875" style="127" customWidth="1"/>
    <col min="14108" max="14108" width="4.5703125" style="127" customWidth="1"/>
    <col min="14109" max="14109" width="10.5703125" style="127" customWidth="1"/>
    <col min="14110" max="14110" width="9.140625" style="127" customWidth="1"/>
    <col min="14111" max="14111" width="2.5703125" style="127" customWidth="1"/>
    <col min="14112" max="14112" width="8.42578125" style="127" customWidth="1"/>
    <col min="14113" max="14113" width="9" style="127" customWidth="1"/>
    <col min="14114" max="14116" width="4.5703125" style="127" customWidth="1"/>
    <col min="14117" max="14117" width="7.140625" style="127" customWidth="1"/>
    <col min="14118" max="14118" width="8.5703125" style="127" customWidth="1"/>
    <col min="14119" max="14122" width="4.5703125" style="127" customWidth="1"/>
    <col min="14123" max="14124" width="11.5703125" style="127"/>
    <col min="14125" max="14125" width="7.140625" style="127" customWidth="1"/>
    <col min="14126" max="14126" width="7.42578125" style="127" customWidth="1"/>
    <col min="14127" max="14127" width="6.5703125" style="127" customWidth="1"/>
    <col min="14128" max="14128" width="8.140625" style="127" customWidth="1"/>
    <col min="14129" max="14129" width="1.5703125" style="127" customWidth="1"/>
    <col min="14130" max="14130" width="11.5703125" style="127"/>
    <col min="14131" max="14131" width="4.42578125" style="127" customWidth="1"/>
    <col min="14132" max="14132" width="4.85546875" style="127" customWidth="1"/>
    <col min="14133" max="14133" width="3.5703125" style="127" customWidth="1"/>
    <col min="14134" max="14134" width="4.42578125" style="127" customWidth="1"/>
    <col min="14135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5" width="8.5703125" style="127" customWidth="1"/>
    <col min="14346" max="14346" width="6.140625" style="127" customWidth="1"/>
    <col min="14347" max="14348" width="4.5703125" style="127" customWidth="1"/>
    <col min="14349" max="14349" width="3.85546875" style="127" customWidth="1"/>
    <col min="14350" max="14350" width="8" style="127" customWidth="1"/>
    <col min="14351" max="14351" width="8.42578125" style="127" customWidth="1"/>
    <col min="14352" max="14354" width="4.5703125" style="127" customWidth="1"/>
    <col min="14355" max="14355" width="4.85546875" style="127" customWidth="1"/>
    <col min="14356" max="14356" width="9.140625" style="127" customWidth="1"/>
    <col min="14357" max="14357" width="7.85546875" style="127" customWidth="1"/>
    <col min="14358" max="14358" width="8.42578125" style="127" customWidth="1"/>
    <col min="14359" max="14359" width="4.5703125" style="127" customWidth="1"/>
    <col min="14360" max="14360" width="7.85546875" style="127" customWidth="1"/>
    <col min="14361" max="14361" width="4.28515625" style="127" customWidth="1"/>
    <col min="14362" max="14362" width="8.140625" style="127" customWidth="1"/>
    <col min="14363" max="14363" width="7.85546875" style="127" customWidth="1"/>
    <col min="14364" max="14364" width="4.5703125" style="127" customWidth="1"/>
    <col min="14365" max="14365" width="10.5703125" style="127" customWidth="1"/>
    <col min="14366" max="14366" width="9.140625" style="127" customWidth="1"/>
    <col min="14367" max="14367" width="2.5703125" style="127" customWidth="1"/>
    <col min="14368" max="14368" width="8.42578125" style="127" customWidth="1"/>
    <col min="14369" max="14369" width="9" style="127" customWidth="1"/>
    <col min="14370" max="14372" width="4.5703125" style="127" customWidth="1"/>
    <col min="14373" max="14373" width="7.140625" style="127" customWidth="1"/>
    <col min="14374" max="14374" width="8.5703125" style="127" customWidth="1"/>
    <col min="14375" max="14378" width="4.5703125" style="127" customWidth="1"/>
    <col min="14379" max="14380" width="11.5703125" style="127"/>
    <col min="14381" max="14381" width="7.140625" style="127" customWidth="1"/>
    <col min="14382" max="14382" width="7.42578125" style="127" customWidth="1"/>
    <col min="14383" max="14383" width="6.5703125" style="127" customWidth="1"/>
    <col min="14384" max="14384" width="8.140625" style="127" customWidth="1"/>
    <col min="14385" max="14385" width="1.5703125" style="127" customWidth="1"/>
    <col min="14386" max="14386" width="11.5703125" style="127"/>
    <col min="14387" max="14387" width="4.42578125" style="127" customWidth="1"/>
    <col min="14388" max="14388" width="4.85546875" style="127" customWidth="1"/>
    <col min="14389" max="14389" width="3.5703125" style="127" customWidth="1"/>
    <col min="14390" max="14390" width="4.42578125" style="127" customWidth="1"/>
    <col min="14391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1" width="8.5703125" style="127" customWidth="1"/>
    <col min="14602" max="14602" width="6.140625" style="127" customWidth="1"/>
    <col min="14603" max="14604" width="4.5703125" style="127" customWidth="1"/>
    <col min="14605" max="14605" width="3.85546875" style="127" customWidth="1"/>
    <col min="14606" max="14606" width="8" style="127" customWidth="1"/>
    <col min="14607" max="14607" width="8.42578125" style="127" customWidth="1"/>
    <col min="14608" max="14610" width="4.5703125" style="127" customWidth="1"/>
    <col min="14611" max="14611" width="4.85546875" style="127" customWidth="1"/>
    <col min="14612" max="14612" width="9.140625" style="127" customWidth="1"/>
    <col min="14613" max="14613" width="7.85546875" style="127" customWidth="1"/>
    <col min="14614" max="14614" width="8.42578125" style="127" customWidth="1"/>
    <col min="14615" max="14615" width="4.5703125" style="127" customWidth="1"/>
    <col min="14616" max="14616" width="7.85546875" style="127" customWidth="1"/>
    <col min="14617" max="14617" width="4.28515625" style="127" customWidth="1"/>
    <col min="14618" max="14618" width="8.140625" style="127" customWidth="1"/>
    <col min="14619" max="14619" width="7.85546875" style="127" customWidth="1"/>
    <col min="14620" max="14620" width="4.5703125" style="127" customWidth="1"/>
    <col min="14621" max="14621" width="10.5703125" style="127" customWidth="1"/>
    <col min="14622" max="14622" width="9.140625" style="127" customWidth="1"/>
    <col min="14623" max="14623" width="2.5703125" style="127" customWidth="1"/>
    <col min="14624" max="14624" width="8.42578125" style="127" customWidth="1"/>
    <col min="14625" max="14625" width="9" style="127" customWidth="1"/>
    <col min="14626" max="14628" width="4.5703125" style="127" customWidth="1"/>
    <col min="14629" max="14629" width="7.140625" style="127" customWidth="1"/>
    <col min="14630" max="14630" width="8.5703125" style="127" customWidth="1"/>
    <col min="14631" max="14634" width="4.5703125" style="127" customWidth="1"/>
    <col min="14635" max="14636" width="11.5703125" style="127"/>
    <col min="14637" max="14637" width="7.140625" style="127" customWidth="1"/>
    <col min="14638" max="14638" width="7.42578125" style="127" customWidth="1"/>
    <col min="14639" max="14639" width="6.5703125" style="127" customWidth="1"/>
    <col min="14640" max="14640" width="8.140625" style="127" customWidth="1"/>
    <col min="14641" max="14641" width="1.5703125" style="127" customWidth="1"/>
    <col min="14642" max="14642" width="11.5703125" style="127"/>
    <col min="14643" max="14643" width="4.42578125" style="127" customWidth="1"/>
    <col min="14644" max="14644" width="4.85546875" style="127" customWidth="1"/>
    <col min="14645" max="14645" width="3.5703125" style="127" customWidth="1"/>
    <col min="14646" max="14646" width="4.42578125" style="127" customWidth="1"/>
    <col min="14647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7" width="8.5703125" style="127" customWidth="1"/>
    <col min="14858" max="14858" width="6.140625" style="127" customWidth="1"/>
    <col min="14859" max="14860" width="4.5703125" style="127" customWidth="1"/>
    <col min="14861" max="14861" width="3.85546875" style="127" customWidth="1"/>
    <col min="14862" max="14862" width="8" style="127" customWidth="1"/>
    <col min="14863" max="14863" width="8.42578125" style="127" customWidth="1"/>
    <col min="14864" max="14866" width="4.5703125" style="127" customWidth="1"/>
    <col min="14867" max="14867" width="4.85546875" style="127" customWidth="1"/>
    <col min="14868" max="14868" width="9.140625" style="127" customWidth="1"/>
    <col min="14869" max="14869" width="7.85546875" style="127" customWidth="1"/>
    <col min="14870" max="14870" width="8.42578125" style="127" customWidth="1"/>
    <col min="14871" max="14871" width="4.5703125" style="127" customWidth="1"/>
    <col min="14872" max="14872" width="7.85546875" style="127" customWidth="1"/>
    <col min="14873" max="14873" width="4.28515625" style="127" customWidth="1"/>
    <col min="14874" max="14874" width="8.140625" style="127" customWidth="1"/>
    <col min="14875" max="14875" width="7.85546875" style="127" customWidth="1"/>
    <col min="14876" max="14876" width="4.5703125" style="127" customWidth="1"/>
    <col min="14877" max="14877" width="10.5703125" style="127" customWidth="1"/>
    <col min="14878" max="14878" width="9.140625" style="127" customWidth="1"/>
    <col min="14879" max="14879" width="2.5703125" style="127" customWidth="1"/>
    <col min="14880" max="14880" width="8.42578125" style="127" customWidth="1"/>
    <col min="14881" max="14881" width="9" style="127" customWidth="1"/>
    <col min="14882" max="14884" width="4.5703125" style="127" customWidth="1"/>
    <col min="14885" max="14885" width="7.140625" style="127" customWidth="1"/>
    <col min="14886" max="14886" width="8.5703125" style="127" customWidth="1"/>
    <col min="14887" max="14890" width="4.5703125" style="127" customWidth="1"/>
    <col min="14891" max="14892" width="11.5703125" style="127"/>
    <col min="14893" max="14893" width="7.140625" style="127" customWidth="1"/>
    <col min="14894" max="14894" width="7.42578125" style="127" customWidth="1"/>
    <col min="14895" max="14895" width="6.5703125" style="127" customWidth="1"/>
    <col min="14896" max="14896" width="8.140625" style="127" customWidth="1"/>
    <col min="14897" max="14897" width="1.5703125" style="127" customWidth="1"/>
    <col min="14898" max="14898" width="11.5703125" style="127"/>
    <col min="14899" max="14899" width="4.42578125" style="127" customWidth="1"/>
    <col min="14900" max="14900" width="4.85546875" style="127" customWidth="1"/>
    <col min="14901" max="14901" width="3.5703125" style="127" customWidth="1"/>
    <col min="14902" max="14902" width="4.42578125" style="127" customWidth="1"/>
    <col min="14903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3" width="8.5703125" style="127" customWidth="1"/>
    <col min="15114" max="15114" width="6.140625" style="127" customWidth="1"/>
    <col min="15115" max="15116" width="4.5703125" style="127" customWidth="1"/>
    <col min="15117" max="15117" width="3.85546875" style="127" customWidth="1"/>
    <col min="15118" max="15118" width="8" style="127" customWidth="1"/>
    <col min="15119" max="15119" width="8.42578125" style="127" customWidth="1"/>
    <col min="15120" max="15122" width="4.5703125" style="127" customWidth="1"/>
    <col min="15123" max="15123" width="4.85546875" style="127" customWidth="1"/>
    <col min="15124" max="15124" width="9.140625" style="127" customWidth="1"/>
    <col min="15125" max="15125" width="7.85546875" style="127" customWidth="1"/>
    <col min="15126" max="15126" width="8.42578125" style="127" customWidth="1"/>
    <col min="15127" max="15127" width="4.5703125" style="127" customWidth="1"/>
    <col min="15128" max="15128" width="7.85546875" style="127" customWidth="1"/>
    <col min="15129" max="15129" width="4.28515625" style="127" customWidth="1"/>
    <col min="15130" max="15130" width="8.140625" style="127" customWidth="1"/>
    <col min="15131" max="15131" width="7.85546875" style="127" customWidth="1"/>
    <col min="15132" max="15132" width="4.5703125" style="127" customWidth="1"/>
    <col min="15133" max="15133" width="10.5703125" style="127" customWidth="1"/>
    <col min="15134" max="15134" width="9.140625" style="127" customWidth="1"/>
    <col min="15135" max="15135" width="2.5703125" style="127" customWidth="1"/>
    <col min="15136" max="15136" width="8.42578125" style="127" customWidth="1"/>
    <col min="15137" max="15137" width="9" style="127" customWidth="1"/>
    <col min="15138" max="15140" width="4.5703125" style="127" customWidth="1"/>
    <col min="15141" max="15141" width="7.140625" style="127" customWidth="1"/>
    <col min="15142" max="15142" width="8.5703125" style="127" customWidth="1"/>
    <col min="15143" max="15146" width="4.5703125" style="127" customWidth="1"/>
    <col min="15147" max="15148" width="11.5703125" style="127"/>
    <col min="15149" max="15149" width="7.140625" style="127" customWidth="1"/>
    <col min="15150" max="15150" width="7.42578125" style="127" customWidth="1"/>
    <col min="15151" max="15151" width="6.5703125" style="127" customWidth="1"/>
    <col min="15152" max="15152" width="8.140625" style="127" customWidth="1"/>
    <col min="15153" max="15153" width="1.5703125" style="127" customWidth="1"/>
    <col min="15154" max="15154" width="11.5703125" style="127"/>
    <col min="15155" max="15155" width="4.42578125" style="127" customWidth="1"/>
    <col min="15156" max="15156" width="4.85546875" style="127" customWidth="1"/>
    <col min="15157" max="15157" width="3.5703125" style="127" customWidth="1"/>
    <col min="15158" max="15158" width="4.42578125" style="127" customWidth="1"/>
    <col min="15159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9" width="8.5703125" style="127" customWidth="1"/>
    <col min="15370" max="15370" width="6.140625" style="127" customWidth="1"/>
    <col min="15371" max="15372" width="4.5703125" style="127" customWidth="1"/>
    <col min="15373" max="15373" width="3.85546875" style="127" customWidth="1"/>
    <col min="15374" max="15374" width="8" style="127" customWidth="1"/>
    <col min="15375" max="15375" width="8.42578125" style="127" customWidth="1"/>
    <col min="15376" max="15378" width="4.5703125" style="127" customWidth="1"/>
    <col min="15379" max="15379" width="4.85546875" style="127" customWidth="1"/>
    <col min="15380" max="15380" width="9.140625" style="127" customWidth="1"/>
    <col min="15381" max="15381" width="7.85546875" style="127" customWidth="1"/>
    <col min="15382" max="15382" width="8.42578125" style="127" customWidth="1"/>
    <col min="15383" max="15383" width="4.5703125" style="127" customWidth="1"/>
    <col min="15384" max="15384" width="7.85546875" style="127" customWidth="1"/>
    <col min="15385" max="15385" width="4.28515625" style="127" customWidth="1"/>
    <col min="15386" max="15386" width="8.140625" style="127" customWidth="1"/>
    <col min="15387" max="15387" width="7.85546875" style="127" customWidth="1"/>
    <col min="15388" max="15388" width="4.5703125" style="127" customWidth="1"/>
    <col min="15389" max="15389" width="10.5703125" style="127" customWidth="1"/>
    <col min="15390" max="15390" width="9.140625" style="127" customWidth="1"/>
    <col min="15391" max="15391" width="2.5703125" style="127" customWidth="1"/>
    <col min="15392" max="15392" width="8.42578125" style="127" customWidth="1"/>
    <col min="15393" max="15393" width="9" style="127" customWidth="1"/>
    <col min="15394" max="15396" width="4.5703125" style="127" customWidth="1"/>
    <col min="15397" max="15397" width="7.140625" style="127" customWidth="1"/>
    <col min="15398" max="15398" width="8.5703125" style="127" customWidth="1"/>
    <col min="15399" max="15402" width="4.5703125" style="127" customWidth="1"/>
    <col min="15403" max="15404" width="11.5703125" style="127"/>
    <col min="15405" max="15405" width="7.140625" style="127" customWidth="1"/>
    <col min="15406" max="15406" width="7.42578125" style="127" customWidth="1"/>
    <col min="15407" max="15407" width="6.5703125" style="127" customWidth="1"/>
    <col min="15408" max="15408" width="8.140625" style="127" customWidth="1"/>
    <col min="15409" max="15409" width="1.5703125" style="127" customWidth="1"/>
    <col min="15410" max="15410" width="11.5703125" style="127"/>
    <col min="15411" max="15411" width="4.42578125" style="127" customWidth="1"/>
    <col min="15412" max="15412" width="4.85546875" style="127" customWidth="1"/>
    <col min="15413" max="15413" width="3.5703125" style="127" customWidth="1"/>
    <col min="15414" max="15414" width="4.42578125" style="127" customWidth="1"/>
    <col min="15415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5" width="8.5703125" style="127" customWidth="1"/>
    <col min="15626" max="15626" width="6.140625" style="127" customWidth="1"/>
    <col min="15627" max="15628" width="4.5703125" style="127" customWidth="1"/>
    <col min="15629" max="15629" width="3.85546875" style="127" customWidth="1"/>
    <col min="15630" max="15630" width="8" style="127" customWidth="1"/>
    <col min="15631" max="15631" width="8.42578125" style="127" customWidth="1"/>
    <col min="15632" max="15634" width="4.5703125" style="127" customWidth="1"/>
    <col min="15635" max="15635" width="4.85546875" style="127" customWidth="1"/>
    <col min="15636" max="15636" width="9.140625" style="127" customWidth="1"/>
    <col min="15637" max="15637" width="7.85546875" style="127" customWidth="1"/>
    <col min="15638" max="15638" width="8.42578125" style="127" customWidth="1"/>
    <col min="15639" max="15639" width="4.5703125" style="127" customWidth="1"/>
    <col min="15640" max="15640" width="7.85546875" style="127" customWidth="1"/>
    <col min="15641" max="15641" width="4.28515625" style="127" customWidth="1"/>
    <col min="15642" max="15642" width="8.140625" style="127" customWidth="1"/>
    <col min="15643" max="15643" width="7.85546875" style="127" customWidth="1"/>
    <col min="15644" max="15644" width="4.5703125" style="127" customWidth="1"/>
    <col min="15645" max="15645" width="10.5703125" style="127" customWidth="1"/>
    <col min="15646" max="15646" width="9.140625" style="127" customWidth="1"/>
    <col min="15647" max="15647" width="2.5703125" style="127" customWidth="1"/>
    <col min="15648" max="15648" width="8.42578125" style="127" customWidth="1"/>
    <col min="15649" max="15649" width="9" style="127" customWidth="1"/>
    <col min="15650" max="15652" width="4.5703125" style="127" customWidth="1"/>
    <col min="15653" max="15653" width="7.140625" style="127" customWidth="1"/>
    <col min="15654" max="15654" width="8.5703125" style="127" customWidth="1"/>
    <col min="15655" max="15658" width="4.5703125" style="127" customWidth="1"/>
    <col min="15659" max="15660" width="11.5703125" style="127"/>
    <col min="15661" max="15661" width="7.140625" style="127" customWidth="1"/>
    <col min="15662" max="15662" width="7.42578125" style="127" customWidth="1"/>
    <col min="15663" max="15663" width="6.5703125" style="127" customWidth="1"/>
    <col min="15664" max="15664" width="8.140625" style="127" customWidth="1"/>
    <col min="15665" max="15665" width="1.5703125" style="127" customWidth="1"/>
    <col min="15666" max="15666" width="11.5703125" style="127"/>
    <col min="15667" max="15667" width="4.42578125" style="127" customWidth="1"/>
    <col min="15668" max="15668" width="4.85546875" style="127" customWidth="1"/>
    <col min="15669" max="15669" width="3.5703125" style="127" customWidth="1"/>
    <col min="15670" max="15670" width="4.42578125" style="127" customWidth="1"/>
    <col min="15671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1" width="8.5703125" style="127" customWidth="1"/>
    <col min="15882" max="15882" width="6.140625" style="127" customWidth="1"/>
    <col min="15883" max="15884" width="4.5703125" style="127" customWidth="1"/>
    <col min="15885" max="15885" width="3.85546875" style="127" customWidth="1"/>
    <col min="15886" max="15886" width="8" style="127" customWidth="1"/>
    <col min="15887" max="15887" width="8.42578125" style="127" customWidth="1"/>
    <col min="15888" max="15890" width="4.5703125" style="127" customWidth="1"/>
    <col min="15891" max="15891" width="4.85546875" style="127" customWidth="1"/>
    <col min="15892" max="15892" width="9.140625" style="127" customWidth="1"/>
    <col min="15893" max="15893" width="7.85546875" style="127" customWidth="1"/>
    <col min="15894" max="15894" width="8.42578125" style="127" customWidth="1"/>
    <col min="15895" max="15895" width="4.5703125" style="127" customWidth="1"/>
    <col min="15896" max="15896" width="7.85546875" style="127" customWidth="1"/>
    <col min="15897" max="15897" width="4.28515625" style="127" customWidth="1"/>
    <col min="15898" max="15898" width="8.140625" style="127" customWidth="1"/>
    <col min="15899" max="15899" width="7.85546875" style="127" customWidth="1"/>
    <col min="15900" max="15900" width="4.5703125" style="127" customWidth="1"/>
    <col min="15901" max="15901" width="10.5703125" style="127" customWidth="1"/>
    <col min="15902" max="15902" width="9.140625" style="127" customWidth="1"/>
    <col min="15903" max="15903" width="2.5703125" style="127" customWidth="1"/>
    <col min="15904" max="15904" width="8.42578125" style="127" customWidth="1"/>
    <col min="15905" max="15905" width="9" style="127" customWidth="1"/>
    <col min="15906" max="15908" width="4.5703125" style="127" customWidth="1"/>
    <col min="15909" max="15909" width="7.140625" style="127" customWidth="1"/>
    <col min="15910" max="15910" width="8.5703125" style="127" customWidth="1"/>
    <col min="15911" max="15914" width="4.5703125" style="127" customWidth="1"/>
    <col min="15915" max="15916" width="11.5703125" style="127"/>
    <col min="15917" max="15917" width="7.140625" style="127" customWidth="1"/>
    <col min="15918" max="15918" width="7.42578125" style="127" customWidth="1"/>
    <col min="15919" max="15919" width="6.5703125" style="127" customWidth="1"/>
    <col min="15920" max="15920" width="8.140625" style="127" customWidth="1"/>
    <col min="15921" max="15921" width="1.5703125" style="127" customWidth="1"/>
    <col min="15922" max="15922" width="11.5703125" style="127"/>
    <col min="15923" max="15923" width="4.42578125" style="127" customWidth="1"/>
    <col min="15924" max="15924" width="4.85546875" style="127" customWidth="1"/>
    <col min="15925" max="15925" width="3.5703125" style="127" customWidth="1"/>
    <col min="15926" max="15926" width="4.42578125" style="127" customWidth="1"/>
    <col min="15927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7" width="8.5703125" style="127" customWidth="1"/>
    <col min="16138" max="16138" width="6.140625" style="127" customWidth="1"/>
    <col min="16139" max="16140" width="4.5703125" style="127" customWidth="1"/>
    <col min="16141" max="16141" width="3.85546875" style="127" customWidth="1"/>
    <col min="16142" max="16142" width="8" style="127" customWidth="1"/>
    <col min="16143" max="16143" width="8.42578125" style="127" customWidth="1"/>
    <col min="16144" max="16146" width="4.5703125" style="127" customWidth="1"/>
    <col min="16147" max="16147" width="4.85546875" style="127" customWidth="1"/>
    <col min="16148" max="16148" width="9.140625" style="127" customWidth="1"/>
    <col min="16149" max="16149" width="7.85546875" style="127" customWidth="1"/>
    <col min="16150" max="16150" width="8.42578125" style="127" customWidth="1"/>
    <col min="16151" max="16151" width="4.5703125" style="127" customWidth="1"/>
    <col min="16152" max="16152" width="7.85546875" style="127" customWidth="1"/>
    <col min="16153" max="16153" width="4.28515625" style="127" customWidth="1"/>
    <col min="16154" max="16154" width="8.140625" style="127" customWidth="1"/>
    <col min="16155" max="16155" width="7.85546875" style="127" customWidth="1"/>
    <col min="16156" max="16156" width="4.5703125" style="127" customWidth="1"/>
    <col min="16157" max="16157" width="10.5703125" style="127" customWidth="1"/>
    <col min="16158" max="16158" width="9.140625" style="127" customWidth="1"/>
    <col min="16159" max="16159" width="2.5703125" style="127" customWidth="1"/>
    <col min="16160" max="16160" width="8.42578125" style="127" customWidth="1"/>
    <col min="16161" max="16161" width="9" style="127" customWidth="1"/>
    <col min="16162" max="16164" width="4.5703125" style="127" customWidth="1"/>
    <col min="16165" max="16165" width="7.140625" style="127" customWidth="1"/>
    <col min="16166" max="16166" width="8.5703125" style="127" customWidth="1"/>
    <col min="16167" max="16170" width="4.5703125" style="127" customWidth="1"/>
    <col min="16171" max="16172" width="11.5703125" style="127"/>
    <col min="16173" max="16173" width="7.140625" style="127" customWidth="1"/>
    <col min="16174" max="16174" width="7.42578125" style="127" customWidth="1"/>
    <col min="16175" max="16175" width="6.5703125" style="127" customWidth="1"/>
    <col min="16176" max="16176" width="8.140625" style="127" customWidth="1"/>
    <col min="16177" max="16177" width="1.5703125" style="127" customWidth="1"/>
    <col min="16178" max="16178" width="11.5703125" style="127"/>
    <col min="16179" max="16179" width="4.42578125" style="127" customWidth="1"/>
    <col min="16180" max="16180" width="4.85546875" style="127" customWidth="1"/>
    <col min="16181" max="16181" width="3.5703125" style="127" customWidth="1"/>
    <col min="16182" max="16182" width="4.42578125" style="127" customWidth="1"/>
    <col min="16183" max="16384" width="11.5703125" style="127"/>
  </cols>
  <sheetData>
    <row r="1" spans="2:52" ht="15" thickBot="1"/>
    <row r="2" spans="2:52" ht="15.75" thickBot="1">
      <c r="B2" s="713" t="s">
        <v>210</v>
      </c>
      <c r="C2" s="894"/>
      <c r="D2" s="894"/>
      <c r="E2" s="894"/>
      <c r="F2" s="894"/>
      <c r="G2" s="895"/>
      <c r="H2" s="899" t="s">
        <v>21</v>
      </c>
      <c r="I2" s="899"/>
      <c r="J2" s="899"/>
      <c r="K2" s="899"/>
      <c r="L2" s="899"/>
      <c r="M2" s="900"/>
      <c r="N2" s="903" t="s">
        <v>22</v>
      </c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  <c r="AL2" s="904"/>
      <c r="AM2" s="904"/>
      <c r="AN2" s="904"/>
      <c r="AO2" s="904"/>
      <c r="AP2" s="904"/>
      <c r="AQ2" s="905"/>
      <c r="AR2" s="906" t="s">
        <v>23</v>
      </c>
      <c r="AS2" s="907"/>
      <c r="AT2" s="907"/>
      <c r="AU2" s="907"/>
      <c r="AV2" s="907"/>
      <c r="AW2" s="907"/>
      <c r="AX2" s="128"/>
    </row>
    <row r="3" spans="2:52" ht="24.6" customHeight="1" thickBot="1">
      <c r="B3" s="896"/>
      <c r="C3" s="897"/>
      <c r="D3" s="897"/>
      <c r="E3" s="897"/>
      <c r="F3" s="897"/>
      <c r="G3" s="898"/>
      <c r="H3" s="901"/>
      <c r="I3" s="901"/>
      <c r="J3" s="901"/>
      <c r="K3" s="901"/>
      <c r="L3" s="901"/>
      <c r="M3" s="902"/>
      <c r="N3" s="912" t="s">
        <v>24</v>
      </c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13"/>
      <c r="AE3" s="914"/>
      <c r="AF3" s="906" t="s">
        <v>25</v>
      </c>
      <c r="AG3" s="907"/>
      <c r="AH3" s="907"/>
      <c r="AI3" s="907"/>
      <c r="AJ3" s="907"/>
      <c r="AK3" s="907"/>
      <c r="AL3" s="906" t="s">
        <v>26</v>
      </c>
      <c r="AM3" s="907"/>
      <c r="AN3" s="907"/>
      <c r="AO3" s="907"/>
      <c r="AP3" s="907"/>
      <c r="AQ3" s="915"/>
      <c r="AR3" s="908"/>
      <c r="AS3" s="909"/>
      <c r="AT3" s="909"/>
      <c r="AU3" s="909"/>
      <c r="AV3" s="909"/>
      <c r="AW3" s="909"/>
      <c r="AX3" s="129"/>
    </row>
    <row r="4" spans="2:52" ht="27" customHeight="1" thickBot="1">
      <c r="B4" s="896"/>
      <c r="C4" s="897"/>
      <c r="D4" s="897"/>
      <c r="E4" s="897"/>
      <c r="F4" s="897"/>
      <c r="G4" s="898"/>
      <c r="H4" s="901"/>
      <c r="I4" s="901"/>
      <c r="J4" s="901"/>
      <c r="K4" s="901"/>
      <c r="L4" s="901"/>
      <c r="M4" s="902"/>
      <c r="N4" s="917" t="s">
        <v>27</v>
      </c>
      <c r="O4" s="899"/>
      <c r="P4" s="899"/>
      <c r="Q4" s="899"/>
      <c r="R4" s="899"/>
      <c r="S4" s="900"/>
      <c r="T4" s="903" t="s">
        <v>28</v>
      </c>
      <c r="U4" s="904"/>
      <c r="V4" s="904"/>
      <c r="W4" s="904"/>
      <c r="X4" s="904"/>
      <c r="Y4" s="905"/>
      <c r="Z4" s="903" t="s">
        <v>29</v>
      </c>
      <c r="AA4" s="904"/>
      <c r="AB4" s="904"/>
      <c r="AC4" s="904"/>
      <c r="AD4" s="904"/>
      <c r="AE4" s="905"/>
      <c r="AF4" s="908"/>
      <c r="AG4" s="909"/>
      <c r="AH4" s="909"/>
      <c r="AI4" s="909"/>
      <c r="AJ4" s="909"/>
      <c r="AK4" s="909"/>
      <c r="AL4" s="910"/>
      <c r="AM4" s="911"/>
      <c r="AN4" s="911"/>
      <c r="AO4" s="911"/>
      <c r="AP4" s="911"/>
      <c r="AQ4" s="916"/>
      <c r="AR4" s="910"/>
      <c r="AS4" s="911"/>
      <c r="AT4" s="911"/>
      <c r="AU4" s="911"/>
      <c r="AV4" s="911"/>
      <c r="AW4" s="911"/>
      <c r="AX4" s="130"/>
    </row>
    <row r="5" spans="2:52" ht="27" customHeight="1">
      <c r="B5" s="884" t="s">
        <v>41</v>
      </c>
      <c r="C5" s="885"/>
      <c r="D5" s="885"/>
      <c r="E5" s="885"/>
      <c r="F5" s="885"/>
      <c r="G5" s="886"/>
      <c r="H5" s="131">
        <v>1451</v>
      </c>
      <c r="I5" s="887">
        <f>+'RREE  at2023 '!I20</f>
        <v>0</v>
      </c>
      <c r="J5" s="888"/>
      <c r="K5" s="888"/>
      <c r="L5" s="888"/>
      <c r="M5" s="889"/>
      <c r="N5" s="132">
        <v>1452</v>
      </c>
      <c r="O5" s="881">
        <f>+'RREE  at2023 '!J20</f>
        <v>0</v>
      </c>
      <c r="P5" s="882"/>
      <c r="Q5" s="882"/>
      <c r="R5" s="882"/>
      <c r="S5" s="890"/>
      <c r="T5" s="132">
        <v>1752</v>
      </c>
      <c r="U5" s="891">
        <f>+'RREE  at2023 '!P20+'RREE  at2023 '!Q20</f>
        <v>0</v>
      </c>
      <c r="V5" s="892"/>
      <c r="W5" s="892"/>
      <c r="X5" s="892"/>
      <c r="Y5" s="893"/>
      <c r="Z5" s="133">
        <v>1753</v>
      </c>
      <c r="AA5" s="887">
        <f>+'RREE  at2023 '!K20+'RREE  at2023 '!L20+'RREE  at2023 '!M20+'RREE  at2023 '!N20+'RREE  at2023 '!O20</f>
        <v>0</v>
      </c>
      <c r="AB5" s="888"/>
      <c r="AC5" s="888"/>
      <c r="AD5" s="888"/>
      <c r="AE5" s="889"/>
      <c r="AF5" s="132">
        <v>1453</v>
      </c>
      <c r="AG5" s="881">
        <f>+'RREE  at2023 '!R20+'RREE  at2023 '!S20</f>
        <v>0</v>
      </c>
      <c r="AH5" s="882"/>
      <c r="AI5" s="882"/>
      <c r="AJ5" s="882"/>
      <c r="AK5" s="882"/>
      <c r="AL5" s="134">
        <v>1454</v>
      </c>
      <c r="AM5" s="881">
        <f>+'RREE  at2023 '!T20</f>
        <v>0</v>
      </c>
      <c r="AN5" s="882"/>
      <c r="AO5" s="882"/>
      <c r="AP5" s="882"/>
      <c r="AQ5" s="882"/>
      <c r="AR5" s="134">
        <v>1382</v>
      </c>
      <c r="AS5" s="883">
        <f>+'RREE  at2023 '!AK20</f>
        <v>0</v>
      </c>
      <c r="AT5" s="883"/>
      <c r="AU5" s="883"/>
      <c r="AV5" s="883"/>
      <c r="AW5" s="883"/>
      <c r="AX5" s="135" t="s">
        <v>2</v>
      </c>
      <c r="AZ5" s="33" t="s">
        <v>211</v>
      </c>
    </row>
    <row r="6" spans="2:52" ht="27" customHeight="1">
      <c r="B6" s="868" t="s">
        <v>212</v>
      </c>
      <c r="C6" s="869"/>
      <c r="D6" s="869"/>
      <c r="E6" s="869"/>
      <c r="F6" s="869"/>
      <c r="G6" s="870"/>
      <c r="H6" s="136"/>
      <c r="I6" s="880"/>
      <c r="J6" s="880"/>
      <c r="K6" s="880"/>
      <c r="L6" s="880"/>
      <c r="M6" s="880"/>
      <c r="N6" s="137">
        <v>1589</v>
      </c>
      <c r="O6" s="863"/>
      <c r="P6" s="863"/>
      <c r="Q6" s="863"/>
      <c r="R6" s="863"/>
      <c r="S6" s="863"/>
      <c r="T6" s="138"/>
      <c r="U6" s="879"/>
      <c r="V6" s="879"/>
      <c r="W6" s="879"/>
      <c r="X6" s="879"/>
      <c r="Y6" s="879"/>
      <c r="Z6" s="137">
        <v>1754</v>
      </c>
      <c r="AA6" s="871"/>
      <c r="AB6" s="871"/>
      <c r="AC6" s="871"/>
      <c r="AD6" s="871"/>
      <c r="AE6" s="871"/>
      <c r="AF6" s="137">
        <v>1455</v>
      </c>
      <c r="AG6" s="863"/>
      <c r="AH6" s="863"/>
      <c r="AI6" s="863"/>
      <c r="AJ6" s="863"/>
      <c r="AK6" s="863"/>
      <c r="AL6" s="137">
        <v>1456</v>
      </c>
      <c r="AM6" s="863"/>
      <c r="AN6" s="863"/>
      <c r="AO6" s="863"/>
      <c r="AP6" s="863"/>
      <c r="AQ6" s="863"/>
      <c r="AR6" s="139"/>
      <c r="AS6" s="876"/>
      <c r="AT6" s="877"/>
      <c r="AU6" s="877"/>
      <c r="AV6" s="877"/>
      <c r="AW6" s="878"/>
      <c r="AX6" s="140" t="s">
        <v>65</v>
      </c>
      <c r="AY6" s="127" t="s">
        <v>5</v>
      </c>
      <c r="AZ6" s="33" t="s">
        <v>211</v>
      </c>
    </row>
    <row r="7" spans="2:52" ht="27" customHeight="1">
      <c r="B7" s="868" t="s">
        <v>213</v>
      </c>
      <c r="C7" s="869"/>
      <c r="D7" s="869"/>
      <c r="E7" s="869"/>
      <c r="F7" s="869"/>
      <c r="G7" s="870"/>
      <c r="H7" s="141">
        <v>1457</v>
      </c>
      <c r="I7" s="871"/>
      <c r="J7" s="871"/>
      <c r="K7" s="871"/>
      <c r="L7" s="871"/>
      <c r="M7" s="871"/>
      <c r="N7" s="138"/>
      <c r="O7" s="879"/>
      <c r="P7" s="879"/>
      <c r="Q7" s="879"/>
      <c r="R7" s="879"/>
      <c r="S7" s="879"/>
      <c r="T7" s="137">
        <v>1458</v>
      </c>
      <c r="U7" s="863"/>
      <c r="V7" s="863"/>
      <c r="W7" s="863"/>
      <c r="X7" s="863"/>
      <c r="Y7" s="863"/>
      <c r="Z7" s="142"/>
      <c r="AA7" s="880"/>
      <c r="AB7" s="880"/>
      <c r="AC7" s="880"/>
      <c r="AD7" s="880"/>
      <c r="AE7" s="880"/>
      <c r="AF7" s="138"/>
      <c r="AG7" s="876"/>
      <c r="AH7" s="877"/>
      <c r="AI7" s="877"/>
      <c r="AJ7" s="877"/>
      <c r="AK7" s="878"/>
      <c r="AL7" s="138"/>
      <c r="AM7" s="876"/>
      <c r="AN7" s="877"/>
      <c r="AO7" s="877"/>
      <c r="AP7" s="877"/>
      <c r="AQ7" s="878"/>
      <c r="AR7" s="143">
        <v>1383</v>
      </c>
      <c r="AS7" s="863"/>
      <c r="AT7" s="863"/>
      <c r="AU7" s="863"/>
      <c r="AV7" s="863"/>
      <c r="AW7" s="863"/>
      <c r="AX7" s="140" t="s">
        <v>65</v>
      </c>
    </row>
    <row r="8" spans="2:52" ht="27" customHeight="1">
      <c r="B8" s="868" t="s">
        <v>15</v>
      </c>
      <c r="C8" s="869"/>
      <c r="D8" s="869"/>
      <c r="E8" s="869"/>
      <c r="F8" s="869"/>
      <c r="G8" s="870"/>
      <c r="H8" s="141">
        <v>1392</v>
      </c>
      <c r="I8" s="871"/>
      <c r="J8" s="871"/>
      <c r="K8" s="871"/>
      <c r="L8" s="871"/>
      <c r="M8" s="871"/>
      <c r="N8" s="137">
        <v>1393</v>
      </c>
      <c r="O8" s="863"/>
      <c r="P8" s="863"/>
      <c r="Q8" s="863"/>
      <c r="R8" s="863"/>
      <c r="S8" s="863"/>
      <c r="T8" s="137">
        <v>1755</v>
      </c>
      <c r="U8" s="872"/>
      <c r="V8" s="872"/>
      <c r="W8" s="872"/>
      <c r="X8" s="872"/>
      <c r="Y8" s="872"/>
      <c r="Z8" s="137">
        <v>1756</v>
      </c>
      <c r="AA8" s="871"/>
      <c r="AB8" s="871"/>
      <c r="AC8" s="871"/>
      <c r="AD8" s="871"/>
      <c r="AE8" s="871"/>
      <c r="AF8" s="137">
        <v>1394</v>
      </c>
      <c r="AG8" s="863"/>
      <c r="AH8" s="863"/>
      <c r="AI8" s="863"/>
      <c r="AJ8" s="863"/>
      <c r="AK8" s="863"/>
      <c r="AL8" s="137">
        <v>1395</v>
      </c>
      <c r="AM8" s="863"/>
      <c r="AN8" s="863"/>
      <c r="AO8" s="863"/>
      <c r="AP8" s="863"/>
      <c r="AQ8" s="863"/>
      <c r="AR8" s="143">
        <v>1384</v>
      </c>
      <c r="AS8" s="863"/>
      <c r="AT8" s="863"/>
      <c r="AU8" s="863"/>
      <c r="AV8" s="863"/>
      <c r="AW8" s="863"/>
      <c r="AX8" s="144" t="s">
        <v>2</v>
      </c>
    </row>
    <row r="9" spans="2:52" ht="27" customHeight="1">
      <c r="B9" s="868" t="s">
        <v>16</v>
      </c>
      <c r="C9" s="869"/>
      <c r="D9" s="869"/>
      <c r="E9" s="869"/>
      <c r="F9" s="869"/>
      <c r="G9" s="870"/>
      <c r="H9" s="141">
        <v>1396</v>
      </c>
      <c r="I9" s="871"/>
      <c r="J9" s="871"/>
      <c r="K9" s="871"/>
      <c r="L9" s="871"/>
      <c r="M9" s="871"/>
      <c r="N9" s="137">
        <v>1397</v>
      </c>
      <c r="O9" s="863"/>
      <c r="P9" s="863"/>
      <c r="Q9" s="863"/>
      <c r="R9" s="863"/>
      <c r="S9" s="863"/>
      <c r="T9" s="137">
        <v>1757</v>
      </c>
      <c r="U9" s="872"/>
      <c r="V9" s="872"/>
      <c r="W9" s="872"/>
      <c r="X9" s="872"/>
      <c r="Y9" s="872"/>
      <c r="Z9" s="137">
        <v>1758</v>
      </c>
      <c r="AA9" s="871"/>
      <c r="AB9" s="871"/>
      <c r="AC9" s="871"/>
      <c r="AD9" s="871"/>
      <c r="AE9" s="871"/>
      <c r="AF9" s="137">
        <v>1398</v>
      </c>
      <c r="AG9" s="863"/>
      <c r="AH9" s="863"/>
      <c r="AI9" s="863"/>
      <c r="AJ9" s="863"/>
      <c r="AK9" s="863"/>
      <c r="AL9" s="137">
        <v>1399</v>
      </c>
      <c r="AM9" s="863"/>
      <c r="AN9" s="863"/>
      <c r="AO9" s="863"/>
      <c r="AP9" s="863"/>
      <c r="AQ9" s="863"/>
      <c r="AR9" s="143">
        <v>1385</v>
      </c>
      <c r="AS9" s="863"/>
      <c r="AT9" s="863"/>
      <c r="AU9" s="863"/>
      <c r="AV9" s="863"/>
      <c r="AW9" s="863"/>
      <c r="AX9" s="140" t="s">
        <v>65</v>
      </c>
    </row>
    <row r="10" spans="2:52" ht="27" customHeight="1">
      <c r="B10" s="868" t="s">
        <v>214</v>
      </c>
      <c r="C10" s="869"/>
      <c r="D10" s="869"/>
      <c r="E10" s="869"/>
      <c r="F10" s="869"/>
      <c r="G10" s="870"/>
      <c r="H10" s="141">
        <v>1459</v>
      </c>
      <c r="I10" s="871">
        <f>-'RREE  at2023 '!I29</f>
        <v>0</v>
      </c>
      <c r="J10" s="871"/>
      <c r="K10" s="871"/>
      <c r="L10" s="871"/>
      <c r="M10" s="871"/>
      <c r="N10" s="137">
        <v>1460</v>
      </c>
      <c r="O10" s="863"/>
      <c r="P10" s="863"/>
      <c r="Q10" s="863"/>
      <c r="R10" s="863"/>
      <c r="S10" s="863"/>
      <c r="T10" s="137">
        <v>1759</v>
      </c>
      <c r="U10" s="872"/>
      <c r="V10" s="872"/>
      <c r="W10" s="872"/>
      <c r="X10" s="872"/>
      <c r="Y10" s="872"/>
      <c r="Z10" s="137">
        <v>1760</v>
      </c>
      <c r="AA10" s="871"/>
      <c r="AB10" s="871"/>
      <c r="AC10" s="871"/>
      <c r="AD10" s="871"/>
      <c r="AE10" s="871"/>
      <c r="AF10" s="137">
        <v>1461</v>
      </c>
      <c r="AG10" s="863"/>
      <c r="AH10" s="863"/>
      <c r="AI10" s="863"/>
      <c r="AJ10" s="863"/>
      <c r="AK10" s="863"/>
      <c r="AL10" s="137">
        <v>1462</v>
      </c>
      <c r="AM10" s="863"/>
      <c r="AN10" s="863"/>
      <c r="AO10" s="863"/>
      <c r="AP10" s="863"/>
      <c r="AQ10" s="863"/>
      <c r="AR10" s="143">
        <v>1386</v>
      </c>
      <c r="AS10" s="863"/>
      <c r="AT10" s="863"/>
      <c r="AU10" s="863"/>
      <c r="AV10" s="863"/>
      <c r="AW10" s="863"/>
      <c r="AX10" s="140" t="s">
        <v>65</v>
      </c>
    </row>
    <row r="11" spans="2:52" ht="27" customHeight="1">
      <c r="B11" s="868" t="s">
        <v>30</v>
      </c>
      <c r="C11" s="869"/>
      <c r="D11" s="869"/>
      <c r="E11" s="869"/>
      <c r="F11" s="869"/>
      <c r="G11" s="870"/>
      <c r="H11" s="141">
        <v>1463</v>
      </c>
      <c r="I11" s="871">
        <f>+'RREE  at2023 '!I30</f>
        <v>41300000</v>
      </c>
      <c r="J11" s="871"/>
      <c r="K11" s="871"/>
      <c r="L11" s="871"/>
      <c r="M11" s="871"/>
      <c r="N11" s="137">
        <v>1464</v>
      </c>
      <c r="O11" s="863"/>
      <c r="P11" s="863"/>
      <c r="Q11" s="863"/>
      <c r="R11" s="863"/>
      <c r="S11" s="863"/>
      <c r="T11" s="137">
        <v>1761</v>
      </c>
      <c r="U11" s="872"/>
      <c r="V11" s="872"/>
      <c r="W11" s="872"/>
      <c r="X11" s="872"/>
      <c r="Y11" s="872"/>
      <c r="Z11" s="137">
        <v>1762</v>
      </c>
      <c r="AA11" s="871"/>
      <c r="AB11" s="871"/>
      <c r="AC11" s="871"/>
      <c r="AD11" s="871"/>
      <c r="AE11" s="871"/>
      <c r="AF11" s="137">
        <v>1465</v>
      </c>
      <c r="AG11" s="863"/>
      <c r="AH11" s="863"/>
      <c r="AI11" s="863"/>
      <c r="AJ11" s="863"/>
      <c r="AK11" s="863"/>
      <c r="AL11" s="137">
        <v>1466</v>
      </c>
      <c r="AM11" s="863">
        <f>+'RREE  at2023 '!T41</f>
        <v>1000000</v>
      </c>
      <c r="AN11" s="863"/>
      <c r="AO11" s="863"/>
      <c r="AP11" s="863"/>
      <c r="AQ11" s="863"/>
      <c r="AR11" s="139"/>
      <c r="AS11" s="876"/>
      <c r="AT11" s="877"/>
      <c r="AU11" s="877"/>
      <c r="AV11" s="877"/>
      <c r="AW11" s="878"/>
      <c r="AX11" s="144" t="s">
        <v>2</v>
      </c>
    </row>
    <row r="12" spans="2:52" ht="27" customHeight="1">
      <c r="B12" s="873" t="s">
        <v>31</v>
      </c>
      <c r="C12" s="874"/>
      <c r="D12" s="874"/>
      <c r="E12" s="874"/>
      <c r="F12" s="874"/>
      <c r="G12" s="875"/>
      <c r="H12" s="141">
        <v>1467</v>
      </c>
      <c r="I12" s="871"/>
      <c r="J12" s="871"/>
      <c r="K12" s="871"/>
      <c r="L12" s="871"/>
      <c r="M12" s="871"/>
      <c r="N12" s="137">
        <v>1468</v>
      </c>
      <c r="O12" s="863"/>
      <c r="P12" s="863"/>
      <c r="Q12" s="863"/>
      <c r="R12" s="863"/>
      <c r="S12" s="863"/>
      <c r="T12" s="137">
        <v>1763</v>
      </c>
      <c r="U12" s="872"/>
      <c r="V12" s="872"/>
      <c r="W12" s="872"/>
      <c r="X12" s="872"/>
      <c r="Y12" s="872"/>
      <c r="Z12" s="137">
        <v>1764</v>
      </c>
      <c r="AA12" s="871"/>
      <c r="AB12" s="871"/>
      <c r="AC12" s="871"/>
      <c r="AD12" s="871"/>
      <c r="AE12" s="871"/>
      <c r="AF12" s="137">
        <v>1469</v>
      </c>
      <c r="AG12" s="863"/>
      <c r="AH12" s="863"/>
      <c r="AI12" s="863"/>
      <c r="AJ12" s="863"/>
      <c r="AK12" s="863"/>
      <c r="AL12" s="137">
        <v>1470</v>
      </c>
      <c r="AM12" s="863"/>
      <c r="AN12" s="863"/>
      <c r="AO12" s="863"/>
      <c r="AP12" s="863"/>
      <c r="AQ12" s="863"/>
      <c r="AR12" s="143">
        <v>1387</v>
      </c>
      <c r="AS12" s="863"/>
      <c r="AT12" s="863"/>
      <c r="AU12" s="863"/>
      <c r="AV12" s="863"/>
      <c r="AW12" s="863"/>
      <c r="AX12" s="144" t="s">
        <v>2</v>
      </c>
    </row>
    <row r="13" spans="2:52" ht="27" customHeight="1">
      <c r="B13" s="873" t="s">
        <v>32</v>
      </c>
      <c r="C13" s="874"/>
      <c r="D13" s="874"/>
      <c r="E13" s="874"/>
      <c r="F13" s="874"/>
      <c r="G13" s="875"/>
      <c r="H13" s="141">
        <v>1471</v>
      </c>
      <c r="I13" s="871"/>
      <c r="J13" s="871"/>
      <c r="K13" s="871"/>
      <c r="L13" s="871"/>
      <c r="M13" s="871"/>
      <c r="N13" s="137">
        <v>1472</v>
      </c>
      <c r="O13" s="863"/>
      <c r="P13" s="863"/>
      <c r="Q13" s="863"/>
      <c r="R13" s="863"/>
      <c r="S13" s="863"/>
      <c r="T13" s="137">
        <v>1765</v>
      </c>
      <c r="U13" s="872"/>
      <c r="V13" s="872"/>
      <c r="W13" s="872"/>
      <c r="X13" s="872"/>
      <c r="Y13" s="872"/>
      <c r="Z13" s="137">
        <v>1766</v>
      </c>
      <c r="AA13" s="871"/>
      <c r="AB13" s="871"/>
      <c r="AC13" s="871"/>
      <c r="AD13" s="871"/>
      <c r="AE13" s="871"/>
      <c r="AF13" s="137">
        <v>1473</v>
      </c>
      <c r="AG13" s="863"/>
      <c r="AH13" s="863"/>
      <c r="AI13" s="863"/>
      <c r="AJ13" s="863"/>
      <c r="AK13" s="863"/>
      <c r="AL13" s="137">
        <v>1474</v>
      </c>
      <c r="AM13" s="863"/>
      <c r="AN13" s="863"/>
      <c r="AO13" s="863"/>
      <c r="AP13" s="863"/>
      <c r="AQ13" s="863"/>
      <c r="AR13" s="143">
        <v>1388</v>
      </c>
      <c r="AS13" s="863"/>
      <c r="AT13" s="863"/>
      <c r="AU13" s="863"/>
      <c r="AV13" s="863"/>
      <c r="AW13" s="863"/>
      <c r="AX13" s="140" t="s">
        <v>65</v>
      </c>
    </row>
    <row r="14" spans="2:52" ht="27" customHeight="1">
      <c r="B14" s="868" t="s">
        <v>215</v>
      </c>
      <c r="C14" s="869"/>
      <c r="D14" s="869"/>
      <c r="E14" s="869"/>
      <c r="F14" s="869"/>
      <c r="G14" s="870"/>
      <c r="H14" s="141">
        <v>1475</v>
      </c>
      <c r="I14" s="871">
        <f>-SUM('RREE  at2023 '!I64:I77)</f>
        <v>41300000.170037173</v>
      </c>
      <c r="J14" s="871"/>
      <c r="K14" s="871"/>
      <c r="L14" s="871"/>
      <c r="M14" s="871"/>
      <c r="N14" s="137"/>
      <c r="O14" s="863">
        <f>-SUM('RREE  at2023 '!J64:J76)</f>
        <v>0</v>
      </c>
      <c r="P14" s="863"/>
      <c r="Q14" s="863"/>
      <c r="R14" s="863"/>
      <c r="S14" s="863"/>
      <c r="T14" s="137">
        <v>1767</v>
      </c>
      <c r="U14" s="872"/>
      <c r="V14" s="872"/>
      <c r="W14" s="872"/>
      <c r="X14" s="872"/>
      <c r="Y14" s="872"/>
      <c r="Z14" s="137">
        <v>1768</v>
      </c>
      <c r="AA14" s="871"/>
      <c r="AB14" s="871"/>
      <c r="AC14" s="871"/>
      <c r="AD14" s="871"/>
      <c r="AE14" s="871"/>
      <c r="AF14" s="137">
        <v>1477</v>
      </c>
      <c r="AG14" s="863"/>
      <c r="AH14" s="863"/>
      <c r="AI14" s="863"/>
      <c r="AJ14" s="863"/>
      <c r="AK14" s="863"/>
      <c r="AL14" s="137">
        <v>1478</v>
      </c>
      <c r="AM14" s="863">
        <f>+AM11</f>
        <v>1000000</v>
      </c>
      <c r="AN14" s="863"/>
      <c r="AO14" s="863"/>
      <c r="AP14" s="863"/>
      <c r="AQ14" s="863"/>
      <c r="AR14" s="143">
        <v>1389</v>
      </c>
      <c r="AS14" s="863"/>
      <c r="AT14" s="863"/>
      <c r="AU14" s="863"/>
      <c r="AV14" s="863"/>
      <c r="AW14" s="863"/>
      <c r="AX14" s="140" t="s">
        <v>65</v>
      </c>
    </row>
    <row r="15" spans="2:52" ht="27" customHeight="1">
      <c r="B15" s="868" t="s">
        <v>216</v>
      </c>
      <c r="C15" s="869"/>
      <c r="D15" s="869"/>
      <c r="E15" s="869"/>
      <c r="F15" s="869"/>
      <c r="G15" s="870"/>
      <c r="H15" s="141">
        <v>1480</v>
      </c>
      <c r="I15" s="871">
        <f>-'RREE  at2023 '!I78-'RREE  at2023 '!I79</f>
        <v>0</v>
      </c>
      <c r="J15" s="871"/>
      <c r="K15" s="871"/>
      <c r="L15" s="871"/>
      <c r="M15" s="871"/>
      <c r="N15" s="137">
        <v>1481</v>
      </c>
      <c r="O15" s="863">
        <f>-'RREE  at2023 '!J78-'RREE  at2023 '!J79</f>
        <v>0</v>
      </c>
      <c r="P15" s="863"/>
      <c r="Q15" s="863"/>
      <c r="R15" s="863"/>
      <c r="S15" s="863"/>
      <c r="T15" s="137">
        <v>1769</v>
      </c>
      <c r="U15" s="872"/>
      <c r="V15" s="872"/>
      <c r="W15" s="872"/>
      <c r="X15" s="872"/>
      <c r="Y15" s="872"/>
      <c r="Z15" s="137">
        <v>1770</v>
      </c>
      <c r="AA15" s="871"/>
      <c r="AB15" s="871"/>
      <c r="AC15" s="871"/>
      <c r="AD15" s="871"/>
      <c r="AE15" s="871"/>
      <c r="AF15" s="137">
        <v>1482</v>
      </c>
      <c r="AG15" s="863"/>
      <c r="AH15" s="863"/>
      <c r="AI15" s="863"/>
      <c r="AJ15" s="863"/>
      <c r="AK15" s="863"/>
      <c r="AL15" s="137">
        <v>1483</v>
      </c>
      <c r="AM15" s="863"/>
      <c r="AN15" s="863"/>
      <c r="AO15" s="863"/>
      <c r="AP15" s="863"/>
      <c r="AQ15" s="863"/>
      <c r="AR15" s="143">
        <v>1390</v>
      </c>
      <c r="AS15" s="863"/>
      <c r="AT15" s="863"/>
      <c r="AU15" s="863"/>
      <c r="AV15" s="863"/>
      <c r="AW15" s="863"/>
      <c r="AX15" s="140" t="s">
        <v>65</v>
      </c>
    </row>
    <row r="16" spans="2:52" s="149" customFormat="1" ht="27" customHeight="1">
      <c r="B16" s="864" t="s">
        <v>33</v>
      </c>
      <c r="C16" s="865"/>
      <c r="D16" s="865"/>
      <c r="E16" s="865"/>
      <c r="F16" s="865"/>
      <c r="G16" s="866"/>
      <c r="H16" s="145">
        <v>1484</v>
      </c>
      <c r="I16" s="867">
        <v>0</v>
      </c>
      <c r="J16" s="867"/>
      <c r="K16" s="867"/>
      <c r="L16" s="867"/>
      <c r="M16" s="867"/>
      <c r="N16" s="146">
        <v>1485</v>
      </c>
      <c r="O16" s="867">
        <f>+O5-O7+O8-O9-O10+O11+O12-O13-O14-O15</f>
        <v>0</v>
      </c>
      <c r="P16" s="867"/>
      <c r="Q16" s="867"/>
      <c r="R16" s="867"/>
      <c r="S16" s="867"/>
      <c r="T16" s="146">
        <v>1771</v>
      </c>
      <c r="U16" s="867">
        <f>+U5-U7+U8-U9-U10+U11+U12-U13-U14-U15</f>
        <v>0</v>
      </c>
      <c r="V16" s="867"/>
      <c r="W16" s="867"/>
      <c r="X16" s="867"/>
      <c r="Y16" s="867"/>
      <c r="Z16" s="146">
        <v>1772</v>
      </c>
      <c r="AA16" s="867">
        <f>+AA5-AA7+AA8-AA9-AA10+AA11+AA12-AA13-AA14-AA15</f>
        <v>0</v>
      </c>
      <c r="AB16" s="867"/>
      <c r="AC16" s="867"/>
      <c r="AD16" s="867"/>
      <c r="AE16" s="867"/>
      <c r="AF16" s="146">
        <v>1486</v>
      </c>
      <c r="AG16" s="867">
        <f>+AG5-AG7+AG8-AG9-AG10+AG11+AG12-AG13-AG14-AG15</f>
        <v>0</v>
      </c>
      <c r="AH16" s="867"/>
      <c r="AI16" s="867"/>
      <c r="AJ16" s="867"/>
      <c r="AK16" s="867"/>
      <c r="AL16" s="146">
        <v>1487</v>
      </c>
      <c r="AM16" s="867">
        <f>+AM5-AM7+AM8-AM9-AM10+AM11+AM12-AM13-AM14-AM15</f>
        <v>0</v>
      </c>
      <c r="AN16" s="867"/>
      <c r="AO16" s="867"/>
      <c r="AP16" s="867"/>
      <c r="AQ16" s="867"/>
      <c r="AR16" s="147">
        <v>1391</v>
      </c>
      <c r="AS16" s="867">
        <f>+AS5-AS7+AS8-AS9-AS10+AS11+AS12-AS13-AS14-AS15</f>
        <v>0</v>
      </c>
      <c r="AT16" s="867"/>
      <c r="AU16" s="867"/>
      <c r="AV16" s="867"/>
      <c r="AW16" s="867"/>
      <c r="AX16" s="148" t="s">
        <v>3</v>
      </c>
    </row>
    <row r="17" spans="2:50" s="149" customFormat="1" ht="27" customHeight="1" thickBot="1">
      <c r="B17" s="852" t="s">
        <v>34</v>
      </c>
      <c r="C17" s="853"/>
      <c r="D17" s="853"/>
      <c r="E17" s="853"/>
      <c r="F17" s="853"/>
      <c r="G17" s="854"/>
      <c r="H17" s="150">
        <v>1488</v>
      </c>
      <c r="I17" s="855"/>
      <c r="J17" s="856"/>
      <c r="K17" s="856"/>
      <c r="L17" s="856"/>
      <c r="M17" s="856"/>
      <c r="N17" s="151">
        <v>1489</v>
      </c>
      <c r="O17" s="857">
        <f>+O6</f>
        <v>0</v>
      </c>
      <c r="P17" s="858"/>
      <c r="Q17" s="858"/>
      <c r="R17" s="858"/>
      <c r="S17" s="859"/>
      <c r="T17" s="152"/>
      <c r="U17" s="860"/>
      <c r="V17" s="861"/>
      <c r="W17" s="861"/>
      <c r="X17" s="861"/>
      <c r="Y17" s="862"/>
      <c r="Z17" s="153">
        <v>1773</v>
      </c>
      <c r="AA17" s="857"/>
      <c r="AB17" s="858"/>
      <c r="AC17" s="858"/>
      <c r="AD17" s="858"/>
      <c r="AE17" s="859"/>
      <c r="AF17" s="154">
        <v>1490</v>
      </c>
      <c r="AG17" s="847"/>
      <c r="AH17" s="848"/>
      <c r="AI17" s="848"/>
      <c r="AJ17" s="848"/>
      <c r="AK17" s="848"/>
      <c r="AL17" s="151">
        <v>1491</v>
      </c>
      <c r="AM17" s="847"/>
      <c r="AN17" s="848"/>
      <c r="AO17" s="848"/>
      <c r="AP17" s="848"/>
      <c r="AQ17" s="848"/>
      <c r="AR17" s="155"/>
      <c r="AS17" s="849"/>
      <c r="AT17" s="850"/>
      <c r="AU17" s="850"/>
      <c r="AV17" s="850"/>
      <c r="AW17" s="851"/>
      <c r="AX17" s="156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15" sqref="M15:P15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8" width="7" style="127" customWidth="1"/>
    <col min="9" max="9" width="8.5703125" style="127" customWidth="1"/>
    <col min="10" max="11" width="4.5703125" style="127" customWidth="1"/>
    <col min="12" max="12" width="7.5703125" style="127" customWidth="1"/>
    <col min="13" max="13" width="8" style="127" customWidth="1"/>
    <col min="14" max="16" width="4.5703125" style="127" customWidth="1"/>
    <col min="17" max="17" width="7.140625" style="127" customWidth="1"/>
    <col min="18" max="18" width="7.42578125" style="127" customWidth="1"/>
    <col min="19" max="19" width="7.85546875" style="127" customWidth="1"/>
    <col min="20" max="20" width="4.5703125" style="127" customWidth="1"/>
    <col min="21" max="21" width="3.140625" style="127" customWidth="1"/>
    <col min="22" max="22" width="7.42578125" style="127" customWidth="1"/>
    <col min="23" max="23" width="8.140625" style="127" customWidth="1"/>
    <col min="24" max="24" width="4.5703125" style="127" customWidth="1"/>
    <col min="25" max="25" width="10.5703125" style="127" customWidth="1"/>
    <col min="26" max="26" width="2.5703125" style="127" customWidth="1"/>
    <col min="27" max="28" width="8.42578125" style="127" customWidth="1"/>
    <col min="29" max="31" width="4.5703125" style="127" customWidth="1"/>
    <col min="32" max="32" width="7.140625" style="127" customWidth="1"/>
    <col min="33" max="33" width="8.5703125" style="127" customWidth="1"/>
    <col min="34" max="37" width="4.5703125" style="127" customWidth="1"/>
    <col min="38" max="39" width="11.5703125" style="127"/>
    <col min="40" max="40" width="7.42578125" style="127" customWidth="1"/>
    <col min="41" max="41" width="6.5703125" style="127" customWidth="1"/>
    <col min="42" max="42" width="8.140625" style="127" customWidth="1"/>
    <col min="43" max="43" width="9.140625" style="127" customWidth="1"/>
    <col min="44" max="44" width="11.5703125" style="127"/>
    <col min="45" max="45" width="4.42578125" style="127" customWidth="1"/>
    <col min="46" max="46" width="4.85546875" style="127" customWidth="1"/>
    <col min="47" max="47" width="3.5703125" style="127" customWidth="1"/>
    <col min="48" max="48" width="4.42578125" style="127" customWidth="1"/>
    <col min="49" max="49" width="7.85546875" style="127" customWidth="1"/>
    <col min="50" max="50" width="3.42578125" style="127" customWidth="1"/>
    <col min="51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4" width="7" style="127" customWidth="1"/>
    <col min="265" max="265" width="8.5703125" style="127" customWidth="1"/>
    <col min="266" max="267" width="4.5703125" style="127" customWidth="1"/>
    <col min="268" max="268" width="7.5703125" style="127" customWidth="1"/>
    <col min="269" max="269" width="8" style="127" customWidth="1"/>
    <col min="270" max="272" width="4.5703125" style="127" customWidth="1"/>
    <col min="273" max="273" width="7.140625" style="127" customWidth="1"/>
    <col min="274" max="274" width="7.42578125" style="127" customWidth="1"/>
    <col min="275" max="275" width="7.85546875" style="127" customWidth="1"/>
    <col min="276" max="276" width="4.5703125" style="127" customWidth="1"/>
    <col min="277" max="277" width="3.140625" style="127" customWidth="1"/>
    <col min="278" max="278" width="7.42578125" style="127" customWidth="1"/>
    <col min="279" max="279" width="8.140625" style="127" customWidth="1"/>
    <col min="280" max="280" width="4.5703125" style="127" customWidth="1"/>
    <col min="281" max="281" width="10.5703125" style="127" customWidth="1"/>
    <col min="282" max="282" width="2.5703125" style="127" customWidth="1"/>
    <col min="283" max="284" width="8.42578125" style="127" customWidth="1"/>
    <col min="285" max="287" width="4.5703125" style="127" customWidth="1"/>
    <col min="288" max="288" width="7.140625" style="127" customWidth="1"/>
    <col min="289" max="289" width="8.5703125" style="127" customWidth="1"/>
    <col min="290" max="293" width="4.5703125" style="127" customWidth="1"/>
    <col min="294" max="295" width="11.5703125" style="127"/>
    <col min="296" max="296" width="7.42578125" style="127" customWidth="1"/>
    <col min="297" max="297" width="6.5703125" style="127" customWidth="1"/>
    <col min="298" max="298" width="8.140625" style="127" customWidth="1"/>
    <col min="299" max="299" width="9.140625" style="127" customWidth="1"/>
    <col min="300" max="300" width="11.5703125" style="127"/>
    <col min="301" max="301" width="4.42578125" style="127" customWidth="1"/>
    <col min="302" max="302" width="4.85546875" style="127" customWidth="1"/>
    <col min="303" max="303" width="3.5703125" style="127" customWidth="1"/>
    <col min="304" max="304" width="4.42578125" style="127" customWidth="1"/>
    <col min="305" max="305" width="7.85546875" style="127" customWidth="1"/>
    <col min="306" max="306" width="3.42578125" style="127" customWidth="1"/>
    <col min="307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0" width="7" style="127" customWidth="1"/>
    <col min="521" max="521" width="8.5703125" style="127" customWidth="1"/>
    <col min="522" max="523" width="4.5703125" style="127" customWidth="1"/>
    <col min="524" max="524" width="7.5703125" style="127" customWidth="1"/>
    <col min="525" max="525" width="8" style="127" customWidth="1"/>
    <col min="526" max="528" width="4.5703125" style="127" customWidth="1"/>
    <col min="529" max="529" width="7.140625" style="127" customWidth="1"/>
    <col min="530" max="530" width="7.42578125" style="127" customWidth="1"/>
    <col min="531" max="531" width="7.85546875" style="127" customWidth="1"/>
    <col min="532" max="532" width="4.5703125" style="127" customWidth="1"/>
    <col min="533" max="533" width="3.140625" style="127" customWidth="1"/>
    <col min="534" max="534" width="7.42578125" style="127" customWidth="1"/>
    <col min="535" max="535" width="8.140625" style="127" customWidth="1"/>
    <col min="536" max="536" width="4.5703125" style="127" customWidth="1"/>
    <col min="537" max="537" width="10.5703125" style="127" customWidth="1"/>
    <col min="538" max="538" width="2.5703125" style="127" customWidth="1"/>
    <col min="539" max="540" width="8.42578125" style="127" customWidth="1"/>
    <col min="541" max="543" width="4.5703125" style="127" customWidth="1"/>
    <col min="544" max="544" width="7.140625" style="127" customWidth="1"/>
    <col min="545" max="545" width="8.5703125" style="127" customWidth="1"/>
    <col min="546" max="549" width="4.5703125" style="127" customWidth="1"/>
    <col min="550" max="551" width="11.5703125" style="127"/>
    <col min="552" max="552" width="7.42578125" style="127" customWidth="1"/>
    <col min="553" max="553" width="6.5703125" style="127" customWidth="1"/>
    <col min="554" max="554" width="8.140625" style="127" customWidth="1"/>
    <col min="555" max="555" width="9.140625" style="127" customWidth="1"/>
    <col min="556" max="556" width="11.5703125" style="127"/>
    <col min="557" max="557" width="4.42578125" style="127" customWidth="1"/>
    <col min="558" max="558" width="4.85546875" style="127" customWidth="1"/>
    <col min="559" max="559" width="3.5703125" style="127" customWidth="1"/>
    <col min="560" max="560" width="4.42578125" style="127" customWidth="1"/>
    <col min="561" max="561" width="7.85546875" style="127" customWidth="1"/>
    <col min="562" max="562" width="3.42578125" style="127" customWidth="1"/>
    <col min="563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6" width="7" style="127" customWidth="1"/>
    <col min="777" max="777" width="8.5703125" style="127" customWidth="1"/>
    <col min="778" max="779" width="4.5703125" style="127" customWidth="1"/>
    <col min="780" max="780" width="7.5703125" style="127" customWidth="1"/>
    <col min="781" max="781" width="8" style="127" customWidth="1"/>
    <col min="782" max="784" width="4.5703125" style="127" customWidth="1"/>
    <col min="785" max="785" width="7.140625" style="127" customWidth="1"/>
    <col min="786" max="786" width="7.42578125" style="127" customWidth="1"/>
    <col min="787" max="787" width="7.85546875" style="127" customWidth="1"/>
    <col min="788" max="788" width="4.5703125" style="127" customWidth="1"/>
    <col min="789" max="789" width="3.140625" style="127" customWidth="1"/>
    <col min="790" max="790" width="7.42578125" style="127" customWidth="1"/>
    <col min="791" max="791" width="8.140625" style="127" customWidth="1"/>
    <col min="792" max="792" width="4.5703125" style="127" customWidth="1"/>
    <col min="793" max="793" width="10.5703125" style="127" customWidth="1"/>
    <col min="794" max="794" width="2.5703125" style="127" customWidth="1"/>
    <col min="795" max="796" width="8.42578125" style="127" customWidth="1"/>
    <col min="797" max="799" width="4.5703125" style="127" customWidth="1"/>
    <col min="800" max="800" width="7.140625" style="127" customWidth="1"/>
    <col min="801" max="801" width="8.5703125" style="127" customWidth="1"/>
    <col min="802" max="805" width="4.5703125" style="127" customWidth="1"/>
    <col min="806" max="807" width="11.5703125" style="127"/>
    <col min="808" max="808" width="7.42578125" style="127" customWidth="1"/>
    <col min="809" max="809" width="6.5703125" style="127" customWidth="1"/>
    <col min="810" max="810" width="8.140625" style="127" customWidth="1"/>
    <col min="811" max="811" width="9.140625" style="127" customWidth="1"/>
    <col min="812" max="812" width="11.5703125" style="127"/>
    <col min="813" max="813" width="4.42578125" style="127" customWidth="1"/>
    <col min="814" max="814" width="4.85546875" style="127" customWidth="1"/>
    <col min="815" max="815" width="3.5703125" style="127" customWidth="1"/>
    <col min="816" max="816" width="4.42578125" style="127" customWidth="1"/>
    <col min="817" max="817" width="7.85546875" style="127" customWidth="1"/>
    <col min="818" max="818" width="3.42578125" style="127" customWidth="1"/>
    <col min="819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2" width="7" style="127" customWidth="1"/>
    <col min="1033" max="1033" width="8.5703125" style="127" customWidth="1"/>
    <col min="1034" max="1035" width="4.5703125" style="127" customWidth="1"/>
    <col min="1036" max="1036" width="7.5703125" style="127" customWidth="1"/>
    <col min="1037" max="1037" width="8" style="127" customWidth="1"/>
    <col min="1038" max="1040" width="4.5703125" style="127" customWidth="1"/>
    <col min="1041" max="1041" width="7.140625" style="127" customWidth="1"/>
    <col min="1042" max="1042" width="7.42578125" style="127" customWidth="1"/>
    <col min="1043" max="1043" width="7.85546875" style="127" customWidth="1"/>
    <col min="1044" max="1044" width="4.5703125" style="127" customWidth="1"/>
    <col min="1045" max="1045" width="3.140625" style="127" customWidth="1"/>
    <col min="1046" max="1046" width="7.42578125" style="127" customWidth="1"/>
    <col min="1047" max="1047" width="8.140625" style="127" customWidth="1"/>
    <col min="1048" max="1048" width="4.5703125" style="127" customWidth="1"/>
    <col min="1049" max="1049" width="10.5703125" style="127" customWidth="1"/>
    <col min="1050" max="1050" width="2.5703125" style="127" customWidth="1"/>
    <col min="1051" max="1052" width="8.42578125" style="127" customWidth="1"/>
    <col min="1053" max="1055" width="4.5703125" style="127" customWidth="1"/>
    <col min="1056" max="1056" width="7.140625" style="127" customWidth="1"/>
    <col min="1057" max="1057" width="8.5703125" style="127" customWidth="1"/>
    <col min="1058" max="1061" width="4.5703125" style="127" customWidth="1"/>
    <col min="1062" max="1063" width="11.5703125" style="127"/>
    <col min="1064" max="1064" width="7.42578125" style="127" customWidth="1"/>
    <col min="1065" max="1065" width="6.5703125" style="127" customWidth="1"/>
    <col min="1066" max="1066" width="8.140625" style="127" customWidth="1"/>
    <col min="1067" max="1067" width="9.140625" style="127" customWidth="1"/>
    <col min="1068" max="1068" width="11.5703125" style="127"/>
    <col min="1069" max="1069" width="4.42578125" style="127" customWidth="1"/>
    <col min="1070" max="1070" width="4.85546875" style="127" customWidth="1"/>
    <col min="1071" max="1071" width="3.5703125" style="127" customWidth="1"/>
    <col min="1072" max="1072" width="4.42578125" style="127" customWidth="1"/>
    <col min="1073" max="1073" width="7.85546875" style="127" customWidth="1"/>
    <col min="1074" max="1074" width="3.42578125" style="127" customWidth="1"/>
    <col min="1075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8" width="7" style="127" customWidth="1"/>
    <col min="1289" max="1289" width="8.5703125" style="127" customWidth="1"/>
    <col min="1290" max="1291" width="4.5703125" style="127" customWidth="1"/>
    <col min="1292" max="1292" width="7.5703125" style="127" customWidth="1"/>
    <col min="1293" max="1293" width="8" style="127" customWidth="1"/>
    <col min="1294" max="1296" width="4.5703125" style="127" customWidth="1"/>
    <col min="1297" max="1297" width="7.140625" style="127" customWidth="1"/>
    <col min="1298" max="1298" width="7.42578125" style="127" customWidth="1"/>
    <col min="1299" max="1299" width="7.85546875" style="127" customWidth="1"/>
    <col min="1300" max="1300" width="4.5703125" style="127" customWidth="1"/>
    <col min="1301" max="1301" width="3.140625" style="127" customWidth="1"/>
    <col min="1302" max="1302" width="7.42578125" style="127" customWidth="1"/>
    <col min="1303" max="1303" width="8.140625" style="127" customWidth="1"/>
    <col min="1304" max="1304" width="4.5703125" style="127" customWidth="1"/>
    <col min="1305" max="1305" width="10.5703125" style="127" customWidth="1"/>
    <col min="1306" max="1306" width="2.5703125" style="127" customWidth="1"/>
    <col min="1307" max="1308" width="8.42578125" style="127" customWidth="1"/>
    <col min="1309" max="1311" width="4.5703125" style="127" customWidth="1"/>
    <col min="1312" max="1312" width="7.140625" style="127" customWidth="1"/>
    <col min="1313" max="1313" width="8.5703125" style="127" customWidth="1"/>
    <col min="1314" max="1317" width="4.5703125" style="127" customWidth="1"/>
    <col min="1318" max="1319" width="11.5703125" style="127"/>
    <col min="1320" max="1320" width="7.42578125" style="127" customWidth="1"/>
    <col min="1321" max="1321" width="6.5703125" style="127" customWidth="1"/>
    <col min="1322" max="1322" width="8.140625" style="127" customWidth="1"/>
    <col min="1323" max="1323" width="9.140625" style="127" customWidth="1"/>
    <col min="1324" max="1324" width="11.5703125" style="127"/>
    <col min="1325" max="1325" width="4.42578125" style="127" customWidth="1"/>
    <col min="1326" max="1326" width="4.85546875" style="127" customWidth="1"/>
    <col min="1327" max="1327" width="3.5703125" style="127" customWidth="1"/>
    <col min="1328" max="1328" width="4.42578125" style="127" customWidth="1"/>
    <col min="1329" max="1329" width="7.85546875" style="127" customWidth="1"/>
    <col min="1330" max="1330" width="3.42578125" style="127" customWidth="1"/>
    <col min="1331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4" width="7" style="127" customWidth="1"/>
    <col min="1545" max="1545" width="8.5703125" style="127" customWidth="1"/>
    <col min="1546" max="1547" width="4.5703125" style="127" customWidth="1"/>
    <col min="1548" max="1548" width="7.5703125" style="127" customWidth="1"/>
    <col min="1549" max="1549" width="8" style="127" customWidth="1"/>
    <col min="1550" max="1552" width="4.5703125" style="127" customWidth="1"/>
    <col min="1553" max="1553" width="7.140625" style="127" customWidth="1"/>
    <col min="1554" max="1554" width="7.42578125" style="127" customWidth="1"/>
    <col min="1555" max="1555" width="7.85546875" style="127" customWidth="1"/>
    <col min="1556" max="1556" width="4.5703125" style="127" customWidth="1"/>
    <col min="1557" max="1557" width="3.140625" style="127" customWidth="1"/>
    <col min="1558" max="1558" width="7.42578125" style="127" customWidth="1"/>
    <col min="1559" max="1559" width="8.140625" style="127" customWidth="1"/>
    <col min="1560" max="1560" width="4.5703125" style="127" customWidth="1"/>
    <col min="1561" max="1561" width="10.5703125" style="127" customWidth="1"/>
    <col min="1562" max="1562" width="2.5703125" style="127" customWidth="1"/>
    <col min="1563" max="1564" width="8.42578125" style="127" customWidth="1"/>
    <col min="1565" max="1567" width="4.5703125" style="127" customWidth="1"/>
    <col min="1568" max="1568" width="7.140625" style="127" customWidth="1"/>
    <col min="1569" max="1569" width="8.5703125" style="127" customWidth="1"/>
    <col min="1570" max="1573" width="4.5703125" style="127" customWidth="1"/>
    <col min="1574" max="1575" width="11.5703125" style="127"/>
    <col min="1576" max="1576" width="7.42578125" style="127" customWidth="1"/>
    <col min="1577" max="1577" width="6.5703125" style="127" customWidth="1"/>
    <col min="1578" max="1578" width="8.140625" style="127" customWidth="1"/>
    <col min="1579" max="1579" width="9.140625" style="127" customWidth="1"/>
    <col min="1580" max="1580" width="11.5703125" style="127"/>
    <col min="1581" max="1581" width="4.42578125" style="127" customWidth="1"/>
    <col min="1582" max="1582" width="4.85546875" style="127" customWidth="1"/>
    <col min="1583" max="1583" width="3.5703125" style="127" customWidth="1"/>
    <col min="1584" max="1584" width="4.42578125" style="127" customWidth="1"/>
    <col min="1585" max="1585" width="7.85546875" style="127" customWidth="1"/>
    <col min="1586" max="1586" width="3.42578125" style="127" customWidth="1"/>
    <col min="1587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0" width="7" style="127" customWidth="1"/>
    <col min="1801" max="1801" width="8.5703125" style="127" customWidth="1"/>
    <col min="1802" max="1803" width="4.5703125" style="127" customWidth="1"/>
    <col min="1804" max="1804" width="7.5703125" style="127" customWidth="1"/>
    <col min="1805" max="1805" width="8" style="127" customWidth="1"/>
    <col min="1806" max="1808" width="4.5703125" style="127" customWidth="1"/>
    <col min="1809" max="1809" width="7.140625" style="127" customWidth="1"/>
    <col min="1810" max="1810" width="7.42578125" style="127" customWidth="1"/>
    <col min="1811" max="1811" width="7.85546875" style="127" customWidth="1"/>
    <col min="1812" max="1812" width="4.5703125" style="127" customWidth="1"/>
    <col min="1813" max="1813" width="3.140625" style="127" customWidth="1"/>
    <col min="1814" max="1814" width="7.42578125" style="127" customWidth="1"/>
    <col min="1815" max="1815" width="8.140625" style="127" customWidth="1"/>
    <col min="1816" max="1816" width="4.5703125" style="127" customWidth="1"/>
    <col min="1817" max="1817" width="10.5703125" style="127" customWidth="1"/>
    <col min="1818" max="1818" width="2.5703125" style="127" customWidth="1"/>
    <col min="1819" max="1820" width="8.42578125" style="127" customWidth="1"/>
    <col min="1821" max="1823" width="4.5703125" style="127" customWidth="1"/>
    <col min="1824" max="1824" width="7.140625" style="127" customWidth="1"/>
    <col min="1825" max="1825" width="8.5703125" style="127" customWidth="1"/>
    <col min="1826" max="1829" width="4.5703125" style="127" customWidth="1"/>
    <col min="1830" max="1831" width="11.5703125" style="127"/>
    <col min="1832" max="1832" width="7.42578125" style="127" customWidth="1"/>
    <col min="1833" max="1833" width="6.5703125" style="127" customWidth="1"/>
    <col min="1834" max="1834" width="8.140625" style="127" customWidth="1"/>
    <col min="1835" max="1835" width="9.140625" style="127" customWidth="1"/>
    <col min="1836" max="1836" width="11.5703125" style="127"/>
    <col min="1837" max="1837" width="4.42578125" style="127" customWidth="1"/>
    <col min="1838" max="1838" width="4.85546875" style="127" customWidth="1"/>
    <col min="1839" max="1839" width="3.5703125" style="127" customWidth="1"/>
    <col min="1840" max="1840" width="4.42578125" style="127" customWidth="1"/>
    <col min="1841" max="1841" width="7.85546875" style="127" customWidth="1"/>
    <col min="1842" max="1842" width="3.42578125" style="127" customWidth="1"/>
    <col min="1843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6" width="7" style="127" customWidth="1"/>
    <col min="2057" max="2057" width="8.5703125" style="127" customWidth="1"/>
    <col min="2058" max="2059" width="4.5703125" style="127" customWidth="1"/>
    <col min="2060" max="2060" width="7.5703125" style="127" customWidth="1"/>
    <col min="2061" max="2061" width="8" style="127" customWidth="1"/>
    <col min="2062" max="2064" width="4.5703125" style="127" customWidth="1"/>
    <col min="2065" max="2065" width="7.140625" style="127" customWidth="1"/>
    <col min="2066" max="2066" width="7.42578125" style="127" customWidth="1"/>
    <col min="2067" max="2067" width="7.85546875" style="127" customWidth="1"/>
    <col min="2068" max="2068" width="4.5703125" style="127" customWidth="1"/>
    <col min="2069" max="2069" width="3.140625" style="127" customWidth="1"/>
    <col min="2070" max="2070" width="7.42578125" style="127" customWidth="1"/>
    <col min="2071" max="2071" width="8.140625" style="127" customWidth="1"/>
    <col min="2072" max="2072" width="4.5703125" style="127" customWidth="1"/>
    <col min="2073" max="2073" width="10.5703125" style="127" customWidth="1"/>
    <col min="2074" max="2074" width="2.5703125" style="127" customWidth="1"/>
    <col min="2075" max="2076" width="8.42578125" style="127" customWidth="1"/>
    <col min="2077" max="2079" width="4.5703125" style="127" customWidth="1"/>
    <col min="2080" max="2080" width="7.140625" style="127" customWidth="1"/>
    <col min="2081" max="2081" width="8.5703125" style="127" customWidth="1"/>
    <col min="2082" max="2085" width="4.5703125" style="127" customWidth="1"/>
    <col min="2086" max="2087" width="11.5703125" style="127"/>
    <col min="2088" max="2088" width="7.42578125" style="127" customWidth="1"/>
    <col min="2089" max="2089" width="6.5703125" style="127" customWidth="1"/>
    <col min="2090" max="2090" width="8.140625" style="127" customWidth="1"/>
    <col min="2091" max="2091" width="9.140625" style="127" customWidth="1"/>
    <col min="2092" max="2092" width="11.5703125" style="127"/>
    <col min="2093" max="2093" width="4.42578125" style="127" customWidth="1"/>
    <col min="2094" max="2094" width="4.85546875" style="127" customWidth="1"/>
    <col min="2095" max="2095" width="3.5703125" style="127" customWidth="1"/>
    <col min="2096" max="2096" width="4.42578125" style="127" customWidth="1"/>
    <col min="2097" max="2097" width="7.85546875" style="127" customWidth="1"/>
    <col min="2098" max="2098" width="3.42578125" style="127" customWidth="1"/>
    <col min="2099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2" width="7" style="127" customWidth="1"/>
    <col min="2313" max="2313" width="8.5703125" style="127" customWidth="1"/>
    <col min="2314" max="2315" width="4.5703125" style="127" customWidth="1"/>
    <col min="2316" max="2316" width="7.5703125" style="127" customWidth="1"/>
    <col min="2317" max="2317" width="8" style="127" customWidth="1"/>
    <col min="2318" max="2320" width="4.5703125" style="127" customWidth="1"/>
    <col min="2321" max="2321" width="7.140625" style="127" customWidth="1"/>
    <col min="2322" max="2322" width="7.42578125" style="127" customWidth="1"/>
    <col min="2323" max="2323" width="7.85546875" style="127" customWidth="1"/>
    <col min="2324" max="2324" width="4.5703125" style="127" customWidth="1"/>
    <col min="2325" max="2325" width="3.140625" style="127" customWidth="1"/>
    <col min="2326" max="2326" width="7.42578125" style="127" customWidth="1"/>
    <col min="2327" max="2327" width="8.140625" style="127" customWidth="1"/>
    <col min="2328" max="2328" width="4.5703125" style="127" customWidth="1"/>
    <col min="2329" max="2329" width="10.5703125" style="127" customWidth="1"/>
    <col min="2330" max="2330" width="2.5703125" style="127" customWidth="1"/>
    <col min="2331" max="2332" width="8.42578125" style="127" customWidth="1"/>
    <col min="2333" max="2335" width="4.5703125" style="127" customWidth="1"/>
    <col min="2336" max="2336" width="7.140625" style="127" customWidth="1"/>
    <col min="2337" max="2337" width="8.5703125" style="127" customWidth="1"/>
    <col min="2338" max="2341" width="4.5703125" style="127" customWidth="1"/>
    <col min="2342" max="2343" width="11.5703125" style="127"/>
    <col min="2344" max="2344" width="7.42578125" style="127" customWidth="1"/>
    <col min="2345" max="2345" width="6.5703125" style="127" customWidth="1"/>
    <col min="2346" max="2346" width="8.140625" style="127" customWidth="1"/>
    <col min="2347" max="2347" width="9.140625" style="127" customWidth="1"/>
    <col min="2348" max="2348" width="11.5703125" style="127"/>
    <col min="2349" max="2349" width="4.42578125" style="127" customWidth="1"/>
    <col min="2350" max="2350" width="4.85546875" style="127" customWidth="1"/>
    <col min="2351" max="2351" width="3.5703125" style="127" customWidth="1"/>
    <col min="2352" max="2352" width="4.42578125" style="127" customWidth="1"/>
    <col min="2353" max="2353" width="7.85546875" style="127" customWidth="1"/>
    <col min="2354" max="2354" width="3.42578125" style="127" customWidth="1"/>
    <col min="2355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8" width="7" style="127" customWidth="1"/>
    <col min="2569" max="2569" width="8.5703125" style="127" customWidth="1"/>
    <col min="2570" max="2571" width="4.5703125" style="127" customWidth="1"/>
    <col min="2572" max="2572" width="7.5703125" style="127" customWidth="1"/>
    <col min="2573" max="2573" width="8" style="127" customWidth="1"/>
    <col min="2574" max="2576" width="4.5703125" style="127" customWidth="1"/>
    <col min="2577" max="2577" width="7.140625" style="127" customWidth="1"/>
    <col min="2578" max="2578" width="7.42578125" style="127" customWidth="1"/>
    <col min="2579" max="2579" width="7.85546875" style="127" customWidth="1"/>
    <col min="2580" max="2580" width="4.5703125" style="127" customWidth="1"/>
    <col min="2581" max="2581" width="3.140625" style="127" customWidth="1"/>
    <col min="2582" max="2582" width="7.42578125" style="127" customWidth="1"/>
    <col min="2583" max="2583" width="8.140625" style="127" customWidth="1"/>
    <col min="2584" max="2584" width="4.5703125" style="127" customWidth="1"/>
    <col min="2585" max="2585" width="10.5703125" style="127" customWidth="1"/>
    <col min="2586" max="2586" width="2.5703125" style="127" customWidth="1"/>
    <col min="2587" max="2588" width="8.42578125" style="127" customWidth="1"/>
    <col min="2589" max="2591" width="4.5703125" style="127" customWidth="1"/>
    <col min="2592" max="2592" width="7.140625" style="127" customWidth="1"/>
    <col min="2593" max="2593" width="8.5703125" style="127" customWidth="1"/>
    <col min="2594" max="2597" width="4.5703125" style="127" customWidth="1"/>
    <col min="2598" max="2599" width="11.5703125" style="127"/>
    <col min="2600" max="2600" width="7.42578125" style="127" customWidth="1"/>
    <col min="2601" max="2601" width="6.5703125" style="127" customWidth="1"/>
    <col min="2602" max="2602" width="8.140625" style="127" customWidth="1"/>
    <col min="2603" max="2603" width="9.140625" style="127" customWidth="1"/>
    <col min="2604" max="2604" width="11.5703125" style="127"/>
    <col min="2605" max="2605" width="4.42578125" style="127" customWidth="1"/>
    <col min="2606" max="2606" width="4.85546875" style="127" customWidth="1"/>
    <col min="2607" max="2607" width="3.5703125" style="127" customWidth="1"/>
    <col min="2608" max="2608" width="4.42578125" style="127" customWidth="1"/>
    <col min="2609" max="2609" width="7.85546875" style="127" customWidth="1"/>
    <col min="2610" max="2610" width="3.42578125" style="127" customWidth="1"/>
    <col min="2611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4" width="7" style="127" customWidth="1"/>
    <col min="2825" max="2825" width="8.5703125" style="127" customWidth="1"/>
    <col min="2826" max="2827" width="4.5703125" style="127" customWidth="1"/>
    <col min="2828" max="2828" width="7.5703125" style="127" customWidth="1"/>
    <col min="2829" max="2829" width="8" style="127" customWidth="1"/>
    <col min="2830" max="2832" width="4.5703125" style="127" customWidth="1"/>
    <col min="2833" max="2833" width="7.140625" style="127" customWidth="1"/>
    <col min="2834" max="2834" width="7.42578125" style="127" customWidth="1"/>
    <col min="2835" max="2835" width="7.85546875" style="127" customWidth="1"/>
    <col min="2836" max="2836" width="4.5703125" style="127" customWidth="1"/>
    <col min="2837" max="2837" width="3.140625" style="127" customWidth="1"/>
    <col min="2838" max="2838" width="7.42578125" style="127" customWidth="1"/>
    <col min="2839" max="2839" width="8.140625" style="127" customWidth="1"/>
    <col min="2840" max="2840" width="4.5703125" style="127" customWidth="1"/>
    <col min="2841" max="2841" width="10.5703125" style="127" customWidth="1"/>
    <col min="2842" max="2842" width="2.5703125" style="127" customWidth="1"/>
    <col min="2843" max="2844" width="8.42578125" style="127" customWidth="1"/>
    <col min="2845" max="2847" width="4.5703125" style="127" customWidth="1"/>
    <col min="2848" max="2848" width="7.140625" style="127" customWidth="1"/>
    <col min="2849" max="2849" width="8.5703125" style="127" customWidth="1"/>
    <col min="2850" max="2853" width="4.5703125" style="127" customWidth="1"/>
    <col min="2854" max="2855" width="11.5703125" style="127"/>
    <col min="2856" max="2856" width="7.42578125" style="127" customWidth="1"/>
    <col min="2857" max="2857" width="6.5703125" style="127" customWidth="1"/>
    <col min="2858" max="2858" width="8.140625" style="127" customWidth="1"/>
    <col min="2859" max="2859" width="9.140625" style="127" customWidth="1"/>
    <col min="2860" max="2860" width="11.5703125" style="127"/>
    <col min="2861" max="2861" width="4.42578125" style="127" customWidth="1"/>
    <col min="2862" max="2862" width="4.85546875" style="127" customWidth="1"/>
    <col min="2863" max="2863" width="3.5703125" style="127" customWidth="1"/>
    <col min="2864" max="2864" width="4.42578125" style="127" customWidth="1"/>
    <col min="2865" max="2865" width="7.85546875" style="127" customWidth="1"/>
    <col min="2866" max="2866" width="3.42578125" style="127" customWidth="1"/>
    <col min="2867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0" width="7" style="127" customWidth="1"/>
    <col min="3081" max="3081" width="8.5703125" style="127" customWidth="1"/>
    <col min="3082" max="3083" width="4.5703125" style="127" customWidth="1"/>
    <col min="3084" max="3084" width="7.5703125" style="127" customWidth="1"/>
    <col min="3085" max="3085" width="8" style="127" customWidth="1"/>
    <col min="3086" max="3088" width="4.5703125" style="127" customWidth="1"/>
    <col min="3089" max="3089" width="7.140625" style="127" customWidth="1"/>
    <col min="3090" max="3090" width="7.42578125" style="127" customWidth="1"/>
    <col min="3091" max="3091" width="7.85546875" style="127" customWidth="1"/>
    <col min="3092" max="3092" width="4.5703125" style="127" customWidth="1"/>
    <col min="3093" max="3093" width="3.140625" style="127" customWidth="1"/>
    <col min="3094" max="3094" width="7.42578125" style="127" customWidth="1"/>
    <col min="3095" max="3095" width="8.140625" style="127" customWidth="1"/>
    <col min="3096" max="3096" width="4.5703125" style="127" customWidth="1"/>
    <col min="3097" max="3097" width="10.5703125" style="127" customWidth="1"/>
    <col min="3098" max="3098" width="2.5703125" style="127" customWidth="1"/>
    <col min="3099" max="3100" width="8.42578125" style="127" customWidth="1"/>
    <col min="3101" max="3103" width="4.5703125" style="127" customWidth="1"/>
    <col min="3104" max="3104" width="7.140625" style="127" customWidth="1"/>
    <col min="3105" max="3105" width="8.5703125" style="127" customWidth="1"/>
    <col min="3106" max="3109" width="4.5703125" style="127" customWidth="1"/>
    <col min="3110" max="3111" width="11.5703125" style="127"/>
    <col min="3112" max="3112" width="7.42578125" style="127" customWidth="1"/>
    <col min="3113" max="3113" width="6.5703125" style="127" customWidth="1"/>
    <col min="3114" max="3114" width="8.140625" style="127" customWidth="1"/>
    <col min="3115" max="3115" width="9.140625" style="127" customWidth="1"/>
    <col min="3116" max="3116" width="11.5703125" style="127"/>
    <col min="3117" max="3117" width="4.42578125" style="127" customWidth="1"/>
    <col min="3118" max="3118" width="4.85546875" style="127" customWidth="1"/>
    <col min="3119" max="3119" width="3.5703125" style="127" customWidth="1"/>
    <col min="3120" max="3120" width="4.42578125" style="127" customWidth="1"/>
    <col min="3121" max="3121" width="7.85546875" style="127" customWidth="1"/>
    <col min="3122" max="3122" width="3.42578125" style="127" customWidth="1"/>
    <col min="3123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6" width="7" style="127" customWidth="1"/>
    <col min="3337" max="3337" width="8.5703125" style="127" customWidth="1"/>
    <col min="3338" max="3339" width="4.5703125" style="127" customWidth="1"/>
    <col min="3340" max="3340" width="7.5703125" style="127" customWidth="1"/>
    <col min="3341" max="3341" width="8" style="127" customWidth="1"/>
    <col min="3342" max="3344" width="4.5703125" style="127" customWidth="1"/>
    <col min="3345" max="3345" width="7.140625" style="127" customWidth="1"/>
    <col min="3346" max="3346" width="7.42578125" style="127" customWidth="1"/>
    <col min="3347" max="3347" width="7.85546875" style="127" customWidth="1"/>
    <col min="3348" max="3348" width="4.5703125" style="127" customWidth="1"/>
    <col min="3349" max="3349" width="3.140625" style="127" customWidth="1"/>
    <col min="3350" max="3350" width="7.42578125" style="127" customWidth="1"/>
    <col min="3351" max="3351" width="8.140625" style="127" customWidth="1"/>
    <col min="3352" max="3352" width="4.5703125" style="127" customWidth="1"/>
    <col min="3353" max="3353" width="10.5703125" style="127" customWidth="1"/>
    <col min="3354" max="3354" width="2.5703125" style="127" customWidth="1"/>
    <col min="3355" max="3356" width="8.42578125" style="127" customWidth="1"/>
    <col min="3357" max="3359" width="4.5703125" style="127" customWidth="1"/>
    <col min="3360" max="3360" width="7.140625" style="127" customWidth="1"/>
    <col min="3361" max="3361" width="8.5703125" style="127" customWidth="1"/>
    <col min="3362" max="3365" width="4.5703125" style="127" customWidth="1"/>
    <col min="3366" max="3367" width="11.5703125" style="127"/>
    <col min="3368" max="3368" width="7.42578125" style="127" customWidth="1"/>
    <col min="3369" max="3369" width="6.5703125" style="127" customWidth="1"/>
    <col min="3370" max="3370" width="8.140625" style="127" customWidth="1"/>
    <col min="3371" max="3371" width="9.140625" style="127" customWidth="1"/>
    <col min="3372" max="3372" width="11.5703125" style="127"/>
    <col min="3373" max="3373" width="4.42578125" style="127" customWidth="1"/>
    <col min="3374" max="3374" width="4.85546875" style="127" customWidth="1"/>
    <col min="3375" max="3375" width="3.5703125" style="127" customWidth="1"/>
    <col min="3376" max="3376" width="4.42578125" style="127" customWidth="1"/>
    <col min="3377" max="3377" width="7.85546875" style="127" customWidth="1"/>
    <col min="3378" max="3378" width="3.42578125" style="127" customWidth="1"/>
    <col min="3379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2" width="7" style="127" customWidth="1"/>
    <col min="3593" max="3593" width="8.5703125" style="127" customWidth="1"/>
    <col min="3594" max="3595" width="4.5703125" style="127" customWidth="1"/>
    <col min="3596" max="3596" width="7.5703125" style="127" customWidth="1"/>
    <col min="3597" max="3597" width="8" style="127" customWidth="1"/>
    <col min="3598" max="3600" width="4.5703125" style="127" customWidth="1"/>
    <col min="3601" max="3601" width="7.140625" style="127" customWidth="1"/>
    <col min="3602" max="3602" width="7.42578125" style="127" customWidth="1"/>
    <col min="3603" max="3603" width="7.85546875" style="127" customWidth="1"/>
    <col min="3604" max="3604" width="4.5703125" style="127" customWidth="1"/>
    <col min="3605" max="3605" width="3.140625" style="127" customWidth="1"/>
    <col min="3606" max="3606" width="7.42578125" style="127" customWidth="1"/>
    <col min="3607" max="3607" width="8.140625" style="127" customWidth="1"/>
    <col min="3608" max="3608" width="4.5703125" style="127" customWidth="1"/>
    <col min="3609" max="3609" width="10.5703125" style="127" customWidth="1"/>
    <col min="3610" max="3610" width="2.5703125" style="127" customWidth="1"/>
    <col min="3611" max="3612" width="8.42578125" style="127" customWidth="1"/>
    <col min="3613" max="3615" width="4.5703125" style="127" customWidth="1"/>
    <col min="3616" max="3616" width="7.140625" style="127" customWidth="1"/>
    <col min="3617" max="3617" width="8.5703125" style="127" customWidth="1"/>
    <col min="3618" max="3621" width="4.5703125" style="127" customWidth="1"/>
    <col min="3622" max="3623" width="11.5703125" style="127"/>
    <col min="3624" max="3624" width="7.42578125" style="127" customWidth="1"/>
    <col min="3625" max="3625" width="6.5703125" style="127" customWidth="1"/>
    <col min="3626" max="3626" width="8.140625" style="127" customWidth="1"/>
    <col min="3627" max="3627" width="9.140625" style="127" customWidth="1"/>
    <col min="3628" max="3628" width="11.5703125" style="127"/>
    <col min="3629" max="3629" width="4.42578125" style="127" customWidth="1"/>
    <col min="3630" max="3630" width="4.85546875" style="127" customWidth="1"/>
    <col min="3631" max="3631" width="3.5703125" style="127" customWidth="1"/>
    <col min="3632" max="3632" width="4.42578125" style="127" customWidth="1"/>
    <col min="3633" max="3633" width="7.85546875" style="127" customWidth="1"/>
    <col min="3634" max="3634" width="3.42578125" style="127" customWidth="1"/>
    <col min="3635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8" width="7" style="127" customWidth="1"/>
    <col min="3849" max="3849" width="8.5703125" style="127" customWidth="1"/>
    <col min="3850" max="3851" width="4.5703125" style="127" customWidth="1"/>
    <col min="3852" max="3852" width="7.5703125" style="127" customWidth="1"/>
    <col min="3853" max="3853" width="8" style="127" customWidth="1"/>
    <col min="3854" max="3856" width="4.5703125" style="127" customWidth="1"/>
    <col min="3857" max="3857" width="7.140625" style="127" customWidth="1"/>
    <col min="3858" max="3858" width="7.42578125" style="127" customWidth="1"/>
    <col min="3859" max="3859" width="7.85546875" style="127" customWidth="1"/>
    <col min="3860" max="3860" width="4.5703125" style="127" customWidth="1"/>
    <col min="3861" max="3861" width="3.140625" style="127" customWidth="1"/>
    <col min="3862" max="3862" width="7.42578125" style="127" customWidth="1"/>
    <col min="3863" max="3863" width="8.140625" style="127" customWidth="1"/>
    <col min="3864" max="3864" width="4.5703125" style="127" customWidth="1"/>
    <col min="3865" max="3865" width="10.5703125" style="127" customWidth="1"/>
    <col min="3866" max="3866" width="2.5703125" style="127" customWidth="1"/>
    <col min="3867" max="3868" width="8.42578125" style="127" customWidth="1"/>
    <col min="3869" max="3871" width="4.5703125" style="127" customWidth="1"/>
    <col min="3872" max="3872" width="7.140625" style="127" customWidth="1"/>
    <col min="3873" max="3873" width="8.5703125" style="127" customWidth="1"/>
    <col min="3874" max="3877" width="4.5703125" style="127" customWidth="1"/>
    <col min="3878" max="3879" width="11.5703125" style="127"/>
    <col min="3880" max="3880" width="7.42578125" style="127" customWidth="1"/>
    <col min="3881" max="3881" width="6.5703125" style="127" customWidth="1"/>
    <col min="3882" max="3882" width="8.140625" style="127" customWidth="1"/>
    <col min="3883" max="3883" width="9.140625" style="127" customWidth="1"/>
    <col min="3884" max="3884" width="11.5703125" style="127"/>
    <col min="3885" max="3885" width="4.42578125" style="127" customWidth="1"/>
    <col min="3886" max="3886" width="4.85546875" style="127" customWidth="1"/>
    <col min="3887" max="3887" width="3.5703125" style="127" customWidth="1"/>
    <col min="3888" max="3888" width="4.42578125" style="127" customWidth="1"/>
    <col min="3889" max="3889" width="7.85546875" style="127" customWidth="1"/>
    <col min="3890" max="3890" width="3.42578125" style="127" customWidth="1"/>
    <col min="3891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4" width="7" style="127" customWidth="1"/>
    <col min="4105" max="4105" width="8.5703125" style="127" customWidth="1"/>
    <col min="4106" max="4107" width="4.5703125" style="127" customWidth="1"/>
    <col min="4108" max="4108" width="7.5703125" style="127" customWidth="1"/>
    <col min="4109" max="4109" width="8" style="127" customWidth="1"/>
    <col min="4110" max="4112" width="4.5703125" style="127" customWidth="1"/>
    <col min="4113" max="4113" width="7.140625" style="127" customWidth="1"/>
    <col min="4114" max="4114" width="7.42578125" style="127" customWidth="1"/>
    <col min="4115" max="4115" width="7.85546875" style="127" customWidth="1"/>
    <col min="4116" max="4116" width="4.5703125" style="127" customWidth="1"/>
    <col min="4117" max="4117" width="3.140625" style="127" customWidth="1"/>
    <col min="4118" max="4118" width="7.42578125" style="127" customWidth="1"/>
    <col min="4119" max="4119" width="8.140625" style="127" customWidth="1"/>
    <col min="4120" max="4120" width="4.5703125" style="127" customWidth="1"/>
    <col min="4121" max="4121" width="10.5703125" style="127" customWidth="1"/>
    <col min="4122" max="4122" width="2.5703125" style="127" customWidth="1"/>
    <col min="4123" max="4124" width="8.42578125" style="127" customWidth="1"/>
    <col min="4125" max="4127" width="4.5703125" style="127" customWidth="1"/>
    <col min="4128" max="4128" width="7.140625" style="127" customWidth="1"/>
    <col min="4129" max="4129" width="8.5703125" style="127" customWidth="1"/>
    <col min="4130" max="4133" width="4.5703125" style="127" customWidth="1"/>
    <col min="4134" max="4135" width="11.5703125" style="127"/>
    <col min="4136" max="4136" width="7.42578125" style="127" customWidth="1"/>
    <col min="4137" max="4137" width="6.5703125" style="127" customWidth="1"/>
    <col min="4138" max="4138" width="8.140625" style="127" customWidth="1"/>
    <col min="4139" max="4139" width="9.140625" style="127" customWidth="1"/>
    <col min="4140" max="4140" width="11.5703125" style="127"/>
    <col min="4141" max="4141" width="4.42578125" style="127" customWidth="1"/>
    <col min="4142" max="4142" width="4.85546875" style="127" customWidth="1"/>
    <col min="4143" max="4143" width="3.5703125" style="127" customWidth="1"/>
    <col min="4144" max="4144" width="4.42578125" style="127" customWidth="1"/>
    <col min="4145" max="4145" width="7.85546875" style="127" customWidth="1"/>
    <col min="4146" max="4146" width="3.42578125" style="127" customWidth="1"/>
    <col min="4147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0" width="7" style="127" customWidth="1"/>
    <col min="4361" max="4361" width="8.5703125" style="127" customWidth="1"/>
    <col min="4362" max="4363" width="4.5703125" style="127" customWidth="1"/>
    <col min="4364" max="4364" width="7.5703125" style="127" customWidth="1"/>
    <col min="4365" max="4365" width="8" style="127" customWidth="1"/>
    <col min="4366" max="4368" width="4.5703125" style="127" customWidth="1"/>
    <col min="4369" max="4369" width="7.140625" style="127" customWidth="1"/>
    <col min="4370" max="4370" width="7.42578125" style="127" customWidth="1"/>
    <col min="4371" max="4371" width="7.85546875" style="127" customWidth="1"/>
    <col min="4372" max="4372" width="4.5703125" style="127" customWidth="1"/>
    <col min="4373" max="4373" width="3.140625" style="127" customWidth="1"/>
    <col min="4374" max="4374" width="7.42578125" style="127" customWidth="1"/>
    <col min="4375" max="4375" width="8.140625" style="127" customWidth="1"/>
    <col min="4376" max="4376" width="4.5703125" style="127" customWidth="1"/>
    <col min="4377" max="4377" width="10.5703125" style="127" customWidth="1"/>
    <col min="4378" max="4378" width="2.5703125" style="127" customWidth="1"/>
    <col min="4379" max="4380" width="8.42578125" style="127" customWidth="1"/>
    <col min="4381" max="4383" width="4.5703125" style="127" customWidth="1"/>
    <col min="4384" max="4384" width="7.140625" style="127" customWidth="1"/>
    <col min="4385" max="4385" width="8.5703125" style="127" customWidth="1"/>
    <col min="4386" max="4389" width="4.5703125" style="127" customWidth="1"/>
    <col min="4390" max="4391" width="11.5703125" style="127"/>
    <col min="4392" max="4392" width="7.42578125" style="127" customWidth="1"/>
    <col min="4393" max="4393" width="6.5703125" style="127" customWidth="1"/>
    <col min="4394" max="4394" width="8.140625" style="127" customWidth="1"/>
    <col min="4395" max="4395" width="9.140625" style="127" customWidth="1"/>
    <col min="4396" max="4396" width="11.5703125" style="127"/>
    <col min="4397" max="4397" width="4.42578125" style="127" customWidth="1"/>
    <col min="4398" max="4398" width="4.85546875" style="127" customWidth="1"/>
    <col min="4399" max="4399" width="3.5703125" style="127" customWidth="1"/>
    <col min="4400" max="4400" width="4.42578125" style="127" customWidth="1"/>
    <col min="4401" max="4401" width="7.85546875" style="127" customWidth="1"/>
    <col min="4402" max="4402" width="3.42578125" style="127" customWidth="1"/>
    <col min="4403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6" width="7" style="127" customWidth="1"/>
    <col min="4617" max="4617" width="8.5703125" style="127" customWidth="1"/>
    <col min="4618" max="4619" width="4.5703125" style="127" customWidth="1"/>
    <col min="4620" max="4620" width="7.5703125" style="127" customWidth="1"/>
    <col min="4621" max="4621" width="8" style="127" customWidth="1"/>
    <col min="4622" max="4624" width="4.5703125" style="127" customWidth="1"/>
    <col min="4625" max="4625" width="7.140625" style="127" customWidth="1"/>
    <col min="4626" max="4626" width="7.42578125" style="127" customWidth="1"/>
    <col min="4627" max="4627" width="7.85546875" style="127" customWidth="1"/>
    <col min="4628" max="4628" width="4.5703125" style="127" customWidth="1"/>
    <col min="4629" max="4629" width="3.140625" style="127" customWidth="1"/>
    <col min="4630" max="4630" width="7.42578125" style="127" customWidth="1"/>
    <col min="4631" max="4631" width="8.140625" style="127" customWidth="1"/>
    <col min="4632" max="4632" width="4.5703125" style="127" customWidth="1"/>
    <col min="4633" max="4633" width="10.5703125" style="127" customWidth="1"/>
    <col min="4634" max="4634" width="2.5703125" style="127" customWidth="1"/>
    <col min="4635" max="4636" width="8.42578125" style="127" customWidth="1"/>
    <col min="4637" max="4639" width="4.5703125" style="127" customWidth="1"/>
    <col min="4640" max="4640" width="7.140625" style="127" customWidth="1"/>
    <col min="4641" max="4641" width="8.5703125" style="127" customWidth="1"/>
    <col min="4642" max="4645" width="4.5703125" style="127" customWidth="1"/>
    <col min="4646" max="4647" width="11.5703125" style="127"/>
    <col min="4648" max="4648" width="7.42578125" style="127" customWidth="1"/>
    <col min="4649" max="4649" width="6.5703125" style="127" customWidth="1"/>
    <col min="4650" max="4650" width="8.140625" style="127" customWidth="1"/>
    <col min="4651" max="4651" width="9.140625" style="127" customWidth="1"/>
    <col min="4652" max="4652" width="11.5703125" style="127"/>
    <col min="4653" max="4653" width="4.42578125" style="127" customWidth="1"/>
    <col min="4654" max="4654" width="4.85546875" style="127" customWidth="1"/>
    <col min="4655" max="4655" width="3.5703125" style="127" customWidth="1"/>
    <col min="4656" max="4656" width="4.42578125" style="127" customWidth="1"/>
    <col min="4657" max="4657" width="7.85546875" style="127" customWidth="1"/>
    <col min="4658" max="4658" width="3.42578125" style="127" customWidth="1"/>
    <col min="4659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2" width="7" style="127" customWidth="1"/>
    <col min="4873" max="4873" width="8.5703125" style="127" customWidth="1"/>
    <col min="4874" max="4875" width="4.5703125" style="127" customWidth="1"/>
    <col min="4876" max="4876" width="7.5703125" style="127" customWidth="1"/>
    <col min="4877" max="4877" width="8" style="127" customWidth="1"/>
    <col min="4878" max="4880" width="4.5703125" style="127" customWidth="1"/>
    <col min="4881" max="4881" width="7.140625" style="127" customWidth="1"/>
    <col min="4882" max="4882" width="7.42578125" style="127" customWidth="1"/>
    <col min="4883" max="4883" width="7.85546875" style="127" customWidth="1"/>
    <col min="4884" max="4884" width="4.5703125" style="127" customWidth="1"/>
    <col min="4885" max="4885" width="3.140625" style="127" customWidth="1"/>
    <col min="4886" max="4886" width="7.42578125" style="127" customWidth="1"/>
    <col min="4887" max="4887" width="8.140625" style="127" customWidth="1"/>
    <col min="4888" max="4888" width="4.5703125" style="127" customWidth="1"/>
    <col min="4889" max="4889" width="10.5703125" style="127" customWidth="1"/>
    <col min="4890" max="4890" width="2.5703125" style="127" customWidth="1"/>
    <col min="4891" max="4892" width="8.42578125" style="127" customWidth="1"/>
    <col min="4893" max="4895" width="4.5703125" style="127" customWidth="1"/>
    <col min="4896" max="4896" width="7.140625" style="127" customWidth="1"/>
    <col min="4897" max="4897" width="8.5703125" style="127" customWidth="1"/>
    <col min="4898" max="4901" width="4.5703125" style="127" customWidth="1"/>
    <col min="4902" max="4903" width="11.5703125" style="127"/>
    <col min="4904" max="4904" width="7.42578125" style="127" customWidth="1"/>
    <col min="4905" max="4905" width="6.5703125" style="127" customWidth="1"/>
    <col min="4906" max="4906" width="8.140625" style="127" customWidth="1"/>
    <col min="4907" max="4907" width="9.140625" style="127" customWidth="1"/>
    <col min="4908" max="4908" width="11.5703125" style="127"/>
    <col min="4909" max="4909" width="4.42578125" style="127" customWidth="1"/>
    <col min="4910" max="4910" width="4.85546875" style="127" customWidth="1"/>
    <col min="4911" max="4911" width="3.5703125" style="127" customWidth="1"/>
    <col min="4912" max="4912" width="4.42578125" style="127" customWidth="1"/>
    <col min="4913" max="4913" width="7.85546875" style="127" customWidth="1"/>
    <col min="4914" max="4914" width="3.42578125" style="127" customWidth="1"/>
    <col min="4915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8" width="7" style="127" customWidth="1"/>
    <col min="5129" max="5129" width="8.5703125" style="127" customWidth="1"/>
    <col min="5130" max="5131" width="4.5703125" style="127" customWidth="1"/>
    <col min="5132" max="5132" width="7.5703125" style="127" customWidth="1"/>
    <col min="5133" max="5133" width="8" style="127" customWidth="1"/>
    <col min="5134" max="5136" width="4.5703125" style="127" customWidth="1"/>
    <col min="5137" max="5137" width="7.140625" style="127" customWidth="1"/>
    <col min="5138" max="5138" width="7.42578125" style="127" customWidth="1"/>
    <col min="5139" max="5139" width="7.85546875" style="127" customWidth="1"/>
    <col min="5140" max="5140" width="4.5703125" style="127" customWidth="1"/>
    <col min="5141" max="5141" width="3.140625" style="127" customWidth="1"/>
    <col min="5142" max="5142" width="7.42578125" style="127" customWidth="1"/>
    <col min="5143" max="5143" width="8.140625" style="127" customWidth="1"/>
    <col min="5144" max="5144" width="4.5703125" style="127" customWidth="1"/>
    <col min="5145" max="5145" width="10.5703125" style="127" customWidth="1"/>
    <col min="5146" max="5146" width="2.5703125" style="127" customWidth="1"/>
    <col min="5147" max="5148" width="8.42578125" style="127" customWidth="1"/>
    <col min="5149" max="5151" width="4.5703125" style="127" customWidth="1"/>
    <col min="5152" max="5152" width="7.140625" style="127" customWidth="1"/>
    <col min="5153" max="5153" width="8.5703125" style="127" customWidth="1"/>
    <col min="5154" max="5157" width="4.5703125" style="127" customWidth="1"/>
    <col min="5158" max="5159" width="11.5703125" style="127"/>
    <col min="5160" max="5160" width="7.42578125" style="127" customWidth="1"/>
    <col min="5161" max="5161" width="6.5703125" style="127" customWidth="1"/>
    <col min="5162" max="5162" width="8.140625" style="127" customWidth="1"/>
    <col min="5163" max="5163" width="9.140625" style="127" customWidth="1"/>
    <col min="5164" max="5164" width="11.5703125" style="127"/>
    <col min="5165" max="5165" width="4.42578125" style="127" customWidth="1"/>
    <col min="5166" max="5166" width="4.85546875" style="127" customWidth="1"/>
    <col min="5167" max="5167" width="3.5703125" style="127" customWidth="1"/>
    <col min="5168" max="5168" width="4.42578125" style="127" customWidth="1"/>
    <col min="5169" max="5169" width="7.85546875" style="127" customWidth="1"/>
    <col min="5170" max="5170" width="3.42578125" style="127" customWidth="1"/>
    <col min="5171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4" width="7" style="127" customWidth="1"/>
    <col min="5385" max="5385" width="8.5703125" style="127" customWidth="1"/>
    <col min="5386" max="5387" width="4.5703125" style="127" customWidth="1"/>
    <col min="5388" max="5388" width="7.5703125" style="127" customWidth="1"/>
    <col min="5389" max="5389" width="8" style="127" customWidth="1"/>
    <col min="5390" max="5392" width="4.5703125" style="127" customWidth="1"/>
    <col min="5393" max="5393" width="7.140625" style="127" customWidth="1"/>
    <col min="5394" max="5394" width="7.42578125" style="127" customWidth="1"/>
    <col min="5395" max="5395" width="7.85546875" style="127" customWidth="1"/>
    <col min="5396" max="5396" width="4.5703125" style="127" customWidth="1"/>
    <col min="5397" max="5397" width="3.140625" style="127" customWidth="1"/>
    <col min="5398" max="5398" width="7.42578125" style="127" customWidth="1"/>
    <col min="5399" max="5399" width="8.140625" style="127" customWidth="1"/>
    <col min="5400" max="5400" width="4.5703125" style="127" customWidth="1"/>
    <col min="5401" max="5401" width="10.5703125" style="127" customWidth="1"/>
    <col min="5402" max="5402" width="2.5703125" style="127" customWidth="1"/>
    <col min="5403" max="5404" width="8.42578125" style="127" customWidth="1"/>
    <col min="5405" max="5407" width="4.5703125" style="127" customWidth="1"/>
    <col min="5408" max="5408" width="7.140625" style="127" customWidth="1"/>
    <col min="5409" max="5409" width="8.5703125" style="127" customWidth="1"/>
    <col min="5410" max="5413" width="4.5703125" style="127" customWidth="1"/>
    <col min="5414" max="5415" width="11.5703125" style="127"/>
    <col min="5416" max="5416" width="7.42578125" style="127" customWidth="1"/>
    <col min="5417" max="5417" width="6.5703125" style="127" customWidth="1"/>
    <col min="5418" max="5418" width="8.140625" style="127" customWidth="1"/>
    <col min="5419" max="5419" width="9.140625" style="127" customWidth="1"/>
    <col min="5420" max="5420" width="11.5703125" style="127"/>
    <col min="5421" max="5421" width="4.42578125" style="127" customWidth="1"/>
    <col min="5422" max="5422" width="4.85546875" style="127" customWidth="1"/>
    <col min="5423" max="5423" width="3.5703125" style="127" customWidth="1"/>
    <col min="5424" max="5424" width="4.42578125" style="127" customWidth="1"/>
    <col min="5425" max="5425" width="7.85546875" style="127" customWidth="1"/>
    <col min="5426" max="5426" width="3.42578125" style="127" customWidth="1"/>
    <col min="5427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0" width="7" style="127" customWidth="1"/>
    <col min="5641" max="5641" width="8.5703125" style="127" customWidth="1"/>
    <col min="5642" max="5643" width="4.5703125" style="127" customWidth="1"/>
    <col min="5644" max="5644" width="7.5703125" style="127" customWidth="1"/>
    <col min="5645" max="5645" width="8" style="127" customWidth="1"/>
    <col min="5646" max="5648" width="4.5703125" style="127" customWidth="1"/>
    <col min="5649" max="5649" width="7.140625" style="127" customWidth="1"/>
    <col min="5650" max="5650" width="7.42578125" style="127" customWidth="1"/>
    <col min="5651" max="5651" width="7.85546875" style="127" customWidth="1"/>
    <col min="5652" max="5652" width="4.5703125" style="127" customWidth="1"/>
    <col min="5653" max="5653" width="3.140625" style="127" customWidth="1"/>
    <col min="5654" max="5654" width="7.42578125" style="127" customWidth="1"/>
    <col min="5655" max="5655" width="8.140625" style="127" customWidth="1"/>
    <col min="5656" max="5656" width="4.5703125" style="127" customWidth="1"/>
    <col min="5657" max="5657" width="10.5703125" style="127" customWidth="1"/>
    <col min="5658" max="5658" width="2.5703125" style="127" customWidth="1"/>
    <col min="5659" max="5660" width="8.42578125" style="127" customWidth="1"/>
    <col min="5661" max="5663" width="4.5703125" style="127" customWidth="1"/>
    <col min="5664" max="5664" width="7.140625" style="127" customWidth="1"/>
    <col min="5665" max="5665" width="8.5703125" style="127" customWidth="1"/>
    <col min="5666" max="5669" width="4.5703125" style="127" customWidth="1"/>
    <col min="5670" max="5671" width="11.5703125" style="127"/>
    <col min="5672" max="5672" width="7.42578125" style="127" customWidth="1"/>
    <col min="5673" max="5673" width="6.5703125" style="127" customWidth="1"/>
    <col min="5674" max="5674" width="8.140625" style="127" customWidth="1"/>
    <col min="5675" max="5675" width="9.140625" style="127" customWidth="1"/>
    <col min="5676" max="5676" width="11.5703125" style="127"/>
    <col min="5677" max="5677" width="4.42578125" style="127" customWidth="1"/>
    <col min="5678" max="5678" width="4.85546875" style="127" customWidth="1"/>
    <col min="5679" max="5679" width="3.5703125" style="127" customWidth="1"/>
    <col min="5680" max="5680" width="4.42578125" style="127" customWidth="1"/>
    <col min="5681" max="5681" width="7.85546875" style="127" customWidth="1"/>
    <col min="5682" max="5682" width="3.42578125" style="127" customWidth="1"/>
    <col min="5683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6" width="7" style="127" customWidth="1"/>
    <col min="5897" max="5897" width="8.5703125" style="127" customWidth="1"/>
    <col min="5898" max="5899" width="4.5703125" style="127" customWidth="1"/>
    <col min="5900" max="5900" width="7.5703125" style="127" customWidth="1"/>
    <col min="5901" max="5901" width="8" style="127" customWidth="1"/>
    <col min="5902" max="5904" width="4.5703125" style="127" customWidth="1"/>
    <col min="5905" max="5905" width="7.140625" style="127" customWidth="1"/>
    <col min="5906" max="5906" width="7.42578125" style="127" customWidth="1"/>
    <col min="5907" max="5907" width="7.85546875" style="127" customWidth="1"/>
    <col min="5908" max="5908" width="4.5703125" style="127" customWidth="1"/>
    <col min="5909" max="5909" width="3.140625" style="127" customWidth="1"/>
    <col min="5910" max="5910" width="7.42578125" style="127" customWidth="1"/>
    <col min="5911" max="5911" width="8.140625" style="127" customWidth="1"/>
    <col min="5912" max="5912" width="4.5703125" style="127" customWidth="1"/>
    <col min="5913" max="5913" width="10.5703125" style="127" customWidth="1"/>
    <col min="5914" max="5914" width="2.5703125" style="127" customWidth="1"/>
    <col min="5915" max="5916" width="8.42578125" style="127" customWidth="1"/>
    <col min="5917" max="5919" width="4.5703125" style="127" customWidth="1"/>
    <col min="5920" max="5920" width="7.140625" style="127" customWidth="1"/>
    <col min="5921" max="5921" width="8.5703125" style="127" customWidth="1"/>
    <col min="5922" max="5925" width="4.5703125" style="127" customWidth="1"/>
    <col min="5926" max="5927" width="11.5703125" style="127"/>
    <col min="5928" max="5928" width="7.42578125" style="127" customWidth="1"/>
    <col min="5929" max="5929" width="6.5703125" style="127" customWidth="1"/>
    <col min="5930" max="5930" width="8.140625" style="127" customWidth="1"/>
    <col min="5931" max="5931" width="9.140625" style="127" customWidth="1"/>
    <col min="5932" max="5932" width="11.5703125" style="127"/>
    <col min="5933" max="5933" width="4.42578125" style="127" customWidth="1"/>
    <col min="5934" max="5934" width="4.85546875" style="127" customWidth="1"/>
    <col min="5935" max="5935" width="3.5703125" style="127" customWidth="1"/>
    <col min="5936" max="5936" width="4.42578125" style="127" customWidth="1"/>
    <col min="5937" max="5937" width="7.85546875" style="127" customWidth="1"/>
    <col min="5938" max="5938" width="3.42578125" style="127" customWidth="1"/>
    <col min="5939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2" width="7" style="127" customWidth="1"/>
    <col min="6153" max="6153" width="8.5703125" style="127" customWidth="1"/>
    <col min="6154" max="6155" width="4.5703125" style="127" customWidth="1"/>
    <col min="6156" max="6156" width="7.5703125" style="127" customWidth="1"/>
    <col min="6157" max="6157" width="8" style="127" customWidth="1"/>
    <col min="6158" max="6160" width="4.5703125" style="127" customWidth="1"/>
    <col min="6161" max="6161" width="7.140625" style="127" customWidth="1"/>
    <col min="6162" max="6162" width="7.42578125" style="127" customWidth="1"/>
    <col min="6163" max="6163" width="7.85546875" style="127" customWidth="1"/>
    <col min="6164" max="6164" width="4.5703125" style="127" customWidth="1"/>
    <col min="6165" max="6165" width="3.140625" style="127" customWidth="1"/>
    <col min="6166" max="6166" width="7.42578125" style="127" customWidth="1"/>
    <col min="6167" max="6167" width="8.140625" style="127" customWidth="1"/>
    <col min="6168" max="6168" width="4.5703125" style="127" customWidth="1"/>
    <col min="6169" max="6169" width="10.5703125" style="127" customWidth="1"/>
    <col min="6170" max="6170" width="2.5703125" style="127" customWidth="1"/>
    <col min="6171" max="6172" width="8.42578125" style="127" customWidth="1"/>
    <col min="6173" max="6175" width="4.5703125" style="127" customWidth="1"/>
    <col min="6176" max="6176" width="7.140625" style="127" customWidth="1"/>
    <col min="6177" max="6177" width="8.5703125" style="127" customWidth="1"/>
    <col min="6178" max="6181" width="4.5703125" style="127" customWidth="1"/>
    <col min="6182" max="6183" width="11.5703125" style="127"/>
    <col min="6184" max="6184" width="7.42578125" style="127" customWidth="1"/>
    <col min="6185" max="6185" width="6.5703125" style="127" customWidth="1"/>
    <col min="6186" max="6186" width="8.140625" style="127" customWidth="1"/>
    <col min="6187" max="6187" width="9.140625" style="127" customWidth="1"/>
    <col min="6188" max="6188" width="11.5703125" style="127"/>
    <col min="6189" max="6189" width="4.42578125" style="127" customWidth="1"/>
    <col min="6190" max="6190" width="4.85546875" style="127" customWidth="1"/>
    <col min="6191" max="6191" width="3.5703125" style="127" customWidth="1"/>
    <col min="6192" max="6192" width="4.42578125" style="127" customWidth="1"/>
    <col min="6193" max="6193" width="7.85546875" style="127" customWidth="1"/>
    <col min="6194" max="6194" width="3.42578125" style="127" customWidth="1"/>
    <col min="6195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8" width="7" style="127" customWidth="1"/>
    <col min="6409" max="6409" width="8.5703125" style="127" customWidth="1"/>
    <col min="6410" max="6411" width="4.5703125" style="127" customWidth="1"/>
    <col min="6412" max="6412" width="7.5703125" style="127" customWidth="1"/>
    <col min="6413" max="6413" width="8" style="127" customWidth="1"/>
    <col min="6414" max="6416" width="4.5703125" style="127" customWidth="1"/>
    <col min="6417" max="6417" width="7.140625" style="127" customWidth="1"/>
    <col min="6418" max="6418" width="7.42578125" style="127" customWidth="1"/>
    <col min="6419" max="6419" width="7.85546875" style="127" customWidth="1"/>
    <col min="6420" max="6420" width="4.5703125" style="127" customWidth="1"/>
    <col min="6421" max="6421" width="3.140625" style="127" customWidth="1"/>
    <col min="6422" max="6422" width="7.42578125" style="127" customWidth="1"/>
    <col min="6423" max="6423" width="8.140625" style="127" customWidth="1"/>
    <col min="6424" max="6424" width="4.5703125" style="127" customWidth="1"/>
    <col min="6425" max="6425" width="10.5703125" style="127" customWidth="1"/>
    <col min="6426" max="6426" width="2.5703125" style="127" customWidth="1"/>
    <col min="6427" max="6428" width="8.42578125" style="127" customWidth="1"/>
    <col min="6429" max="6431" width="4.5703125" style="127" customWidth="1"/>
    <col min="6432" max="6432" width="7.140625" style="127" customWidth="1"/>
    <col min="6433" max="6433" width="8.5703125" style="127" customWidth="1"/>
    <col min="6434" max="6437" width="4.5703125" style="127" customWidth="1"/>
    <col min="6438" max="6439" width="11.5703125" style="127"/>
    <col min="6440" max="6440" width="7.42578125" style="127" customWidth="1"/>
    <col min="6441" max="6441" width="6.5703125" style="127" customWidth="1"/>
    <col min="6442" max="6442" width="8.140625" style="127" customWidth="1"/>
    <col min="6443" max="6443" width="9.140625" style="127" customWidth="1"/>
    <col min="6444" max="6444" width="11.5703125" style="127"/>
    <col min="6445" max="6445" width="4.42578125" style="127" customWidth="1"/>
    <col min="6446" max="6446" width="4.85546875" style="127" customWidth="1"/>
    <col min="6447" max="6447" width="3.5703125" style="127" customWidth="1"/>
    <col min="6448" max="6448" width="4.42578125" style="127" customWidth="1"/>
    <col min="6449" max="6449" width="7.85546875" style="127" customWidth="1"/>
    <col min="6450" max="6450" width="3.42578125" style="127" customWidth="1"/>
    <col min="6451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4" width="7" style="127" customWidth="1"/>
    <col min="6665" max="6665" width="8.5703125" style="127" customWidth="1"/>
    <col min="6666" max="6667" width="4.5703125" style="127" customWidth="1"/>
    <col min="6668" max="6668" width="7.5703125" style="127" customWidth="1"/>
    <col min="6669" max="6669" width="8" style="127" customWidth="1"/>
    <col min="6670" max="6672" width="4.5703125" style="127" customWidth="1"/>
    <col min="6673" max="6673" width="7.140625" style="127" customWidth="1"/>
    <col min="6674" max="6674" width="7.42578125" style="127" customWidth="1"/>
    <col min="6675" max="6675" width="7.85546875" style="127" customWidth="1"/>
    <col min="6676" max="6676" width="4.5703125" style="127" customWidth="1"/>
    <col min="6677" max="6677" width="3.140625" style="127" customWidth="1"/>
    <col min="6678" max="6678" width="7.42578125" style="127" customWidth="1"/>
    <col min="6679" max="6679" width="8.140625" style="127" customWidth="1"/>
    <col min="6680" max="6680" width="4.5703125" style="127" customWidth="1"/>
    <col min="6681" max="6681" width="10.5703125" style="127" customWidth="1"/>
    <col min="6682" max="6682" width="2.5703125" style="127" customWidth="1"/>
    <col min="6683" max="6684" width="8.42578125" style="127" customWidth="1"/>
    <col min="6685" max="6687" width="4.5703125" style="127" customWidth="1"/>
    <col min="6688" max="6688" width="7.140625" style="127" customWidth="1"/>
    <col min="6689" max="6689" width="8.5703125" style="127" customWidth="1"/>
    <col min="6690" max="6693" width="4.5703125" style="127" customWidth="1"/>
    <col min="6694" max="6695" width="11.5703125" style="127"/>
    <col min="6696" max="6696" width="7.42578125" style="127" customWidth="1"/>
    <col min="6697" max="6697" width="6.5703125" style="127" customWidth="1"/>
    <col min="6698" max="6698" width="8.140625" style="127" customWidth="1"/>
    <col min="6699" max="6699" width="9.140625" style="127" customWidth="1"/>
    <col min="6700" max="6700" width="11.5703125" style="127"/>
    <col min="6701" max="6701" width="4.42578125" style="127" customWidth="1"/>
    <col min="6702" max="6702" width="4.85546875" style="127" customWidth="1"/>
    <col min="6703" max="6703" width="3.5703125" style="127" customWidth="1"/>
    <col min="6704" max="6704" width="4.42578125" style="127" customWidth="1"/>
    <col min="6705" max="6705" width="7.85546875" style="127" customWidth="1"/>
    <col min="6706" max="6706" width="3.42578125" style="127" customWidth="1"/>
    <col min="6707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0" width="7" style="127" customWidth="1"/>
    <col min="6921" max="6921" width="8.5703125" style="127" customWidth="1"/>
    <col min="6922" max="6923" width="4.5703125" style="127" customWidth="1"/>
    <col min="6924" max="6924" width="7.5703125" style="127" customWidth="1"/>
    <col min="6925" max="6925" width="8" style="127" customWidth="1"/>
    <col min="6926" max="6928" width="4.5703125" style="127" customWidth="1"/>
    <col min="6929" max="6929" width="7.140625" style="127" customWidth="1"/>
    <col min="6930" max="6930" width="7.42578125" style="127" customWidth="1"/>
    <col min="6931" max="6931" width="7.85546875" style="127" customWidth="1"/>
    <col min="6932" max="6932" width="4.5703125" style="127" customWidth="1"/>
    <col min="6933" max="6933" width="3.140625" style="127" customWidth="1"/>
    <col min="6934" max="6934" width="7.42578125" style="127" customWidth="1"/>
    <col min="6935" max="6935" width="8.140625" style="127" customWidth="1"/>
    <col min="6936" max="6936" width="4.5703125" style="127" customWidth="1"/>
    <col min="6937" max="6937" width="10.5703125" style="127" customWidth="1"/>
    <col min="6938" max="6938" width="2.5703125" style="127" customWidth="1"/>
    <col min="6939" max="6940" width="8.42578125" style="127" customWidth="1"/>
    <col min="6941" max="6943" width="4.5703125" style="127" customWidth="1"/>
    <col min="6944" max="6944" width="7.140625" style="127" customWidth="1"/>
    <col min="6945" max="6945" width="8.5703125" style="127" customWidth="1"/>
    <col min="6946" max="6949" width="4.5703125" style="127" customWidth="1"/>
    <col min="6950" max="6951" width="11.5703125" style="127"/>
    <col min="6952" max="6952" width="7.42578125" style="127" customWidth="1"/>
    <col min="6953" max="6953" width="6.5703125" style="127" customWidth="1"/>
    <col min="6954" max="6954" width="8.140625" style="127" customWidth="1"/>
    <col min="6955" max="6955" width="9.140625" style="127" customWidth="1"/>
    <col min="6956" max="6956" width="11.5703125" style="127"/>
    <col min="6957" max="6957" width="4.42578125" style="127" customWidth="1"/>
    <col min="6958" max="6958" width="4.85546875" style="127" customWidth="1"/>
    <col min="6959" max="6959" width="3.5703125" style="127" customWidth="1"/>
    <col min="6960" max="6960" width="4.42578125" style="127" customWidth="1"/>
    <col min="6961" max="6961" width="7.85546875" style="127" customWidth="1"/>
    <col min="6962" max="6962" width="3.42578125" style="127" customWidth="1"/>
    <col min="6963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6" width="7" style="127" customWidth="1"/>
    <col min="7177" max="7177" width="8.5703125" style="127" customWidth="1"/>
    <col min="7178" max="7179" width="4.5703125" style="127" customWidth="1"/>
    <col min="7180" max="7180" width="7.5703125" style="127" customWidth="1"/>
    <col min="7181" max="7181" width="8" style="127" customWidth="1"/>
    <col min="7182" max="7184" width="4.5703125" style="127" customWidth="1"/>
    <col min="7185" max="7185" width="7.140625" style="127" customWidth="1"/>
    <col min="7186" max="7186" width="7.42578125" style="127" customWidth="1"/>
    <col min="7187" max="7187" width="7.85546875" style="127" customWidth="1"/>
    <col min="7188" max="7188" width="4.5703125" style="127" customWidth="1"/>
    <col min="7189" max="7189" width="3.140625" style="127" customWidth="1"/>
    <col min="7190" max="7190" width="7.42578125" style="127" customWidth="1"/>
    <col min="7191" max="7191" width="8.140625" style="127" customWidth="1"/>
    <col min="7192" max="7192" width="4.5703125" style="127" customWidth="1"/>
    <col min="7193" max="7193" width="10.5703125" style="127" customWidth="1"/>
    <col min="7194" max="7194" width="2.5703125" style="127" customWidth="1"/>
    <col min="7195" max="7196" width="8.42578125" style="127" customWidth="1"/>
    <col min="7197" max="7199" width="4.5703125" style="127" customWidth="1"/>
    <col min="7200" max="7200" width="7.140625" style="127" customWidth="1"/>
    <col min="7201" max="7201" width="8.5703125" style="127" customWidth="1"/>
    <col min="7202" max="7205" width="4.5703125" style="127" customWidth="1"/>
    <col min="7206" max="7207" width="11.5703125" style="127"/>
    <col min="7208" max="7208" width="7.42578125" style="127" customWidth="1"/>
    <col min="7209" max="7209" width="6.5703125" style="127" customWidth="1"/>
    <col min="7210" max="7210" width="8.140625" style="127" customWidth="1"/>
    <col min="7211" max="7211" width="9.140625" style="127" customWidth="1"/>
    <col min="7212" max="7212" width="11.5703125" style="127"/>
    <col min="7213" max="7213" width="4.42578125" style="127" customWidth="1"/>
    <col min="7214" max="7214" width="4.85546875" style="127" customWidth="1"/>
    <col min="7215" max="7215" width="3.5703125" style="127" customWidth="1"/>
    <col min="7216" max="7216" width="4.42578125" style="127" customWidth="1"/>
    <col min="7217" max="7217" width="7.85546875" style="127" customWidth="1"/>
    <col min="7218" max="7218" width="3.42578125" style="127" customWidth="1"/>
    <col min="7219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2" width="7" style="127" customWidth="1"/>
    <col min="7433" max="7433" width="8.5703125" style="127" customWidth="1"/>
    <col min="7434" max="7435" width="4.5703125" style="127" customWidth="1"/>
    <col min="7436" max="7436" width="7.5703125" style="127" customWidth="1"/>
    <col min="7437" max="7437" width="8" style="127" customWidth="1"/>
    <col min="7438" max="7440" width="4.5703125" style="127" customWidth="1"/>
    <col min="7441" max="7441" width="7.140625" style="127" customWidth="1"/>
    <col min="7442" max="7442" width="7.42578125" style="127" customWidth="1"/>
    <col min="7443" max="7443" width="7.85546875" style="127" customWidth="1"/>
    <col min="7444" max="7444" width="4.5703125" style="127" customWidth="1"/>
    <col min="7445" max="7445" width="3.140625" style="127" customWidth="1"/>
    <col min="7446" max="7446" width="7.42578125" style="127" customWidth="1"/>
    <col min="7447" max="7447" width="8.140625" style="127" customWidth="1"/>
    <col min="7448" max="7448" width="4.5703125" style="127" customWidth="1"/>
    <col min="7449" max="7449" width="10.5703125" style="127" customWidth="1"/>
    <col min="7450" max="7450" width="2.5703125" style="127" customWidth="1"/>
    <col min="7451" max="7452" width="8.42578125" style="127" customWidth="1"/>
    <col min="7453" max="7455" width="4.5703125" style="127" customWidth="1"/>
    <col min="7456" max="7456" width="7.140625" style="127" customWidth="1"/>
    <col min="7457" max="7457" width="8.5703125" style="127" customWidth="1"/>
    <col min="7458" max="7461" width="4.5703125" style="127" customWidth="1"/>
    <col min="7462" max="7463" width="11.5703125" style="127"/>
    <col min="7464" max="7464" width="7.42578125" style="127" customWidth="1"/>
    <col min="7465" max="7465" width="6.5703125" style="127" customWidth="1"/>
    <col min="7466" max="7466" width="8.140625" style="127" customWidth="1"/>
    <col min="7467" max="7467" width="9.140625" style="127" customWidth="1"/>
    <col min="7468" max="7468" width="11.5703125" style="127"/>
    <col min="7469" max="7469" width="4.42578125" style="127" customWidth="1"/>
    <col min="7470" max="7470" width="4.85546875" style="127" customWidth="1"/>
    <col min="7471" max="7471" width="3.5703125" style="127" customWidth="1"/>
    <col min="7472" max="7472" width="4.42578125" style="127" customWidth="1"/>
    <col min="7473" max="7473" width="7.85546875" style="127" customWidth="1"/>
    <col min="7474" max="7474" width="3.42578125" style="127" customWidth="1"/>
    <col min="7475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8" width="7" style="127" customWidth="1"/>
    <col min="7689" max="7689" width="8.5703125" style="127" customWidth="1"/>
    <col min="7690" max="7691" width="4.5703125" style="127" customWidth="1"/>
    <col min="7692" max="7692" width="7.5703125" style="127" customWidth="1"/>
    <col min="7693" max="7693" width="8" style="127" customWidth="1"/>
    <col min="7694" max="7696" width="4.5703125" style="127" customWidth="1"/>
    <col min="7697" max="7697" width="7.140625" style="127" customWidth="1"/>
    <col min="7698" max="7698" width="7.42578125" style="127" customWidth="1"/>
    <col min="7699" max="7699" width="7.85546875" style="127" customWidth="1"/>
    <col min="7700" max="7700" width="4.5703125" style="127" customWidth="1"/>
    <col min="7701" max="7701" width="3.140625" style="127" customWidth="1"/>
    <col min="7702" max="7702" width="7.42578125" style="127" customWidth="1"/>
    <col min="7703" max="7703" width="8.140625" style="127" customWidth="1"/>
    <col min="7704" max="7704" width="4.5703125" style="127" customWidth="1"/>
    <col min="7705" max="7705" width="10.5703125" style="127" customWidth="1"/>
    <col min="7706" max="7706" width="2.5703125" style="127" customWidth="1"/>
    <col min="7707" max="7708" width="8.42578125" style="127" customWidth="1"/>
    <col min="7709" max="7711" width="4.5703125" style="127" customWidth="1"/>
    <col min="7712" max="7712" width="7.140625" style="127" customWidth="1"/>
    <col min="7713" max="7713" width="8.5703125" style="127" customWidth="1"/>
    <col min="7714" max="7717" width="4.5703125" style="127" customWidth="1"/>
    <col min="7718" max="7719" width="11.5703125" style="127"/>
    <col min="7720" max="7720" width="7.42578125" style="127" customWidth="1"/>
    <col min="7721" max="7721" width="6.5703125" style="127" customWidth="1"/>
    <col min="7722" max="7722" width="8.140625" style="127" customWidth="1"/>
    <col min="7723" max="7723" width="9.140625" style="127" customWidth="1"/>
    <col min="7724" max="7724" width="11.5703125" style="127"/>
    <col min="7725" max="7725" width="4.42578125" style="127" customWidth="1"/>
    <col min="7726" max="7726" width="4.85546875" style="127" customWidth="1"/>
    <col min="7727" max="7727" width="3.5703125" style="127" customWidth="1"/>
    <col min="7728" max="7728" width="4.42578125" style="127" customWidth="1"/>
    <col min="7729" max="7729" width="7.85546875" style="127" customWidth="1"/>
    <col min="7730" max="7730" width="3.42578125" style="127" customWidth="1"/>
    <col min="7731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4" width="7" style="127" customWidth="1"/>
    <col min="7945" max="7945" width="8.5703125" style="127" customWidth="1"/>
    <col min="7946" max="7947" width="4.5703125" style="127" customWidth="1"/>
    <col min="7948" max="7948" width="7.5703125" style="127" customWidth="1"/>
    <col min="7949" max="7949" width="8" style="127" customWidth="1"/>
    <col min="7950" max="7952" width="4.5703125" style="127" customWidth="1"/>
    <col min="7953" max="7953" width="7.140625" style="127" customWidth="1"/>
    <col min="7954" max="7954" width="7.42578125" style="127" customWidth="1"/>
    <col min="7955" max="7955" width="7.85546875" style="127" customWidth="1"/>
    <col min="7956" max="7956" width="4.5703125" style="127" customWidth="1"/>
    <col min="7957" max="7957" width="3.140625" style="127" customWidth="1"/>
    <col min="7958" max="7958" width="7.42578125" style="127" customWidth="1"/>
    <col min="7959" max="7959" width="8.140625" style="127" customWidth="1"/>
    <col min="7960" max="7960" width="4.5703125" style="127" customWidth="1"/>
    <col min="7961" max="7961" width="10.5703125" style="127" customWidth="1"/>
    <col min="7962" max="7962" width="2.5703125" style="127" customWidth="1"/>
    <col min="7963" max="7964" width="8.42578125" style="127" customWidth="1"/>
    <col min="7965" max="7967" width="4.5703125" style="127" customWidth="1"/>
    <col min="7968" max="7968" width="7.140625" style="127" customWidth="1"/>
    <col min="7969" max="7969" width="8.5703125" style="127" customWidth="1"/>
    <col min="7970" max="7973" width="4.5703125" style="127" customWidth="1"/>
    <col min="7974" max="7975" width="11.5703125" style="127"/>
    <col min="7976" max="7976" width="7.42578125" style="127" customWidth="1"/>
    <col min="7977" max="7977" width="6.5703125" style="127" customWidth="1"/>
    <col min="7978" max="7978" width="8.140625" style="127" customWidth="1"/>
    <col min="7979" max="7979" width="9.140625" style="127" customWidth="1"/>
    <col min="7980" max="7980" width="11.5703125" style="127"/>
    <col min="7981" max="7981" width="4.42578125" style="127" customWidth="1"/>
    <col min="7982" max="7982" width="4.85546875" style="127" customWidth="1"/>
    <col min="7983" max="7983" width="3.5703125" style="127" customWidth="1"/>
    <col min="7984" max="7984" width="4.42578125" style="127" customWidth="1"/>
    <col min="7985" max="7985" width="7.85546875" style="127" customWidth="1"/>
    <col min="7986" max="7986" width="3.42578125" style="127" customWidth="1"/>
    <col min="7987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0" width="7" style="127" customWidth="1"/>
    <col min="8201" max="8201" width="8.5703125" style="127" customWidth="1"/>
    <col min="8202" max="8203" width="4.5703125" style="127" customWidth="1"/>
    <col min="8204" max="8204" width="7.5703125" style="127" customWidth="1"/>
    <col min="8205" max="8205" width="8" style="127" customWidth="1"/>
    <col min="8206" max="8208" width="4.5703125" style="127" customWidth="1"/>
    <col min="8209" max="8209" width="7.140625" style="127" customWidth="1"/>
    <col min="8210" max="8210" width="7.42578125" style="127" customWidth="1"/>
    <col min="8211" max="8211" width="7.85546875" style="127" customWidth="1"/>
    <col min="8212" max="8212" width="4.5703125" style="127" customWidth="1"/>
    <col min="8213" max="8213" width="3.140625" style="127" customWidth="1"/>
    <col min="8214" max="8214" width="7.42578125" style="127" customWidth="1"/>
    <col min="8215" max="8215" width="8.140625" style="127" customWidth="1"/>
    <col min="8216" max="8216" width="4.5703125" style="127" customWidth="1"/>
    <col min="8217" max="8217" width="10.5703125" style="127" customWidth="1"/>
    <col min="8218" max="8218" width="2.5703125" style="127" customWidth="1"/>
    <col min="8219" max="8220" width="8.42578125" style="127" customWidth="1"/>
    <col min="8221" max="8223" width="4.5703125" style="127" customWidth="1"/>
    <col min="8224" max="8224" width="7.140625" style="127" customWidth="1"/>
    <col min="8225" max="8225" width="8.5703125" style="127" customWidth="1"/>
    <col min="8226" max="8229" width="4.5703125" style="127" customWidth="1"/>
    <col min="8230" max="8231" width="11.5703125" style="127"/>
    <col min="8232" max="8232" width="7.42578125" style="127" customWidth="1"/>
    <col min="8233" max="8233" width="6.5703125" style="127" customWidth="1"/>
    <col min="8234" max="8234" width="8.140625" style="127" customWidth="1"/>
    <col min="8235" max="8235" width="9.140625" style="127" customWidth="1"/>
    <col min="8236" max="8236" width="11.5703125" style="127"/>
    <col min="8237" max="8237" width="4.42578125" style="127" customWidth="1"/>
    <col min="8238" max="8238" width="4.85546875" style="127" customWidth="1"/>
    <col min="8239" max="8239" width="3.5703125" style="127" customWidth="1"/>
    <col min="8240" max="8240" width="4.42578125" style="127" customWidth="1"/>
    <col min="8241" max="8241" width="7.85546875" style="127" customWidth="1"/>
    <col min="8242" max="8242" width="3.42578125" style="127" customWidth="1"/>
    <col min="8243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6" width="7" style="127" customWidth="1"/>
    <col min="8457" max="8457" width="8.5703125" style="127" customWidth="1"/>
    <col min="8458" max="8459" width="4.5703125" style="127" customWidth="1"/>
    <col min="8460" max="8460" width="7.5703125" style="127" customWidth="1"/>
    <col min="8461" max="8461" width="8" style="127" customWidth="1"/>
    <col min="8462" max="8464" width="4.5703125" style="127" customWidth="1"/>
    <col min="8465" max="8465" width="7.140625" style="127" customWidth="1"/>
    <col min="8466" max="8466" width="7.42578125" style="127" customWidth="1"/>
    <col min="8467" max="8467" width="7.85546875" style="127" customWidth="1"/>
    <col min="8468" max="8468" width="4.5703125" style="127" customWidth="1"/>
    <col min="8469" max="8469" width="3.140625" style="127" customWidth="1"/>
    <col min="8470" max="8470" width="7.42578125" style="127" customWidth="1"/>
    <col min="8471" max="8471" width="8.140625" style="127" customWidth="1"/>
    <col min="8472" max="8472" width="4.5703125" style="127" customWidth="1"/>
    <col min="8473" max="8473" width="10.5703125" style="127" customWidth="1"/>
    <col min="8474" max="8474" width="2.5703125" style="127" customWidth="1"/>
    <col min="8475" max="8476" width="8.42578125" style="127" customWidth="1"/>
    <col min="8477" max="8479" width="4.5703125" style="127" customWidth="1"/>
    <col min="8480" max="8480" width="7.140625" style="127" customWidth="1"/>
    <col min="8481" max="8481" width="8.5703125" style="127" customWidth="1"/>
    <col min="8482" max="8485" width="4.5703125" style="127" customWidth="1"/>
    <col min="8486" max="8487" width="11.5703125" style="127"/>
    <col min="8488" max="8488" width="7.42578125" style="127" customWidth="1"/>
    <col min="8489" max="8489" width="6.5703125" style="127" customWidth="1"/>
    <col min="8490" max="8490" width="8.140625" style="127" customWidth="1"/>
    <col min="8491" max="8491" width="9.140625" style="127" customWidth="1"/>
    <col min="8492" max="8492" width="11.5703125" style="127"/>
    <col min="8493" max="8493" width="4.42578125" style="127" customWidth="1"/>
    <col min="8494" max="8494" width="4.85546875" style="127" customWidth="1"/>
    <col min="8495" max="8495" width="3.5703125" style="127" customWidth="1"/>
    <col min="8496" max="8496" width="4.42578125" style="127" customWidth="1"/>
    <col min="8497" max="8497" width="7.85546875" style="127" customWidth="1"/>
    <col min="8498" max="8498" width="3.42578125" style="127" customWidth="1"/>
    <col min="8499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2" width="7" style="127" customWidth="1"/>
    <col min="8713" max="8713" width="8.5703125" style="127" customWidth="1"/>
    <col min="8714" max="8715" width="4.5703125" style="127" customWidth="1"/>
    <col min="8716" max="8716" width="7.5703125" style="127" customWidth="1"/>
    <col min="8717" max="8717" width="8" style="127" customWidth="1"/>
    <col min="8718" max="8720" width="4.5703125" style="127" customWidth="1"/>
    <col min="8721" max="8721" width="7.140625" style="127" customWidth="1"/>
    <col min="8722" max="8722" width="7.42578125" style="127" customWidth="1"/>
    <col min="8723" max="8723" width="7.85546875" style="127" customWidth="1"/>
    <col min="8724" max="8724" width="4.5703125" style="127" customWidth="1"/>
    <col min="8725" max="8725" width="3.140625" style="127" customWidth="1"/>
    <col min="8726" max="8726" width="7.42578125" style="127" customWidth="1"/>
    <col min="8727" max="8727" width="8.140625" style="127" customWidth="1"/>
    <col min="8728" max="8728" width="4.5703125" style="127" customWidth="1"/>
    <col min="8729" max="8729" width="10.5703125" style="127" customWidth="1"/>
    <col min="8730" max="8730" width="2.5703125" style="127" customWidth="1"/>
    <col min="8731" max="8732" width="8.42578125" style="127" customWidth="1"/>
    <col min="8733" max="8735" width="4.5703125" style="127" customWidth="1"/>
    <col min="8736" max="8736" width="7.140625" style="127" customWidth="1"/>
    <col min="8737" max="8737" width="8.5703125" style="127" customWidth="1"/>
    <col min="8738" max="8741" width="4.5703125" style="127" customWidth="1"/>
    <col min="8742" max="8743" width="11.5703125" style="127"/>
    <col min="8744" max="8744" width="7.42578125" style="127" customWidth="1"/>
    <col min="8745" max="8745" width="6.5703125" style="127" customWidth="1"/>
    <col min="8746" max="8746" width="8.140625" style="127" customWidth="1"/>
    <col min="8747" max="8747" width="9.140625" style="127" customWidth="1"/>
    <col min="8748" max="8748" width="11.5703125" style="127"/>
    <col min="8749" max="8749" width="4.42578125" style="127" customWidth="1"/>
    <col min="8750" max="8750" width="4.85546875" style="127" customWidth="1"/>
    <col min="8751" max="8751" width="3.5703125" style="127" customWidth="1"/>
    <col min="8752" max="8752" width="4.42578125" style="127" customWidth="1"/>
    <col min="8753" max="8753" width="7.85546875" style="127" customWidth="1"/>
    <col min="8754" max="8754" width="3.42578125" style="127" customWidth="1"/>
    <col min="8755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8" width="7" style="127" customWidth="1"/>
    <col min="8969" max="8969" width="8.5703125" style="127" customWidth="1"/>
    <col min="8970" max="8971" width="4.5703125" style="127" customWidth="1"/>
    <col min="8972" max="8972" width="7.5703125" style="127" customWidth="1"/>
    <col min="8973" max="8973" width="8" style="127" customWidth="1"/>
    <col min="8974" max="8976" width="4.5703125" style="127" customWidth="1"/>
    <col min="8977" max="8977" width="7.140625" style="127" customWidth="1"/>
    <col min="8978" max="8978" width="7.42578125" style="127" customWidth="1"/>
    <col min="8979" max="8979" width="7.85546875" style="127" customWidth="1"/>
    <col min="8980" max="8980" width="4.5703125" style="127" customWidth="1"/>
    <col min="8981" max="8981" width="3.140625" style="127" customWidth="1"/>
    <col min="8982" max="8982" width="7.42578125" style="127" customWidth="1"/>
    <col min="8983" max="8983" width="8.140625" style="127" customWidth="1"/>
    <col min="8984" max="8984" width="4.5703125" style="127" customWidth="1"/>
    <col min="8985" max="8985" width="10.5703125" style="127" customWidth="1"/>
    <col min="8986" max="8986" width="2.5703125" style="127" customWidth="1"/>
    <col min="8987" max="8988" width="8.42578125" style="127" customWidth="1"/>
    <col min="8989" max="8991" width="4.5703125" style="127" customWidth="1"/>
    <col min="8992" max="8992" width="7.140625" style="127" customWidth="1"/>
    <col min="8993" max="8993" width="8.5703125" style="127" customWidth="1"/>
    <col min="8994" max="8997" width="4.5703125" style="127" customWidth="1"/>
    <col min="8998" max="8999" width="11.5703125" style="127"/>
    <col min="9000" max="9000" width="7.42578125" style="127" customWidth="1"/>
    <col min="9001" max="9001" width="6.5703125" style="127" customWidth="1"/>
    <col min="9002" max="9002" width="8.140625" style="127" customWidth="1"/>
    <col min="9003" max="9003" width="9.140625" style="127" customWidth="1"/>
    <col min="9004" max="9004" width="11.5703125" style="127"/>
    <col min="9005" max="9005" width="4.42578125" style="127" customWidth="1"/>
    <col min="9006" max="9006" width="4.85546875" style="127" customWidth="1"/>
    <col min="9007" max="9007" width="3.5703125" style="127" customWidth="1"/>
    <col min="9008" max="9008" width="4.42578125" style="127" customWidth="1"/>
    <col min="9009" max="9009" width="7.85546875" style="127" customWidth="1"/>
    <col min="9010" max="9010" width="3.42578125" style="127" customWidth="1"/>
    <col min="9011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4" width="7" style="127" customWidth="1"/>
    <col min="9225" max="9225" width="8.5703125" style="127" customWidth="1"/>
    <col min="9226" max="9227" width="4.5703125" style="127" customWidth="1"/>
    <col min="9228" max="9228" width="7.5703125" style="127" customWidth="1"/>
    <col min="9229" max="9229" width="8" style="127" customWidth="1"/>
    <col min="9230" max="9232" width="4.5703125" style="127" customWidth="1"/>
    <col min="9233" max="9233" width="7.140625" style="127" customWidth="1"/>
    <col min="9234" max="9234" width="7.42578125" style="127" customWidth="1"/>
    <col min="9235" max="9235" width="7.85546875" style="127" customWidth="1"/>
    <col min="9236" max="9236" width="4.5703125" style="127" customWidth="1"/>
    <col min="9237" max="9237" width="3.140625" style="127" customWidth="1"/>
    <col min="9238" max="9238" width="7.42578125" style="127" customWidth="1"/>
    <col min="9239" max="9239" width="8.140625" style="127" customWidth="1"/>
    <col min="9240" max="9240" width="4.5703125" style="127" customWidth="1"/>
    <col min="9241" max="9241" width="10.5703125" style="127" customWidth="1"/>
    <col min="9242" max="9242" width="2.5703125" style="127" customWidth="1"/>
    <col min="9243" max="9244" width="8.42578125" style="127" customWidth="1"/>
    <col min="9245" max="9247" width="4.5703125" style="127" customWidth="1"/>
    <col min="9248" max="9248" width="7.140625" style="127" customWidth="1"/>
    <col min="9249" max="9249" width="8.5703125" style="127" customWidth="1"/>
    <col min="9250" max="9253" width="4.5703125" style="127" customWidth="1"/>
    <col min="9254" max="9255" width="11.5703125" style="127"/>
    <col min="9256" max="9256" width="7.42578125" style="127" customWidth="1"/>
    <col min="9257" max="9257" width="6.5703125" style="127" customWidth="1"/>
    <col min="9258" max="9258" width="8.140625" style="127" customWidth="1"/>
    <col min="9259" max="9259" width="9.140625" style="127" customWidth="1"/>
    <col min="9260" max="9260" width="11.5703125" style="127"/>
    <col min="9261" max="9261" width="4.42578125" style="127" customWidth="1"/>
    <col min="9262" max="9262" width="4.85546875" style="127" customWidth="1"/>
    <col min="9263" max="9263" width="3.5703125" style="127" customWidth="1"/>
    <col min="9264" max="9264" width="4.42578125" style="127" customWidth="1"/>
    <col min="9265" max="9265" width="7.85546875" style="127" customWidth="1"/>
    <col min="9266" max="9266" width="3.42578125" style="127" customWidth="1"/>
    <col min="9267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0" width="7" style="127" customWidth="1"/>
    <col min="9481" max="9481" width="8.5703125" style="127" customWidth="1"/>
    <col min="9482" max="9483" width="4.5703125" style="127" customWidth="1"/>
    <col min="9484" max="9484" width="7.5703125" style="127" customWidth="1"/>
    <col min="9485" max="9485" width="8" style="127" customWidth="1"/>
    <col min="9486" max="9488" width="4.5703125" style="127" customWidth="1"/>
    <col min="9489" max="9489" width="7.140625" style="127" customWidth="1"/>
    <col min="9490" max="9490" width="7.42578125" style="127" customWidth="1"/>
    <col min="9491" max="9491" width="7.85546875" style="127" customWidth="1"/>
    <col min="9492" max="9492" width="4.5703125" style="127" customWidth="1"/>
    <col min="9493" max="9493" width="3.140625" style="127" customWidth="1"/>
    <col min="9494" max="9494" width="7.42578125" style="127" customWidth="1"/>
    <col min="9495" max="9495" width="8.140625" style="127" customWidth="1"/>
    <col min="9496" max="9496" width="4.5703125" style="127" customWidth="1"/>
    <col min="9497" max="9497" width="10.5703125" style="127" customWidth="1"/>
    <col min="9498" max="9498" width="2.5703125" style="127" customWidth="1"/>
    <col min="9499" max="9500" width="8.42578125" style="127" customWidth="1"/>
    <col min="9501" max="9503" width="4.5703125" style="127" customWidth="1"/>
    <col min="9504" max="9504" width="7.140625" style="127" customWidth="1"/>
    <col min="9505" max="9505" width="8.5703125" style="127" customWidth="1"/>
    <col min="9506" max="9509" width="4.5703125" style="127" customWidth="1"/>
    <col min="9510" max="9511" width="11.5703125" style="127"/>
    <col min="9512" max="9512" width="7.42578125" style="127" customWidth="1"/>
    <col min="9513" max="9513" width="6.5703125" style="127" customWidth="1"/>
    <col min="9514" max="9514" width="8.140625" style="127" customWidth="1"/>
    <col min="9515" max="9515" width="9.140625" style="127" customWidth="1"/>
    <col min="9516" max="9516" width="11.5703125" style="127"/>
    <col min="9517" max="9517" width="4.42578125" style="127" customWidth="1"/>
    <col min="9518" max="9518" width="4.85546875" style="127" customWidth="1"/>
    <col min="9519" max="9519" width="3.5703125" style="127" customWidth="1"/>
    <col min="9520" max="9520" width="4.42578125" style="127" customWidth="1"/>
    <col min="9521" max="9521" width="7.85546875" style="127" customWidth="1"/>
    <col min="9522" max="9522" width="3.42578125" style="127" customWidth="1"/>
    <col min="9523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6" width="7" style="127" customWidth="1"/>
    <col min="9737" max="9737" width="8.5703125" style="127" customWidth="1"/>
    <col min="9738" max="9739" width="4.5703125" style="127" customWidth="1"/>
    <col min="9740" max="9740" width="7.5703125" style="127" customWidth="1"/>
    <col min="9741" max="9741" width="8" style="127" customWidth="1"/>
    <col min="9742" max="9744" width="4.5703125" style="127" customWidth="1"/>
    <col min="9745" max="9745" width="7.140625" style="127" customWidth="1"/>
    <col min="9746" max="9746" width="7.42578125" style="127" customWidth="1"/>
    <col min="9747" max="9747" width="7.85546875" style="127" customWidth="1"/>
    <col min="9748" max="9748" width="4.5703125" style="127" customWidth="1"/>
    <col min="9749" max="9749" width="3.140625" style="127" customWidth="1"/>
    <col min="9750" max="9750" width="7.42578125" style="127" customWidth="1"/>
    <col min="9751" max="9751" width="8.140625" style="127" customWidth="1"/>
    <col min="9752" max="9752" width="4.5703125" style="127" customWidth="1"/>
    <col min="9753" max="9753" width="10.5703125" style="127" customWidth="1"/>
    <col min="9754" max="9754" width="2.5703125" style="127" customWidth="1"/>
    <col min="9755" max="9756" width="8.42578125" style="127" customWidth="1"/>
    <col min="9757" max="9759" width="4.5703125" style="127" customWidth="1"/>
    <col min="9760" max="9760" width="7.140625" style="127" customWidth="1"/>
    <col min="9761" max="9761" width="8.5703125" style="127" customWidth="1"/>
    <col min="9762" max="9765" width="4.5703125" style="127" customWidth="1"/>
    <col min="9766" max="9767" width="11.5703125" style="127"/>
    <col min="9768" max="9768" width="7.42578125" style="127" customWidth="1"/>
    <col min="9769" max="9769" width="6.5703125" style="127" customWidth="1"/>
    <col min="9770" max="9770" width="8.140625" style="127" customWidth="1"/>
    <col min="9771" max="9771" width="9.140625" style="127" customWidth="1"/>
    <col min="9772" max="9772" width="11.5703125" style="127"/>
    <col min="9773" max="9773" width="4.42578125" style="127" customWidth="1"/>
    <col min="9774" max="9774" width="4.85546875" style="127" customWidth="1"/>
    <col min="9775" max="9775" width="3.5703125" style="127" customWidth="1"/>
    <col min="9776" max="9776" width="4.42578125" style="127" customWidth="1"/>
    <col min="9777" max="9777" width="7.85546875" style="127" customWidth="1"/>
    <col min="9778" max="9778" width="3.42578125" style="127" customWidth="1"/>
    <col min="9779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2" width="7" style="127" customWidth="1"/>
    <col min="9993" max="9993" width="8.5703125" style="127" customWidth="1"/>
    <col min="9994" max="9995" width="4.5703125" style="127" customWidth="1"/>
    <col min="9996" max="9996" width="7.5703125" style="127" customWidth="1"/>
    <col min="9997" max="9997" width="8" style="127" customWidth="1"/>
    <col min="9998" max="10000" width="4.5703125" style="127" customWidth="1"/>
    <col min="10001" max="10001" width="7.140625" style="127" customWidth="1"/>
    <col min="10002" max="10002" width="7.42578125" style="127" customWidth="1"/>
    <col min="10003" max="10003" width="7.85546875" style="127" customWidth="1"/>
    <col min="10004" max="10004" width="4.5703125" style="127" customWidth="1"/>
    <col min="10005" max="10005" width="3.140625" style="127" customWidth="1"/>
    <col min="10006" max="10006" width="7.42578125" style="127" customWidth="1"/>
    <col min="10007" max="10007" width="8.140625" style="127" customWidth="1"/>
    <col min="10008" max="10008" width="4.5703125" style="127" customWidth="1"/>
    <col min="10009" max="10009" width="10.5703125" style="127" customWidth="1"/>
    <col min="10010" max="10010" width="2.5703125" style="127" customWidth="1"/>
    <col min="10011" max="10012" width="8.42578125" style="127" customWidth="1"/>
    <col min="10013" max="10015" width="4.5703125" style="127" customWidth="1"/>
    <col min="10016" max="10016" width="7.140625" style="127" customWidth="1"/>
    <col min="10017" max="10017" width="8.5703125" style="127" customWidth="1"/>
    <col min="10018" max="10021" width="4.5703125" style="127" customWidth="1"/>
    <col min="10022" max="10023" width="11.5703125" style="127"/>
    <col min="10024" max="10024" width="7.42578125" style="127" customWidth="1"/>
    <col min="10025" max="10025" width="6.5703125" style="127" customWidth="1"/>
    <col min="10026" max="10026" width="8.140625" style="127" customWidth="1"/>
    <col min="10027" max="10027" width="9.140625" style="127" customWidth="1"/>
    <col min="10028" max="10028" width="11.5703125" style="127"/>
    <col min="10029" max="10029" width="4.42578125" style="127" customWidth="1"/>
    <col min="10030" max="10030" width="4.85546875" style="127" customWidth="1"/>
    <col min="10031" max="10031" width="3.5703125" style="127" customWidth="1"/>
    <col min="10032" max="10032" width="4.42578125" style="127" customWidth="1"/>
    <col min="10033" max="10033" width="7.85546875" style="127" customWidth="1"/>
    <col min="10034" max="10034" width="3.42578125" style="127" customWidth="1"/>
    <col min="10035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8" width="7" style="127" customWidth="1"/>
    <col min="10249" max="10249" width="8.5703125" style="127" customWidth="1"/>
    <col min="10250" max="10251" width="4.5703125" style="127" customWidth="1"/>
    <col min="10252" max="10252" width="7.5703125" style="127" customWidth="1"/>
    <col min="10253" max="10253" width="8" style="127" customWidth="1"/>
    <col min="10254" max="10256" width="4.5703125" style="127" customWidth="1"/>
    <col min="10257" max="10257" width="7.140625" style="127" customWidth="1"/>
    <col min="10258" max="10258" width="7.42578125" style="127" customWidth="1"/>
    <col min="10259" max="10259" width="7.85546875" style="127" customWidth="1"/>
    <col min="10260" max="10260" width="4.5703125" style="127" customWidth="1"/>
    <col min="10261" max="10261" width="3.140625" style="127" customWidth="1"/>
    <col min="10262" max="10262" width="7.42578125" style="127" customWidth="1"/>
    <col min="10263" max="10263" width="8.140625" style="127" customWidth="1"/>
    <col min="10264" max="10264" width="4.5703125" style="127" customWidth="1"/>
    <col min="10265" max="10265" width="10.5703125" style="127" customWidth="1"/>
    <col min="10266" max="10266" width="2.5703125" style="127" customWidth="1"/>
    <col min="10267" max="10268" width="8.42578125" style="127" customWidth="1"/>
    <col min="10269" max="10271" width="4.5703125" style="127" customWidth="1"/>
    <col min="10272" max="10272" width="7.140625" style="127" customWidth="1"/>
    <col min="10273" max="10273" width="8.5703125" style="127" customWidth="1"/>
    <col min="10274" max="10277" width="4.5703125" style="127" customWidth="1"/>
    <col min="10278" max="10279" width="11.5703125" style="127"/>
    <col min="10280" max="10280" width="7.42578125" style="127" customWidth="1"/>
    <col min="10281" max="10281" width="6.5703125" style="127" customWidth="1"/>
    <col min="10282" max="10282" width="8.140625" style="127" customWidth="1"/>
    <col min="10283" max="10283" width="9.140625" style="127" customWidth="1"/>
    <col min="10284" max="10284" width="11.5703125" style="127"/>
    <col min="10285" max="10285" width="4.42578125" style="127" customWidth="1"/>
    <col min="10286" max="10286" width="4.85546875" style="127" customWidth="1"/>
    <col min="10287" max="10287" width="3.5703125" style="127" customWidth="1"/>
    <col min="10288" max="10288" width="4.42578125" style="127" customWidth="1"/>
    <col min="10289" max="10289" width="7.85546875" style="127" customWidth="1"/>
    <col min="10290" max="10290" width="3.42578125" style="127" customWidth="1"/>
    <col min="10291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4" width="7" style="127" customWidth="1"/>
    <col min="10505" max="10505" width="8.5703125" style="127" customWidth="1"/>
    <col min="10506" max="10507" width="4.5703125" style="127" customWidth="1"/>
    <col min="10508" max="10508" width="7.5703125" style="127" customWidth="1"/>
    <col min="10509" max="10509" width="8" style="127" customWidth="1"/>
    <col min="10510" max="10512" width="4.5703125" style="127" customWidth="1"/>
    <col min="10513" max="10513" width="7.140625" style="127" customWidth="1"/>
    <col min="10514" max="10514" width="7.42578125" style="127" customWidth="1"/>
    <col min="10515" max="10515" width="7.85546875" style="127" customWidth="1"/>
    <col min="10516" max="10516" width="4.5703125" style="127" customWidth="1"/>
    <col min="10517" max="10517" width="3.140625" style="127" customWidth="1"/>
    <col min="10518" max="10518" width="7.42578125" style="127" customWidth="1"/>
    <col min="10519" max="10519" width="8.140625" style="127" customWidth="1"/>
    <col min="10520" max="10520" width="4.5703125" style="127" customWidth="1"/>
    <col min="10521" max="10521" width="10.5703125" style="127" customWidth="1"/>
    <col min="10522" max="10522" width="2.5703125" style="127" customWidth="1"/>
    <col min="10523" max="10524" width="8.42578125" style="127" customWidth="1"/>
    <col min="10525" max="10527" width="4.5703125" style="127" customWidth="1"/>
    <col min="10528" max="10528" width="7.140625" style="127" customWidth="1"/>
    <col min="10529" max="10529" width="8.5703125" style="127" customWidth="1"/>
    <col min="10530" max="10533" width="4.5703125" style="127" customWidth="1"/>
    <col min="10534" max="10535" width="11.5703125" style="127"/>
    <col min="10536" max="10536" width="7.42578125" style="127" customWidth="1"/>
    <col min="10537" max="10537" width="6.5703125" style="127" customWidth="1"/>
    <col min="10538" max="10538" width="8.140625" style="127" customWidth="1"/>
    <col min="10539" max="10539" width="9.140625" style="127" customWidth="1"/>
    <col min="10540" max="10540" width="11.5703125" style="127"/>
    <col min="10541" max="10541" width="4.42578125" style="127" customWidth="1"/>
    <col min="10542" max="10542" width="4.85546875" style="127" customWidth="1"/>
    <col min="10543" max="10543" width="3.5703125" style="127" customWidth="1"/>
    <col min="10544" max="10544" width="4.42578125" style="127" customWidth="1"/>
    <col min="10545" max="10545" width="7.85546875" style="127" customWidth="1"/>
    <col min="10546" max="10546" width="3.42578125" style="127" customWidth="1"/>
    <col min="10547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0" width="7" style="127" customWidth="1"/>
    <col min="10761" max="10761" width="8.5703125" style="127" customWidth="1"/>
    <col min="10762" max="10763" width="4.5703125" style="127" customWidth="1"/>
    <col min="10764" max="10764" width="7.5703125" style="127" customWidth="1"/>
    <col min="10765" max="10765" width="8" style="127" customWidth="1"/>
    <col min="10766" max="10768" width="4.5703125" style="127" customWidth="1"/>
    <col min="10769" max="10769" width="7.140625" style="127" customWidth="1"/>
    <col min="10770" max="10770" width="7.42578125" style="127" customWidth="1"/>
    <col min="10771" max="10771" width="7.85546875" style="127" customWidth="1"/>
    <col min="10772" max="10772" width="4.5703125" style="127" customWidth="1"/>
    <col min="10773" max="10773" width="3.140625" style="127" customWidth="1"/>
    <col min="10774" max="10774" width="7.42578125" style="127" customWidth="1"/>
    <col min="10775" max="10775" width="8.140625" style="127" customWidth="1"/>
    <col min="10776" max="10776" width="4.5703125" style="127" customWidth="1"/>
    <col min="10777" max="10777" width="10.5703125" style="127" customWidth="1"/>
    <col min="10778" max="10778" width="2.5703125" style="127" customWidth="1"/>
    <col min="10779" max="10780" width="8.42578125" style="127" customWidth="1"/>
    <col min="10781" max="10783" width="4.5703125" style="127" customWidth="1"/>
    <col min="10784" max="10784" width="7.140625" style="127" customWidth="1"/>
    <col min="10785" max="10785" width="8.5703125" style="127" customWidth="1"/>
    <col min="10786" max="10789" width="4.5703125" style="127" customWidth="1"/>
    <col min="10790" max="10791" width="11.5703125" style="127"/>
    <col min="10792" max="10792" width="7.42578125" style="127" customWidth="1"/>
    <col min="10793" max="10793" width="6.5703125" style="127" customWidth="1"/>
    <col min="10794" max="10794" width="8.140625" style="127" customWidth="1"/>
    <col min="10795" max="10795" width="9.140625" style="127" customWidth="1"/>
    <col min="10796" max="10796" width="11.5703125" style="127"/>
    <col min="10797" max="10797" width="4.42578125" style="127" customWidth="1"/>
    <col min="10798" max="10798" width="4.85546875" style="127" customWidth="1"/>
    <col min="10799" max="10799" width="3.5703125" style="127" customWidth="1"/>
    <col min="10800" max="10800" width="4.42578125" style="127" customWidth="1"/>
    <col min="10801" max="10801" width="7.85546875" style="127" customWidth="1"/>
    <col min="10802" max="10802" width="3.42578125" style="127" customWidth="1"/>
    <col min="10803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6" width="7" style="127" customWidth="1"/>
    <col min="11017" max="11017" width="8.5703125" style="127" customWidth="1"/>
    <col min="11018" max="11019" width="4.5703125" style="127" customWidth="1"/>
    <col min="11020" max="11020" width="7.5703125" style="127" customWidth="1"/>
    <col min="11021" max="11021" width="8" style="127" customWidth="1"/>
    <col min="11022" max="11024" width="4.5703125" style="127" customWidth="1"/>
    <col min="11025" max="11025" width="7.140625" style="127" customWidth="1"/>
    <col min="11026" max="11026" width="7.42578125" style="127" customWidth="1"/>
    <col min="11027" max="11027" width="7.85546875" style="127" customWidth="1"/>
    <col min="11028" max="11028" width="4.5703125" style="127" customWidth="1"/>
    <col min="11029" max="11029" width="3.140625" style="127" customWidth="1"/>
    <col min="11030" max="11030" width="7.42578125" style="127" customWidth="1"/>
    <col min="11031" max="11031" width="8.140625" style="127" customWidth="1"/>
    <col min="11032" max="11032" width="4.5703125" style="127" customWidth="1"/>
    <col min="11033" max="11033" width="10.5703125" style="127" customWidth="1"/>
    <col min="11034" max="11034" width="2.5703125" style="127" customWidth="1"/>
    <col min="11035" max="11036" width="8.42578125" style="127" customWidth="1"/>
    <col min="11037" max="11039" width="4.5703125" style="127" customWidth="1"/>
    <col min="11040" max="11040" width="7.140625" style="127" customWidth="1"/>
    <col min="11041" max="11041" width="8.5703125" style="127" customWidth="1"/>
    <col min="11042" max="11045" width="4.5703125" style="127" customWidth="1"/>
    <col min="11046" max="11047" width="11.5703125" style="127"/>
    <col min="11048" max="11048" width="7.42578125" style="127" customWidth="1"/>
    <col min="11049" max="11049" width="6.5703125" style="127" customWidth="1"/>
    <col min="11050" max="11050" width="8.140625" style="127" customWidth="1"/>
    <col min="11051" max="11051" width="9.140625" style="127" customWidth="1"/>
    <col min="11052" max="11052" width="11.5703125" style="127"/>
    <col min="11053" max="11053" width="4.42578125" style="127" customWidth="1"/>
    <col min="11054" max="11054" width="4.85546875" style="127" customWidth="1"/>
    <col min="11055" max="11055" width="3.5703125" style="127" customWidth="1"/>
    <col min="11056" max="11056" width="4.42578125" style="127" customWidth="1"/>
    <col min="11057" max="11057" width="7.85546875" style="127" customWidth="1"/>
    <col min="11058" max="11058" width="3.42578125" style="127" customWidth="1"/>
    <col min="11059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2" width="7" style="127" customWidth="1"/>
    <col min="11273" max="11273" width="8.5703125" style="127" customWidth="1"/>
    <col min="11274" max="11275" width="4.5703125" style="127" customWidth="1"/>
    <col min="11276" max="11276" width="7.5703125" style="127" customWidth="1"/>
    <col min="11277" max="11277" width="8" style="127" customWidth="1"/>
    <col min="11278" max="11280" width="4.5703125" style="127" customWidth="1"/>
    <col min="11281" max="11281" width="7.140625" style="127" customWidth="1"/>
    <col min="11282" max="11282" width="7.42578125" style="127" customWidth="1"/>
    <col min="11283" max="11283" width="7.85546875" style="127" customWidth="1"/>
    <col min="11284" max="11284" width="4.5703125" style="127" customWidth="1"/>
    <col min="11285" max="11285" width="3.140625" style="127" customWidth="1"/>
    <col min="11286" max="11286" width="7.42578125" style="127" customWidth="1"/>
    <col min="11287" max="11287" width="8.140625" style="127" customWidth="1"/>
    <col min="11288" max="11288" width="4.5703125" style="127" customWidth="1"/>
    <col min="11289" max="11289" width="10.5703125" style="127" customWidth="1"/>
    <col min="11290" max="11290" width="2.5703125" style="127" customWidth="1"/>
    <col min="11291" max="11292" width="8.42578125" style="127" customWidth="1"/>
    <col min="11293" max="11295" width="4.5703125" style="127" customWidth="1"/>
    <col min="11296" max="11296" width="7.140625" style="127" customWidth="1"/>
    <col min="11297" max="11297" width="8.5703125" style="127" customWidth="1"/>
    <col min="11298" max="11301" width="4.5703125" style="127" customWidth="1"/>
    <col min="11302" max="11303" width="11.5703125" style="127"/>
    <col min="11304" max="11304" width="7.42578125" style="127" customWidth="1"/>
    <col min="11305" max="11305" width="6.5703125" style="127" customWidth="1"/>
    <col min="11306" max="11306" width="8.140625" style="127" customWidth="1"/>
    <col min="11307" max="11307" width="9.140625" style="127" customWidth="1"/>
    <col min="11308" max="11308" width="11.5703125" style="127"/>
    <col min="11309" max="11309" width="4.42578125" style="127" customWidth="1"/>
    <col min="11310" max="11310" width="4.85546875" style="127" customWidth="1"/>
    <col min="11311" max="11311" width="3.5703125" style="127" customWidth="1"/>
    <col min="11312" max="11312" width="4.42578125" style="127" customWidth="1"/>
    <col min="11313" max="11313" width="7.85546875" style="127" customWidth="1"/>
    <col min="11314" max="11314" width="3.42578125" style="127" customWidth="1"/>
    <col min="11315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8" width="7" style="127" customWidth="1"/>
    <col min="11529" max="11529" width="8.5703125" style="127" customWidth="1"/>
    <col min="11530" max="11531" width="4.5703125" style="127" customWidth="1"/>
    <col min="11532" max="11532" width="7.5703125" style="127" customWidth="1"/>
    <col min="11533" max="11533" width="8" style="127" customWidth="1"/>
    <col min="11534" max="11536" width="4.5703125" style="127" customWidth="1"/>
    <col min="11537" max="11537" width="7.140625" style="127" customWidth="1"/>
    <col min="11538" max="11538" width="7.42578125" style="127" customWidth="1"/>
    <col min="11539" max="11539" width="7.85546875" style="127" customWidth="1"/>
    <col min="11540" max="11540" width="4.5703125" style="127" customWidth="1"/>
    <col min="11541" max="11541" width="3.140625" style="127" customWidth="1"/>
    <col min="11542" max="11542" width="7.42578125" style="127" customWidth="1"/>
    <col min="11543" max="11543" width="8.140625" style="127" customWidth="1"/>
    <col min="11544" max="11544" width="4.5703125" style="127" customWidth="1"/>
    <col min="11545" max="11545" width="10.5703125" style="127" customWidth="1"/>
    <col min="11546" max="11546" width="2.5703125" style="127" customWidth="1"/>
    <col min="11547" max="11548" width="8.42578125" style="127" customWidth="1"/>
    <col min="11549" max="11551" width="4.5703125" style="127" customWidth="1"/>
    <col min="11552" max="11552" width="7.140625" style="127" customWidth="1"/>
    <col min="11553" max="11553" width="8.5703125" style="127" customWidth="1"/>
    <col min="11554" max="11557" width="4.5703125" style="127" customWidth="1"/>
    <col min="11558" max="11559" width="11.5703125" style="127"/>
    <col min="11560" max="11560" width="7.42578125" style="127" customWidth="1"/>
    <col min="11561" max="11561" width="6.5703125" style="127" customWidth="1"/>
    <col min="11562" max="11562" width="8.140625" style="127" customWidth="1"/>
    <col min="11563" max="11563" width="9.140625" style="127" customWidth="1"/>
    <col min="11564" max="11564" width="11.5703125" style="127"/>
    <col min="11565" max="11565" width="4.42578125" style="127" customWidth="1"/>
    <col min="11566" max="11566" width="4.85546875" style="127" customWidth="1"/>
    <col min="11567" max="11567" width="3.5703125" style="127" customWidth="1"/>
    <col min="11568" max="11568" width="4.42578125" style="127" customWidth="1"/>
    <col min="11569" max="11569" width="7.85546875" style="127" customWidth="1"/>
    <col min="11570" max="11570" width="3.42578125" style="127" customWidth="1"/>
    <col min="11571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4" width="7" style="127" customWidth="1"/>
    <col min="11785" max="11785" width="8.5703125" style="127" customWidth="1"/>
    <col min="11786" max="11787" width="4.5703125" style="127" customWidth="1"/>
    <col min="11788" max="11788" width="7.5703125" style="127" customWidth="1"/>
    <col min="11789" max="11789" width="8" style="127" customWidth="1"/>
    <col min="11790" max="11792" width="4.5703125" style="127" customWidth="1"/>
    <col min="11793" max="11793" width="7.140625" style="127" customWidth="1"/>
    <col min="11794" max="11794" width="7.42578125" style="127" customWidth="1"/>
    <col min="11795" max="11795" width="7.85546875" style="127" customWidth="1"/>
    <col min="11796" max="11796" width="4.5703125" style="127" customWidth="1"/>
    <col min="11797" max="11797" width="3.140625" style="127" customWidth="1"/>
    <col min="11798" max="11798" width="7.42578125" style="127" customWidth="1"/>
    <col min="11799" max="11799" width="8.140625" style="127" customWidth="1"/>
    <col min="11800" max="11800" width="4.5703125" style="127" customWidth="1"/>
    <col min="11801" max="11801" width="10.5703125" style="127" customWidth="1"/>
    <col min="11802" max="11802" width="2.5703125" style="127" customWidth="1"/>
    <col min="11803" max="11804" width="8.42578125" style="127" customWidth="1"/>
    <col min="11805" max="11807" width="4.5703125" style="127" customWidth="1"/>
    <col min="11808" max="11808" width="7.140625" style="127" customWidth="1"/>
    <col min="11809" max="11809" width="8.5703125" style="127" customWidth="1"/>
    <col min="11810" max="11813" width="4.5703125" style="127" customWidth="1"/>
    <col min="11814" max="11815" width="11.5703125" style="127"/>
    <col min="11816" max="11816" width="7.42578125" style="127" customWidth="1"/>
    <col min="11817" max="11817" width="6.5703125" style="127" customWidth="1"/>
    <col min="11818" max="11818" width="8.140625" style="127" customWidth="1"/>
    <col min="11819" max="11819" width="9.140625" style="127" customWidth="1"/>
    <col min="11820" max="11820" width="11.5703125" style="127"/>
    <col min="11821" max="11821" width="4.42578125" style="127" customWidth="1"/>
    <col min="11822" max="11822" width="4.85546875" style="127" customWidth="1"/>
    <col min="11823" max="11823" width="3.5703125" style="127" customWidth="1"/>
    <col min="11824" max="11824" width="4.42578125" style="127" customWidth="1"/>
    <col min="11825" max="11825" width="7.85546875" style="127" customWidth="1"/>
    <col min="11826" max="11826" width="3.42578125" style="127" customWidth="1"/>
    <col min="11827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0" width="7" style="127" customWidth="1"/>
    <col min="12041" max="12041" width="8.5703125" style="127" customWidth="1"/>
    <col min="12042" max="12043" width="4.5703125" style="127" customWidth="1"/>
    <col min="12044" max="12044" width="7.5703125" style="127" customWidth="1"/>
    <col min="12045" max="12045" width="8" style="127" customWidth="1"/>
    <col min="12046" max="12048" width="4.5703125" style="127" customWidth="1"/>
    <col min="12049" max="12049" width="7.140625" style="127" customWidth="1"/>
    <col min="12050" max="12050" width="7.42578125" style="127" customWidth="1"/>
    <col min="12051" max="12051" width="7.85546875" style="127" customWidth="1"/>
    <col min="12052" max="12052" width="4.5703125" style="127" customWidth="1"/>
    <col min="12053" max="12053" width="3.140625" style="127" customWidth="1"/>
    <col min="12054" max="12054" width="7.42578125" style="127" customWidth="1"/>
    <col min="12055" max="12055" width="8.140625" style="127" customWidth="1"/>
    <col min="12056" max="12056" width="4.5703125" style="127" customWidth="1"/>
    <col min="12057" max="12057" width="10.5703125" style="127" customWidth="1"/>
    <col min="12058" max="12058" width="2.5703125" style="127" customWidth="1"/>
    <col min="12059" max="12060" width="8.42578125" style="127" customWidth="1"/>
    <col min="12061" max="12063" width="4.5703125" style="127" customWidth="1"/>
    <col min="12064" max="12064" width="7.140625" style="127" customWidth="1"/>
    <col min="12065" max="12065" width="8.5703125" style="127" customWidth="1"/>
    <col min="12066" max="12069" width="4.5703125" style="127" customWidth="1"/>
    <col min="12070" max="12071" width="11.5703125" style="127"/>
    <col min="12072" max="12072" width="7.42578125" style="127" customWidth="1"/>
    <col min="12073" max="12073" width="6.5703125" style="127" customWidth="1"/>
    <col min="12074" max="12074" width="8.140625" style="127" customWidth="1"/>
    <col min="12075" max="12075" width="9.140625" style="127" customWidth="1"/>
    <col min="12076" max="12076" width="11.5703125" style="127"/>
    <col min="12077" max="12077" width="4.42578125" style="127" customWidth="1"/>
    <col min="12078" max="12078" width="4.85546875" style="127" customWidth="1"/>
    <col min="12079" max="12079" width="3.5703125" style="127" customWidth="1"/>
    <col min="12080" max="12080" width="4.42578125" style="127" customWidth="1"/>
    <col min="12081" max="12081" width="7.85546875" style="127" customWidth="1"/>
    <col min="12082" max="12082" width="3.42578125" style="127" customWidth="1"/>
    <col min="12083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6" width="7" style="127" customWidth="1"/>
    <col min="12297" max="12297" width="8.5703125" style="127" customWidth="1"/>
    <col min="12298" max="12299" width="4.5703125" style="127" customWidth="1"/>
    <col min="12300" max="12300" width="7.5703125" style="127" customWidth="1"/>
    <col min="12301" max="12301" width="8" style="127" customWidth="1"/>
    <col min="12302" max="12304" width="4.5703125" style="127" customWidth="1"/>
    <col min="12305" max="12305" width="7.140625" style="127" customWidth="1"/>
    <col min="12306" max="12306" width="7.42578125" style="127" customWidth="1"/>
    <col min="12307" max="12307" width="7.85546875" style="127" customWidth="1"/>
    <col min="12308" max="12308" width="4.5703125" style="127" customWidth="1"/>
    <col min="12309" max="12309" width="3.140625" style="127" customWidth="1"/>
    <col min="12310" max="12310" width="7.42578125" style="127" customWidth="1"/>
    <col min="12311" max="12311" width="8.140625" style="127" customWidth="1"/>
    <col min="12312" max="12312" width="4.5703125" style="127" customWidth="1"/>
    <col min="12313" max="12313" width="10.5703125" style="127" customWidth="1"/>
    <col min="12314" max="12314" width="2.5703125" style="127" customWidth="1"/>
    <col min="12315" max="12316" width="8.42578125" style="127" customWidth="1"/>
    <col min="12317" max="12319" width="4.5703125" style="127" customWidth="1"/>
    <col min="12320" max="12320" width="7.140625" style="127" customWidth="1"/>
    <col min="12321" max="12321" width="8.5703125" style="127" customWidth="1"/>
    <col min="12322" max="12325" width="4.5703125" style="127" customWidth="1"/>
    <col min="12326" max="12327" width="11.5703125" style="127"/>
    <col min="12328" max="12328" width="7.42578125" style="127" customWidth="1"/>
    <col min="12329" max="12329" width="6.5703125" style="127" customWidth="1"/>
    <col min="12330" max="12330" width="8.140625" style="127" customWidth="1"/>
    <col min="12331" max="12331" width="9.140625" style="127" customWidth="1"/>
    <col min="12332" max="12332" width="11.5703125" style="127"/>
    <col min="12333" max="12333" width="4.42578125" style="127" customWidth="1"/>
    <col min="12334" max="12334" width="4.85546875" style="127" customWidth="1"/>
    <col min="12335" max="12335" width="3.5703125" style="127" customWidth="1"/>
    <col min="12336" max="12336" width="4.42578125" style="127" customWidth="1"/>
    <col min="12337" max="12337" width="7.85546875" style="127" customWidth="1"/>
    <col min="12338" max="12338" width="3.42578125" style="127" customWidth="1"/>
    <col min="12339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2" width="7" style="127" customWidth="1"/>
    <col min="12553" max="12553" width="8.5703125" style="127" customWidth="1"/>
    <col min="12554" max="12555" width="4.5703125" style="127" customWidth="1"/>
    <col min="12556" max="12556" width="7.5703125" style="127" customWidth="1"/>
    <col min="12557" max="12557" width="8" style="127" customWidth="1"/>
    <col min="12558" max="12560" width="4.5703125" style="127" customWidth="1"/>
    <col min="12561" max="12561" width="7.140625" style="127" customWidth="1"/>
    <col min="12562" max="12562" width="7.42578125" style="127" customWidth="1"/>
    <col min="12563" max="12563" width="7.85546875" style="127" customWidth="1"/>
    <col min="12564" max="12564" width="4.5703125" style="127" customWidth="1"/>
    <col min="12565" max="12565" width="3.140625" style="127" customWidth="1"/>
    <col min="12566" max="12566" width="7.42578125" style="127" customWidth="1"/>
    <col min="12567" max="12567" width="8.140625" style="127" customWidth="1"/>
    <col min="12568" max="12568" width="4.5703125" style="127" customWidth="1"/>
    <col min="12569" max="12569" width="10.5703125" style="127" customWidth="1"/>
    <col min="12570" max="12570" width="2.5703125" style="127" customWidth="1"/>
    <col min="12571" max="12572" width="8.42578125" style="127" customWidth="1"/>
    <col min="12573" max="12575" width="4.5703125" style="127" customWidth="1"/>
    <col min="12576" max="12576" width="7.140625" style="127" customWidth="1"/>
    <col min="12577" max="12577" width="8.5703125" style="127" customWidth="1"/>
    <col min="12578" max="12581" width="4.5703125" style="127" customWidth="1"/>
    <col min="12582" max="12583" width="11.5703125" style="127"/>
    <col min="12584" max="12584" width="7.42578125" style="127" customWidth="1"/>
    <col min="12585" max="12585" width="6.5703125" style="127" customWidth="1"/>
    <col min="12586" max="12586" width="8.140625" style="127" customWidth="1"/>
    <col min="12587" max="12587" width="9.140625" style="127" customWidth="1"/>
    <col min="12588" max="12588" width="11.5703125" style="127"/>
    <col min="12589" max="12589" width="4.42578125" style="127" customWidth="1"/>
    <col min="12590" max="12590" width="4.85546875" style="127" customWidth="1"/>
    <col min="12591" max="12591" width="3.5703125" style="127" customWidth="1"/>
    <col min="12592" max="12592" width="4.42578125" style="127" customWidth="1"/>
    <col min="12593" max="12593" width="7.85546875" style="127" customWidth="1"/>
    <col min="12594" max="12594" width="3.42578125" style="127" customWidth="1"/>
    <col min="12595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8" width="7" style="127" customWidth="1"/>
    <col min="12809" max="12809" width="8.5703125" style="127" customWidth="1"/>
    <col min="12810" max="12811" width="4.5703125" style="127" customWidth="1"/>
    <col min="12812" max="12812" width="7.5703125" style="127" customWidth="1"/>
    <col min="12813" max="12813" width="8" style="127" customWidth="1"/>
    <col min="12814" max="12816" width="4.5703125" style="127" customWidth="1"/>
    <col min="12817" max="12817" width="7.140625" style="127" customWidth="1"/>
    <col min="12818" max="12818" width="7.42578125" style="127" customWidth="1"/>
    <col min="12819" max="12819" width="7.85546875" style="127" customWidth="1"/>
    <col min="12820" max="12820" width="4.5703125" style="127" customWidth="1"/>
    <col min="12821" max="12821" width="3.140625" style="127" customWidth="1"/>
    <col min="12822" max="12822" width="7.42578125" style="127" customWidth="1"/>
    <col min="12823" max="12823" width="8.140625" style="127" customWidth="1"/>
    <col min="12824" max="12824" width="4.5703125" style="127" customWidth="1"/>
    <col min="12825" max="12825" width="10.5703125" style="127" customWidth="1"/>
    <col min="12826" max="12826" width="2.5703125" style="127" customWidth="1"/>
    <col min="12827" max="12828" width="8.42578125" style="127" customWidth="1"/>
    <col min="12829" max="12831" width="4.5703125" style="127" customWidth="1"/>
    <col min="12832" max="12832" width="7.140625" style="127" customWidth="1"/>
    <col min="12833" max="12833" width="8.5703125" style="127" customWidth="1"/>
    <col min="12834" max="12837" width="4.5703125" style="127" customWidth="1"/>
    <col min="12838" max="12839" width="11.5703125" style="127"/>
    <col min="12840" max="12840" width="7.42578125" style="127" customWidth="1"/>
    <col min="12841" max="12841" width="6.5703125" style="127" customWidth="1"/>
    <col min="12842" max="12842" width="8.140625" style="127" customWidth="1"/>
    <col min="12843" max="12843" width="9.140625" style="127" customWidth="1"/>
    <col min="12844" max="12844" width="11.5703125" style="127"/>
    <col min="12845" max="12845" width="4.42578125" style="127" customWidth="1"/>
    <col min="12846" max="12846" width="4.85546875" style="127" customWidth="1"/>
    <col min="12847" max="12847" width="3.5703125" style="127" customWidth="1"/>
    <col min="12848" max="12848" width="4.42578125" style="127" customWidth="1"/>
    <col min="12849" max="12849" width="7.85546875" style="127" customWidth="1"/>
    <col min="12850" max="12850" width="3.42578125" style="127" customWidth="1"/>
    <col min="12851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4" width="7" style="127" customWidth="1"/>
    <col min="13065" max="13065" width="8.5703125" style="127" customWidth="1"/>
    <col min="13066" max="13067" width="4.5703125" style="127" customWidth="1"/>
    <col min="13068" max="13068" width="7.5703125" style="127" customWidth="1"/>
    <col min="13069" max="13069" width="8" style="127" customWidth="1"/>
    <col min="13070" max="13072" width="4.5703125" style="127" customWidth="1"/>
    <col min="13073" max="13073" width="7.140625" style="127" customWidth="1"/>
    <col min="13074" max="13074" width="7.42578125" style="127" customWidth="1"/>
    <col min="13075" max="13075" width="7.85546875" style="127" customWidth="1"/>
    <col min="13076" max="13076" width="4.5703125" style="127" customWidth="1"/>
    <col min="13077" max="13077" width="3.140625" style="127" customWidth="1"/>
    <col min="13078" max="13078" width="7.42578125" style="127" customWidth="1"/>
    <col min="13079" max="13079" width="8.140625" style="127" customWidth="1"/>
    <col min="13080" max="13080" width="4.5703125" style="127" customWidth="1"/>
    <col min="13081" max="13081" width="10.5703125" style="127" customWidth="1"/>
    <col min="13082" max="13082" width="2.5703125" style="127" customWidth="1"/>
    <col min="13083" max="13084" width="8.42578125" style="127" customWidth="1"/>
    <col min="13085" max="13087" width="4.5703125" style="127" customWidth="1"/>
    <col min="13088" max="13088" width="7.140625" style="127" customWidth="1"/>
    <col min="13089" max="13089" width="8.5703125" style="127" customWidth="1"/>
    <col min="13090" max="13093" width="4.5703125" style="127" customWidth="1"/>
    <col min="13094" max="13095" width="11.5703125" style="127"/>
    <col min="13096" max="13096" width="7.42578125" style="127" customWidth="1"/>
    <col min="13097" max="13097" width="6.5703125" style="127" customWidth="1"/>
    <col min="13098" max="13098" width="8.140625" style="127" customWidth="1"/>
    <col min="13099" max="13099" width="9.140625" style="127" customWidth="1"/>
    <col min="13100" max="13100" width="11.5703125" style="127"/>
    <col min="13101" max="13101" width="4.42578125" style="127" customWidth="1"/>
    <col min="13102" max="13102" width="4.85546875" style="127" customWidth="1"/>
    <col min="13103" max="13103" width="3.5703125" style="127" customWidth="1"/>
    <col min="13104" max="13104" width="4.42578125" style="127" customWidth="1"/>
    <col min="13105" max="13105" width="7.85546875" style="127" customWidth="1"/>
    <col min="13106" max="13106" width="3.42578125" style="127" customWidth="1"/>
    <col min="13107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0" width="7" style="127" customWidth="1"/>
    <col min="13321" max="13321" width="8.5703125" style="127" customWidth="1"/>
    <col min="13322" max="13323" width="4.5703125" style="127" customWidth="1"/>
    <col min="13324" max="13324" width="7.5703125" style="127" customWidth="1"/>
    <col min="13325" max="13325" width="8" style="127" customWidth="1"/>
    <col min="13326" max="13328" width="4.5703125" style="127" customWidth="1"/>
    <col min="13329" max="13329" width="7.140625" style="127" customWidth="1"/>
    <col min="13330" max="13330" width="7.42578125" style="127" customWidth="1"/>
    <col min="13331" max="13331" width="7.85546875" style="127" customWidth="1"/>
    <col min="13332" max="13332" width="4.5703125" style="127" customWidth="1"/>
    <col min="13333" max="13333" width="3.140625" style="127" customWidth="1"/>
    <col min="13334" max="13334" width="7.42578125" style="127" customWidth="1"/>
    <col min="13335" max="13335" width="8.140625" style="127" customWidth="1"/>
    <col min="13336" max="13336" width="4.5703125" style="127" customWidth="1"/>
    <col min="13337" max="13337" width="10.5703125" style="127" customWidth="1"/>
    <col min="13338" max="13338" width="2.5703125" style="127" customWidth="1"/>
    <col min="13339" max="13340" width="8.42578125" style="127" customWidth="1"/>
    <col min="13341" max="13343" width="4.5703125" style="127" customWidth="1"/>
    <col min="13344" max="13344" width="7.140625" style="127" customWidth="1"/>
    <col min="13345" max="13345" width="8.5703125" style="127" customWidth="1"/>
    <col min="13346" max="13349" width="4.5703125" style="127" customWidth="1"/>
    <col min="13350" max="13351" width="11.5703125" style="127"/>
    <col min="13352" max="13352" width="7.42578125" style="127" customWidth="1"/>
    <col min="13353" max="13353" width="6.5703125" style="127" customWidth="1"/>
    <col min="13354" max="13354" width="8.140625" style="127" customWidth="1"/>
    <col min="13355" max="13355" width="9.140625" style="127" customWidth="1"/>
    <col min="13356" max="13356" width="11.5703125" style="127"/>
    <col min="13357" max="13357" width="4.42578125" style="127" customWidth="1"/>
    <col min="13358" max="13358" width="4.85546875" style="127" customWidth="1"/>
    <col min="13359" max="13359" width="3.5703125" style="127" customWidth="1"/>
    <col min="13360" max="13360" width="4.42578125" style="127" customWidth="1"/>
    <col min="13361" max="13361" width="7.85546875" style="127" customWidth="1"/>
    <col min="13362" max="13362" width="3.42578125" style="127" customWidth="1"/>
    <col min="13363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6" width="7" style="127" customWidth="1"/>
    <col min="13577" max="13577" width="8.5703125" style="127" customWidth="1"/>
    <col min="13578" max="13579" width="4.5703125" style="127" customWidth="1"/>
    <col min="13580" max="13580" width="7.5703125" style="127" customWidth="1"/>
    <col min="13581" max="13581" width="8" style="127" customWidth="1"/>
    <col min="13582" max="13584" width="4.5703125" style="127" customWidth="1"/>
    <col min="13585" max="13585" width="7.140625" style="127" customWidth="1"/>
    <col min="13586" max="13586" width="7.42578125" style="127" customWidth="1"/>
    <col min="13587" max="13587" width="7.85546875" style="127" customWidth="1"/>
    <col min="13588" max="13588" width="4.5703125" style="127" customWidth="1"/>
    <col min="13589" max="13589" width="3.140625" style="127" customWidth="1"/>
    <col min="13590" max="13590" width="7.42578125" style="127" customWidth="1"/>
    <col min="13591" max="13591" width="8.140625" style="127" customWidth="1"/>
    <col min="13592" max="13592" width="4.5703125" style="127" customWidth="1"/>
    <col min="13593" max="13593" width="10.5703125" style="127" customWidth="1"/>
    <col min="13594" max="13594" width="2.5703125" style="127" customWidth="1"/>
    <col min="13595" max="13596" width="8.42578125" style="127" customWidth="1"/>
    <col min="13597" max="13599" width="4.5703125" style="127" customWidth="1"/>
    <col min="13600" max="13600" width="7.140625" style="127" customWidth="1"/>
    <col min="13601" max="13601" width="8.5703125" style="127" customWidth="1"/>
    <col min="13602" max="13605" width="4.5703125" style="127" customWidth="1"/>
    <col min="13606" max="13607" width="11.5703125" style="127"/>
    <col min="13608" max="13608" width="7.42578125" style="127" customWidth="1"/>
    <col min="13609" max="13609" width="6.5703125" style="127" customWidth="1"/>
    <col min="13610" max="13610" width="8.140625" style="127" customWidth="1"/>
    <col min="13611" max="13611" width="9.140625" style="127" customWidth="1"/>
    <col min="13612" max="13612" width="11.5703125" style="127"/>
    <col min="13613" max="13613" width="4.42578125" style="127" customWidth="1"/>
    <col min="13614" max="13614" width="4.85546875" style="127" customWidth="1"/>
    <col min="13615" max="13615" width="3.5703125" style="127" customWidth="1"/>
    <col min="13616" max="13616" width="4.42578125" style="127" customWidth="1"/>
    <col min="13617" max="13617" width="7.85546875" style="127" customWidth="1"/>
    <col min="13618" max="13618" width="3.42578125" style="127" customWidth="1"/>
    <col min="13619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2" width="7" style="127" customWidth="1"/>
    <col min="13833" max="13833" width="8.5703125" style="127" customWidth="1"/>
    <col min="13834" max="13835" width="4.5703125" style="127" customWidth="1"/>
    <col min="13836" max="13836" width="7.5703125" style="127" customWidth="1"/>
    <col min="13837" max="13837" width="8" style="127" customWidth="1"/>
    <col min="13838" max="13840" width="4.5703125" style="127" customWidth="1"/>
    <col min="13841" max="13841" width="7.140625" style="127" customWidth="1"/>
    <col min="13842" max="13842" width="7.42578125" style="127" customWidth="1"/>
    <col min="13843" max="13843" width="7.85546875" style="127" customWidth="1"/>
    <col min="13844" max="13844" width="4.5703125" style="127" customWidth="1"/>
    <col min="13845" max="13845" width="3.140625" style="127" customWidth="1"/>
    <col min="13846" max="13846" width="7.42578125" style="127" customWidth="1"/>
    <col min="13847" max="13847" width="8.140625" style="127" customWidth="1"/>
    <col min="13848" max="13848" width="4.5703125" style="127" customWidth="1"/>
    <col min="13849" max="13849" width="10.5703125" style="127" customWidth="1"/>
    <col min="13850" max="13850" width="2.5703125" style="127" customWidth="1"/>
    <col min="13851" max="13852" width="8.42578125" style="127" customWidth="1"/>
    <col min="13853" max="13855" width="4.5703125" style="127" customWidth="1"/>
    <col min="13856" max="13856" width="7.140625" style="127" customWidth="1"/>
    <col min="13857" max="13857" width="8.5703125" style="127" customWidth="1"/>
    <col min="13858" max="13861" width="4.5703125" style="127" customWidth="1"/>
    <col min="13862" max="13863" width="11.5703125" style="127"/>
    <col min="13864" max="13864" width="7.42578125" style="127" customWidth="1"/>
    <col min="13865" max="13865" width="6.5703125" style="127" customWidth="1"/>
    <col min="13866" max="13866" width="8.140625" style="127" customWidth="1"/>
    <col min="13867" max="13867" width="9.140625" style="127" customWidth="1"/>
    <col min="13868" max="13868" width="11.5703125" style="127"/>
    <col min="13869" max="13869" width="4.42578125" style="127" customWidth="1"/>
    <col min="13870" max="13870" width="4.85546875" style="127" customWidth="1"/>
    <col min="13871" max="13871" width="3.5703125" style="127" customWidth="1"/>
    <col min="13872" max="13872" width="4.42578125" style="127" customWidth="1"/>
    <col min="13873" max="13873" width="7.85546875" style="127" customWidth="1"/>
    <col min="13874" max="13874" width="3.42578125" style="127" customWidth="1"/>
    <col min="13875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8" width="7" style="127" customWidth="1"/>
    <col min="14089" max="14089" width="8.5703125" style="127" customWidth="1"/>
    <col min="14090" max="14091" width="4.5703125" style="127" customWidth="1"/>
    <col min="14092" max="14092" width="7.5703125" style="127" customWidth="1"/>
    <col min="14093" max="14093" width="8" style="127" customWidth="1"/>
    <col min="14094" max="14096" width="4.5703125" style="127" customWidth="1"/>
    <col min="14097" max="14097" width="7.140625" style="127" customWidth="1"/>
    <col min="14098" max="14098" width="7.42578125" style="127" customWidth="1"/>
    <col min="14099" max="14099" width="7.85546875" style="127" customWidth="1"/>
    <col min="14100" max="14100" width="4.5703125" style="127" customWidth="1"/>
    <col min="14101" max="14101" width="3.140625" style="127" customWidth="1"/>
    <col min="14102" max="14102" width="7.42578125" style="127" customWidth="1"/>
    <col min="14103" max="14103" width="8.140625" style="127" customWidth="1"/>
    <col min="14104" max="14104" width="4.5703125" style="127" customWidth="1"/>
    <col min="14105" max="14105" width="10.5703125" style="127" customWidth="1"/>
    <col min="14106" max="14106" width="2.5703125" style="127" customWidth="1"/>
    <col min="14107" max="14108" width="8.42578125" style="127" customWidth="1"/>
    <col min="14109" max="14111" width="4.5703125" style="127" customWidth="1"/>
    <col min="14112" max="14112" width="7.140625" style="127" customWidth="1"/>
    <col min="14113" max="14113" width="8.5703125" style="127" customWidth="1"/>
    <col min="14114" max="14117" width="4.5703125" style="127" customWidth="1"/>
    <col min="14118" max="14119" width="11.5703125" style="127"/>
    <col min="14120" max="14120" width="7.42578125" style="127" customWidth="1"/>
    <col min="14121" max="14121" width="6.5703125" style="127" customWidth="1"/>
    <col min="14122" max="14122" width="8.140625" style="127" customWidth="1"/>
    <col min="14123" max="14123" width="9.140625" style="127" customWidth="1"/>
    <col min="14124" max="14124" width="11.5703125" style="127"/>
    <col min="14125" max="14125" width="4.42578125" style="127" customWidth="1"/>
    <col min="14126" max="14126" width="4.85546875" style="127" customWidth="1"/>
    <col min="14127" max="14127" width="3.5703125" style="127" customWidth="1"/>
    <col min="14128" max="14128" width="4.42578125" style="127" customWidth="1"/>
    <col min="14129" max="14129" width="7.85546875" style="127" customWidth="1"/>
    <col min="14130" max="14130" width="3.42578125" style="127" customWidth="1"/>
    <col min="14131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4" width="7" style="127" customWidth="1"/>
    <col min="14345" max="14345" width="8.5703125" style="127" customWidth="1"/>
    <col min="14346" max="14347" width="4.5703125" style="127" customWidth="1"/>
    <col min="14348" max="14348" width="7.5703125" style="127" customWidth="1"/>
    <col min="14349" max="14349" width="8" style="127" customWidth="1"/>
    <col min="14350" max="14352" width="4.5703125" style="127" customWidth="1"/>
    <col min="14353" max="14353" width="7.140625" style="127" customWidth="1"/>
    <col min="14354" max="14354" width="7.42578125" style="127" customWidth="1"/>
    <col min="14355" max="14355" width="7.85546875" style="127" customWidth="1"/>
    <col min="14356" max="14356" width="4.5703125" style="127" customWidth="1"/>
    <col min="14357" max="14357" width="3.140625" style="127" customWidth="1"/>
    <col min="14358" max="14358" width="7.42578125" style="127" customWidth="1"/>
    <col min="14359" max="14359" width="8.140625" style="127" customWidth="1"/>
    <col min="14360" max="14360" width="4.5703125" style="127" customWidth="1"/>
    <col min="14361" max="14361" width="10.5703125" style="127" customWidth="1"/>
    <col min="14362" max="14362" width="2.5703125" style="127" customWidth="1"/>
    <col min="14363" max="14364" width="8.42578125" style="127" customWidth="1"/>
    <col min="14365" max="14367" width="4.5703125" style="127" customWidth="1"/>
    <col min="14368" max="14368" width="7.140625" style="127" customWidth="1"/>
    <col min="14369" max="14369" width="8.5703125" style="127" customWidth="1"/>
    <col min="14370" max="14373" width="4.5703125" style="127" customWidth="1"/>
    <col min="14374" max="14375" width="11.5703125" style="127"/>
    <col min="14376" max="14376" width="7.42578125" style="127" customWidth="1"/>
    <col min="14377" max="14377" width="6.5703125" style="127" customWidth="1"/>
    <col min="14378" max="14378" width="8.140625" style="127" customWidth="1"/>
    <col min="14379" max="14379" width="9.140625" style="127" customWidth="1"/>
    <col min="14380" max="14380" width="11.5703125" style="127"/>
    <col min="14381" max="14381" width="4.42578125" style="127" customWidth="1"/>
    <col min="14382" max="14382" width="4.85546875" style="127" customWidth="1"/>
    <col min="14383" max="14383" width="3.5703125" style="127" customWidth="1"/>
    <col min="14384" max="14384" width="4.42578125" style="127" customWidth="1"/>
    <col min="14385" max="14385" width="7.85546875" style="127" customWidth="1"/>
    <col min="14386" max="14386" width="3.42578125" style="127" customWidth="1"/>
    <col min="14387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0" width="7" style="127" customWidth="1"/>
    <col min="14601" max="14601" width="8.5703125" style="127" customWidth="1"/>
    <col min="14602" max="14603" width="4.5703125" style="127" customWidth="1"/>
    <col min="14604" max="14604" width="7.5703125" style="127" customWidth="1"/>
    <col min="14605" max="14605" width="8" style="127" customWidth="1"/>
    <col min="14606" max="14608" width="4.5703125" style="127" customWidth="1"/>
    <col min="14609" max="14609" width="7.140625" style="127" customWidth="1"/>
    <col min="14610" max="14610" width="7.42578125" style="127" customWidth="1"/>
    <col min="14611" max="14611" width="7.85546875" style="127" customWidth="1"/>
    <col min="14612" max="14612" width="4.5703125" style="127" customWidth="1"/>
    <col min="14613" max="14613" width="3.140625" style="127" customWidth="1"/>
    <col min="14614" max="14614" width="7.42578125" style="127" customWidth="1"/>
    <col min="14615" max="14615" width="8.140625" style="127" customWidth="1"/>
    <col min="14616" max="14616" width="4.5703125" style="127" customWidth="1"/>
    <col min="14617" max="14617" width="10.5703125" style="127" customWidth="1"/>
    <col min="14618" max="14618" width="2.5703125" style="127" customWidth="1"/>
    <col min="14619" max="14620" width="8.42578125" style="127" customWidth="1"/>
    <col min="14621" max="14623" width="4.5703125" style="127" customWidth="1"/>
    <col min="14624" max="14624" width="7.140625" style="127" customWidth="1"/>
    <col min="14625" max="14625" width="8.5703125" style="127" customWidth="1"/>
    <col min="14626" max="14629" width="4.5703125" style="127" customWidth="1"/>
    <col min="14630" max="14631" width="11.5703125" style="127"/>
    <col min="14632" max="14632" width="7.42578125" style="127" customWidth="1"/>
    <col min="14633" max="14633" width="6.5703125" style="127" customWidth="1"/>
    <col min="14634" max="14634" width="8.140625" style="127" customWidth="1"/>
    <col min="14635" max="14635" width="9.140625" style="127" customWidth="1"/>
    <col min="14636" max="14636" width="11.5703125" style="127"/>
    <col min="14637" max="14637" width="4.42578125" style="127" customWidth="1"/>
    <col min="14638" max="14638" width="4.85546875" style="127" customWidth="1"/>
    <col min="14639" max="14639" width="3.5703125" style="127" customWidth="1"/>
    <col min="14640" max="14640" width="4.42578125" style="127" customWidth="1"/>
    <col min="14641" max="14641" width="7.85546875" style="127" customWidth="1"/>
    <col min="14642" max="14642" width="3.42578125" style="127" customWidth="1"/>
    <col min="14643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6" width="7" style="127" customWidth="1"/>
    <col min="14857" max="14857" width="8.5703125" style="127" customWidth="1"/>
    <col min="14858" max="14859" width="4.5703125" style="127" customWidth="1"/>
    <col min="14860" max="14860" width="7.5703125" style="127" customWidth="1"/>
    <col min="14861" max="14861" width="8" style="127" customWidth="1"/>
    <col min="14862" max="14864" width="4.5703125" style="127" customWidth="1"/>
    <col min="14865" max="14865" width="7.140625" style="127" customWidth="1"/>
    <col min="14866" max="14866" width="7.42578125" style="127" customWidth="1"/>
    <col min="14867" max="14867" width="7.85546875" style="127" customWidth="1"/>
    <col min="14868" max="14868" width="4.5703125" style="127" customWidth="1"/>
    <col min="14869" max="14869" width="3.140625" style="127" customWidth="1"/>
    <col min="14870" max="14870" width="7.42578125" style="127" customWidth="1"/>
    <col min="14871" max="14871" width="8.140625" style="127" customWidth="1"/>
    <col min="14872" max="14872" width="4.5703125" style="127" customWidth="1"/>
    <col min="14873" max="14873" width="10.5703125" style="127" customWidth="1"/>
    <col min="14874" max="14874" width="2.5703125" style="127" customWidth="1"/>
    <col min="14875" max="14876" width="8.42578125" style="127" customWidth="1"/>
    <col min="14877" max="14879" width="4.5703125" style="127" customWidth="1"/>
    <col min="14880" max="14880" width="7.140625" style="127" customWidth="1"/>
    <col min="14881" max="14881" width="8.5703125" style="127" customWidth="1"/>
    <col min="14882" max="14885" width="4.5703125" style="127" customWidth="1"/>
    <col min="14886" max="14887" width="11.5703125" style="127"/>
    <col min="14888" max="14888" width="7.42578125" style="127" customWidth="1"/>
    <col min="14889" max="14889" width="6.5703125" style="127" customWidth="1"/>
    <col min="14890" max="14890" width="8.140625" style="127" customWidth="1"/>
    <col min="14891" max="14891" width="9.140625" style="127" customWidth="1"/>
    <col min="14892" max="14892" width="11.5703125" style="127"/>
    <col min="14893" max="14893" width="4.42578125" style="127" customWidth="1"/>
    <col min="14894" max="14894" width="4.85546875" style="127" customWidth="1"/>
    <col min="14895" max="14895" width="3.5703125" style="127" customWidth="1"/>
    <col min="14896" max="14896" width="4.42578125" style="127" customWidth="1"/>
    <col min="14897" max="14897" width="7.85546875" style="127" customWidth="1"/>
    <col min="14898" max="14898" width="3.42578125" style="127" customWidth="1"/>
    <col min="14899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2" width="7" style="127" customWidth="1"/>
    <col min="15113" max="15113" width="8.5703125" style="127" customWidth="1"/>
    <col min="15114" max="15115" width="4.5703125" style="127" customWidth="1"/>
    <col min="15116" max="15116" width="7.5703125" style="127" customWidth="1"/>
    <col min="15117" max="15117" width="8" style="127" customWidth="1"/>
    <col min="15118" max="15120" width="4.5703125" style="127" customWidth="1"/>
    <col min="15121" max="15121" width="7.140625" style="127" customWidth="1"/>
    <col min="15122" max="15122" width="7.42578125" style="127" customWidth="1"/>
    <col min="15123" max="15123" width="7.85546875" style="127" customWidth="1"/>
    <col min="15124" max="15124" width="4.5703125" style="127" customWidth="1"/>
    <col min="15125" max="15125" width="3.140625" style="127" customWidth="1"/>
    <col min="15126" max="15126" width="7.42578125" style="127" customWidth="1"/>
    <col min="15127" max="15127" width="8.140625" style="127" customWidth="1"/>
    <col min="15128" max="15128" width="4.5703125" style="127" customWidth="1"/>
    <col min="15129" max="15129" width="10.5703125" style="127" customWidth="1"/>
    <col min="15130" max="15130" width="2.5703125" style="127" customWidth="1"/>
    <col min="15131" max="15132" width="8.42578125" style="127" customWidth="1"/>
    <col min="15133" max="15135" width="4.5703125" style="127" customWidth="1"/>
    <col min="15136" max="15136" width="7.140625" style="127" customWidth="1"/>
    <col min="15137" max="15137" width="8.5703125" style="127" customWidth="1"/>
    <col min="15138" max="15141" width="4.5703125" style="127" customWidth="1"/>
    <col min="15142" max="15143" width="11.5703125" style="127"/>
    <col min="15144" max="15144" width="7.42578125" style="127" customWidth="1"/>
    <col min="15145" max="15145" width="6.5703125" style="127" customWidth="1"/>
    <col min="15146" max="15146" width="8.140625" style="127" customWidth="1"/>
    <col min="15147" max="15147" width="9.140625" style="127" customWidth="1"/>
    <col min="15148" max="15148" width="11.5703125" style="127"/>
    <col min="15149" max="15149" width="4.42578125" style="127" customWidth="1"/>
    <col min="15150" max="15150" width="4.85546875" style="127" customWidth="1"/>
    <col min="15151" max="15151" width="3.5703125" style="127" customWidth="1"/>
    <col min="15152" max="15152" width="4.42578125" style="127" customWidth="1"/>
    <col min="15153" max="15153" width="7.85546875" style="127" customWidth="1"/>
    <col min="15154" max="15154" width="3.42578125" style="127" customWidth="1"/>
    <col min="15155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8" width="7" style="127" customWidth="1"/>
    <col min="15369" max="15369" width="8.5703125" style="127" customWidth="1"/>
    <col min="15370" max="15371" width="4.5703125" style="127" customWidth="1"/>
    <col min="15372" max="15372" width="7.5703125" style="127" customWidth="1"/>
    <col min="15373" max="15373" width="8" style="127" customWidth="1"/>
    <col min="15374" max="15376" width="4.5703125" style="127" customWidth="1"/>
    <col min="15377" max="15377" width="7.140625" style="127" customWidth="1"/>
    <col min="15378" max="15378" width="7.42578125" style="127" customWidth="1"/>
    <col min="15379" max="15379" width="7.85546875" style="127" customWidth="1"/>
    <col min="15380" max="15380" width="4.5703125" style="127" customWidth="1"/>
    <col min="15381" max="15381" width="3.140625" style="127" customWidth="1"/>
    <col min="15382" max="15382" width="7.42578125" style="127" customWidth="1"/>
    <col min="15383" max="15383" width="8.140625" style="127" customWidth="1"/>
    <col min="15384" max="15384" width="4.5703125" style="127" customWidth="1"/>
    <col min="15385" max="15385" width="10.5703125" style="127" customWidth="1"/>
    <col min="15386" max="15386" width="2.5703125" style="127" customWidth="1"/>
    <col min="15387" max="15388" width="8.42578125" style="127" customWidth="1"/>
    <col min="15389" max="15391" width="4.5703125" style="127" customWidth="1"/>
    <col min="15392" max="15392" width="7.140625" style="127" customWidth="1"/>
    <col min="15393" max="15393" width="8.5703125" style="127" customWidth="1"/>
    <col min="15394" max="15397" width="4.5703125" style="127" customWidth="1"/>
    <col min="15398" max="15399" width="11.5703125" style="127"/>
    <col min="15400" max="15400" width="7.42578125" style="127" customWidth="1"/>
    <col min="15401" max="15401" width="6.5703125" style="127" customWidth="1"/>
    <col min="15402" max="15402" width="8.140625" style="127" customWidth="1"/>
    <col min="15403" max="15403" width="9.140625" style="127" customWidth="1"/>
    <col min="15404" max="15404" width="11.5703125" style="127"/>
    <col min="15405" max="15405" width="4.42578125" style="127" customWidth="1"/>
    <col min="15406" max="15406" width="4.85546875" style="127" customWidth="1"/>
    <col min="15407" max="15407" width="3.5703125" style="127" customWidth="1"/>
    <col min="15408" max="15408" width="4.42578125" style="127" customWidth="1"/>
    <col min="15409" max="15409" width="7.85546875" style="127" customWidth="1"/>
    <col min="15410" max="15410" width="3.42578125" style="127" customWidth="1"/>
    <col min="15411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4" width="7" style="127" customWidth="1"/>
    <col min="15625" max="15625" width="8.5703125" style="127" customWidth="1"/>
    <col min="15626" max="15627" width="4.5703125" style="127" customWidth="1"/>
    <col min="15628" max="15628" width="7.5703125" style="127" customWidth="1"/>
    <col min="15629" max="15629" width="8" style="127" customWidth="1"/>
    <col min="15630" max="15632" width="4.5703125" style="127" customWidth="1"/>
    <col min="15633" max="15633" width="7.140625" style="127" customWidth="1"/>
    <col min="15634" max="15634" width="7.42578125" style="127" customWidth="1"/>
    <col min="15635" max="15635" width="7.85546875" style="127" customWidth="1"/>
    <col min="15636" max="15636" width="4.5703125" style="127" customWidth="1"/>
    <col min="15637" max="15637" width="3.140625" style="127" customWidth="1"/>
    <col min="15638" max="15638" width="7.42578125" style="127" customWidth="1"/>
    <col min="15639" max="15639" width="8.140625" style="127" customWidth="1"/>
    <col min="15640" max="15640" width="4.5703125" style="127" customWidth="1"/>
    <col min="15641" max="15641" width="10.5703125" style="127" customWidth="1"/>
    <col min="15642" max="15642" width="2.5703125" style="127" customWidth="1"/>
    <col min="15643" max="15644" width="8.42578125" style="127" customWidth="1"/>
    <col min="15645" max="15647" width="4.5703125" style="127" customWidth="1"/>
    <col min="15648" max="15648" width="7.140625" style="127" customWidth="1"/>
    <col min="15649" max="15649" width="8.5703125" style="127" customWidth="1"/>
    <col min="15650" max="15653" width="4.5703125" style="127" customWidth="1"/>
    <col min="15654" max="15655" width="11.5703125" style="127"/>
    <col min="15656" max="15656" width="7.42578125" style="127" customWidth="1"/>
    <col min="15657" max="15657" width="6.5703125" style="127" customWidth="1"/>
    <col min="15658" max="15658" width="8.140625" style="127" customWidth="1"/>
    <col min="15659" max="15659" width="9.140625" style="127" customWidth="1"/>
    <col min="15660" max="15660" width="11.5703125" style="127"/>
    <col min="15661" max="15661" width="4.42578125" style="127" customWidth="1"/>
    <col min="15662" max="15662" width="4.85546875" style="127" customWidth="1"/>
    <col min="15663" max="15663" width="3.5703125" style="127" customWidth="1"/>
    <col min="15664" max="15664" width="4.42578125" style="127" customWidth="1"/>
    <col min="15665" max="15665" width="7.85546875" style="127" customWidth="1"/>
    <col min="15666" max="15666" width="3.42578125" style="127" customWidth="1"/>
    <col min="15667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0" width="7" style="127" customWidth="1"/>
    <col min="15881" max="15881" width="8.5703125" style="127" customWidth="1"/>
    <col min="15882" max="15883" width="4.5703125" style="127" customWidth="1"/>
    <col min="15884" max="15884" width="7.5703125" style="127" customWidth="1"/>
    <col min="15885" max="15885" width="8" style="127" customWidth="1"/>
    <col min="15886" max="15888" width="4.5703125" style="127" customWidth="1"/>
    <col min="15889" max="15889" width="7.140625" style="127" customWidth="1"/>
    <col min="15890" max="15890" width="7.42578125" style="127" customWidth="1"/>
    <col min="15891" max="15891" width="7.85546875" style="127" customWidth="1"/>
    <col min="15892" max="15892" width="4.5703125" style="127" customWidth="1"/>
    <col min="15893" max="15893" width="3.140625" style="127" customWidth="1"/>
    <col min="15894" max="15894" width="7.42578125" style="127" customWidth="1"/>
    <col min="15895" max="15895" width="8.140625" style="127" customWidth="1"/>
    <col min="15896" max="15896" width="4.5703125" style="127" customWidth="1"/>
    <col min="15897" max="15897" width="10.5703125" style="127" customWidth="1"/>
    <col min="15898" max="15898" width="2.5703125" style="127" customWidth="1"/>
    <col min="15899" max="15900" width="8.42578125" style="127" customWidth="1"/>
    <col min="15901" max="15903" width="4.5703125" style="127" customWidth="1"/>
    <col min="15904" max="15904" width="7.140625" style="127" customWidth="1"/>
    <col min="15905" max="15905" width="8.5703125" style="127" customWidth="1"/>
    <col min="15906" max="15909" width="4.5703125" style="127" customWidth="1"/>
    <col min="15910" max="15911" width="11.5703125" style="127"/>
    <col min="15912" max="15912" width="7.42578125" style="127" customWidth="1"/>
    <col min="15913" max="15913" width="6.5703125" style="127" customWidth="1"/>
    <col min="15914" max="15914" width="8.140625" style="127" customWidth="1"/>
    <col min="15915" max="15915" width="9.140625" style="127" customWidth="1"/>
    <col min="15916" max="15916" width="11.5703125" style="127"/>
    <col min="15917" max="15917" width="4.42578125" style="127" customWidth="1"/>
    <col min="15918" max="15918" width="4.85546875" style="127" customWidth="1"/>
    <col min="15919" max="15919" width="3.5703125" style="127" customWidth="1"/>
    <col min="15920" max="15920" width="4.42578125" style="127" customWidth="1"/>
    <col min="15921" max="15921" width="7.85546875" style="127" customWidth="1"/>
    <col min="15922" max="15922" width="3.42578125" style="127" customWidth="1"/>
    <col min="15923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6" width="7" style="127" customWidth="1"/>
    <col min="16137" max="16137" width="8.5703125" style="127" customWidth="1"/>
    <col min="16138" max="16139" width="4.5703125" style="127" customWidth="1"/>
    <col min="16140" max="16140" width="7.5703125" style="127" customWidth="1"/>
    <col min="16141" max="16141" width="8" style="127" customWidth="1"/>
    <col min="16142" max="16144" width="4.5703125" style="127" customWidth="1"/>
    <col min="16145" max="16145" width="7.140625" style="127" customWidth="1"/>
    <col min="16146" max="16146" width="7.42578125" style="127" customWidth="1"/>
    <col min="16147" max="16147" width="7.85546875" style="127" customWidth="1"/>
    <col min="16148" max="16148" width="4.5703125" style="127" customWidth="1"/>
    <col min="16149" max="16149" width="3.140625" style="127" customWidth="1"/>
    <col min="16150" max="16150" width="7.42578125" style="127" customWidth="1"/>
    <col min="16151" max="16151" width="8.140625" style="127" customWidth="1"/>
    <col min="16152" max="16152" width="4.5703125" style="127" customWidth="1"/>
    <col min="16153" max="16153" width="10.5703125" style="127" customWidth="1"/>
    <col min="16154" max="16154" width="2.5703125" style="127" customWidth="1"/>
    <col min="16155" max="16156" width="8.42578125" style="127" customWidth="1"/>
    <col min="16157" max="16159" width="4.5703125" style="127" customWidth="1"/>
    <col min="16160" max="16160" width="7.140625" style="127" customWidth="1"/>
    <col min="16161" max="16161" width="8.5703125" style="127" customWidth="1"/>
    <col min="16162" max="16165" width="4.5703125" style="127" customWidth="1"/>
    <col min="16166" max="16167" width="11.5703125" style="127"/>
    <col min="16168" max="16168" width="7.42578125" style="127" customWidth="1"/>
    <col min="16169" max="16169" width="6.5703125" style="127" customWidth="1"/>
    <col min="16170" max="16170" width="8.140625" style="127" customWidth="1"/>
    <col min="16171" max="16171" width="9.140625" style="127" customWidth="1"/>
    <col min="16172" max="16172" width="11.5703125" style="127"/>
    <col min="16173" max="16173" width="4.42578125" style="127" customWidth="1"/>
    <col min="16174" max="16174" width="4.85546875" style="127" customWidth="1"/>
    <col min="16175" max="16175" width="3.5703125" style="127" customWidth="1"/>
    <col min="16176" max="16176" width="4.42578125" style="127" customWidth="1"/>
    <col min="16177" max="16177" width="7.85546875" style="127" customWidth="1"/>
    <col min="16178" max="16178" width="3.42578125" style="127" customWidth="1"/>
    <col min="16179" max="16384" width="11.5703125" style="127"/>
  </cols>
  <sheetData>
    <row r="1" spans="2:51" ht="15" thickBot="1"/>
    <row r="2" spans="2:51" ht="15.75" thickBot="1">
      <c r="B2" s="713" t="s">
        <v>217</v>
      </c>
      <c r="C2" s="894"/>
      <c r="D2" s="894"/>
      <c r="E2" s="894"/>
      <c r="F2" s="895"/>
      <c r="G2" s="912" t="s">
        <v>35</v>
      </c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13"/>
      <c r="AE2" s="914"/>
      <c r="AF2" s="906" t="s">
        <v>36</v>
      </c>
      <c r="AG2" s="907"/>
      <c r="AH2" s="907"/>
      <c r="AI2" s="907"/>
      <c r="AJ2" s="907"/>
      <c r="AK2" s="907"/>
      <c r="AL2" s="907"/>
      <c r="AM2" s="907"/>
      <c r="AN2" s="907"/>
      <c r="AO2" s="907"/>
      <c r="AP2" s="907"/>
      <c r="AQ2" s="907"/>
      <c r="AR2" s="907"/>
      <c r="AS2" s="907"/>
      <c r="AT2" s="907"/>
      <c r="AU2" s="907"/>
      <c r="AV2" s="915"/>
      <c r="AW2" s="128"/>
    </row>
    <row r="3" spans="2:51" ht="15.75" thickBot="1">
      <c r="B3" s="896"/>
      <c r="C3" s="897"/>
      <c r="D3" s="897"/>
      <c r="E3" s="897"/>
      <c r="F3" s="898"/>
      <c r="G3" s="909" t="s">
        <v>6</v>
      </c>
      <c r="H3" s="909"/>
      <c r="I3" s="909"/>
      <c r="J3" s="909"/>
      <c r="K3" s="909"/>
      <c r="L3" s="909"/>
      <c r="M3" s="909"/>
      <c r="N3" s="909"/>
      <c r="O3" s="909"/>
      <c r="P3" s="909"/>
      <c r="Q3" s="912" t="s">
        <v>37</v>
      </c>
      <c r="R3" s="913"/>
      <c r="S3" s="913"/>
      <c r="T3" s="913"/>
      <c r="U3" s="913"/>
      <c r="V3" s="913"/>
      <c r="W3" s="913"/>
      <c r="X3" s="913"/>
      <c r="Y3" s="913"/>
      <c r="Z3" s="914"/>
      <c r="AA3" s="906" t="s">
        <v>38</v>
      </c>
      <c r="AB3" s="907"/>
      <c r="AC3" s="907"/>
      <c r="AD3" s="907"/>
      <c r="AE3" s="915"/>
      <c r="AF3" s="950" t="s">
        <v>39</v>
      </c>
      <c r="AG3" s="951"/>
      <c r="AH3" s="951"/>
      <c r="AI3" s="951"/>
      <c r="AJ3" s="951"/>
      <c r="AK3" s="952"/>
      <c r="AL3" s="906" t="s">
        <v>40</v>
      </c>
      <c r="AM3" s="907"/>
      <c r="AN3" s="907"/>
      <c r="AO3" s="907"/>
      <c r="AP3" s="915"/>
      <c r="AQ3" s="906" t="s">
        <v>38</v>
      </c>
      <c r="AR3" s="907"/>
      <c r="AS3" s="907"/>
      <c r="AT3" s="907"/>
      <c r="AU3" s="907"/>
      <c r="AV3" s="915"/>
      <c r="AW3" s="129"/>
    </row>
    <row r="4" spans="2:51" ht="15.75" thickBot="1">
      <c r="B4" s="944"/>
      <c r="C4" s="945"/>
      <c r="D4" s="945"/>
      <c r="E4" s="945"/>
      <c r="F4" s="946"/>
      <c r="G4" s="912" t="s">
        <v>39</v>
      </c>
      <c r="H4" s="913"/>
      <c r="I4" s="913"/>
      <c r="J4" s="913"/>
      <c r="K4" s="914"/>
      <c r="L4" s="912" t="s">
        <v>40</v>
      </c>
      <c r="M4" s="913"/>
      <c r="N4" s="913"/>
      <c r="O4" s="913"/>
      <c r="P4" s="914"/>
      <c r="Q4" s="912" t="s">
        <v>39</v>
      </c>
      <c r="R4" s="913"/>
      <c r="S4" s="913"/>
      <c r="T4" s="913"/>
      <c r="U4" s="914"/>
      <c r="V4" s="912" t="s">
        <v>40</v>
      </c>
      <c r="W4" s="913"/>
      <c r="X4" s="913"/>
      <c r="Y4" s="913"/>
      <c r="Z4" s="914"/>
      <c r="AA4" s="911"/>
      <c r="AB4" s="911"/>
      <c r="AC4" s="911"/>
      <c r="AD4" s="911"/>
      <c r="AE4" s="916"/>
      <c r="AF4" s="953"/>
      <c r="AG4" s="954"/>
      <c r="AH4" s="954"/>
      <c r="AI4" s="954"/>
      <c r="AJ4" s="954"/>
      <c r="AK4" s="955"/>
      <c r="AL4" s="910"/>
      <c r="AM4" s="911"/>
      <c r="AN4" s="911"/>
      <c r="AO4" s="911"/>
      <c r="AP4" s="916"/>
      <c r="AQ4" s="910"/>
      <c r="AR4" s="911"/>
      <c r="AS4" s="911"/>
      <c r="AT4" s="911"/>
      <c r="AU4" s="911"/>
      <c r="AV4" s="916"/>
      <c r="AW4" s="130"/>
    </row>
    <row r="5" spans="2:51" ht="27" customHeight="1">
      <c r="B5" s="936" t="s">
        <v>41</v>
      </c>
      <c r="C5" s="937"/>
      <c r="D5" s="937"/>
      <c r="E5" s="937"/>
      <c r="F5" s="937"/>
      <c r="G5" s="157">
        <v>1495</v>
      </c>
      <c r="H5" s="938">
        <f>+'RREE  at2023 '!V20+'RREE  at2023 '!X20</f>
        <v>0</v>
      </c>
      <c r="I5" s="939"/>
      <c r="J5" s="939"/>
      <c r="K5" s="940"/>
      <c r="L5" s="157">
        <v>1496</v>
      </c>
      <c r="M5" s="938">
        <f>+'RREE  at2023 '!W20+'RREE  at2023 '!Y20</f>
        <v>0</v>
      </c>
      <c r="N5" s="939"/>
      <c r="O5" s="939"/>
      <c r="P5" s="940"/>
      <c r="Q5" s="157">
        <v>1497</v>
      </c>
      <c r="R5" s="938">
        <f>+'RREE  at2023 '!Z20+'RREE  at2023 '!AB20</f>
        <v>0</v>
      </c>
      <c r="S5" s="939"/>
      <c r="T5" s="939"/>
      <c r="U5" s="940"/>
      <c r="V5" s="157">
        <v>1498</v>
      </c>
      <c r="W5" s="941">
        <f>+'RREE  at2023 '!AA20+'RREE  at2023 '!AC20</f>
        <v>0</v>
      </c>
      <c r="X5" s="942"/>
      <c r="Y5" s="942"/>
      <c r="Z5" s="943"/>
      <c r="AA5" s="157">
        <v>1499</v>
      </c>
      <c r="AB5" s="941">
        <f>+'RREE  at2023 '!AD20</f>
        <v>0</v>
      </c>
      <c r="AC5" s="942"/>
      <c r="AD5" s="942"/>
      <c r="AE5" s="943"/>
      <c r="AF5" s="157">
        <v>1501</v>
      </c>
      <c r="AG5" s="947">
        <f>+'RREE  at2023 '!AE20+'RREE  at2023 '!AG20</f>
        <v>0</v>
      </c>
      <c r="AH5" s="948"/>
      <c r="AI5" s="948"/>
      <c r="AJ5" s="948"/>
      <c r="AK5" s="949"/>
      <c r="AL5" s="157">
        <v>1502</v>
      </c>
      <c r="AM5" s="941">
        <f>+'RREE  at2023 '!AF20+'RREE  at2023 '!AH20</f>
        <v>0</v>
      </c>
      <c r="AN5" s="942"/>
      <c r="AO5" s="942"/>
      <c r="AP5" s="943"/>
      <c r="AQ5" s="157">
        <v>1503</v>
      </c>
      <c r="AR5" s="941">
        <f>+'RREE  at2023 '!AI20</f>
        <v>0</v>
      </c>
      <c r="AS5" s="942"/>
      <c r="AT5" s="942"/>
      <c r="AU5" s="942"/>
      <c r="AV5" s="943"/>
      <c r="AW5" s="135" t="s">
        <v>2</v>
      </c>
      <c r="AY5" s="33" t="s">
        <v>211</v>
      </c>
    </row>
    <row r="6" spans="2:51" ht="27" customHeight="1">
      <c r="B6" s="928" t="s">
        <v>212</v>
      </c>
      <c r="C6" s="929"/>
      <c r="D6" s="929"/>
      <c r="E6" s="929"/>
      <c r="F6" s="930"/>
      <c r="G6" s="143">
        <v>1655</v>
      </c>
      <c r="H6" s="931"/>
      <c r="I6" s="709"/>
      <c r="J6" s="709"/>
      <c r="K6" s="932"/>
      <c r="L6" s="143">
        <v>1656</v>
      </c>
      <c r="M6" s="931"/>
      <c r="N6" s="709"/>
      <c r="O6" s="709"/>
      <c r="P6" s="932"/>
      <c r="Q6" s="143">
        <v>1504</v>
      </c>
      <c r="R6" s="931"/>
      <c r="S6" s="709"/>
      <c r="T6" s="709"/>
      <c r="U6" s="932"/>
      <c r="V6" s="143">
        <v>1505</v>
      </c>
      <c r="W6" s="933"/>
      <c r="X6" s="934"/>
      <c r="Y6" s="934"/>
      <c r="Z6" s="935"/>
      <c r="AA6" s="139"/>
      <c r="AB6" s="158"/>
      <c r="AC6" s="159"/>
      <c r="AD6" s="159"/>
      <c r="AE6" s="160"/>
      <c r="AF6" s="161"/>
      <c r="AG6" s="162"/>
      <c r="AH6" s="163"/>
      <c r="AI6" s="163"/>
      <c r="AJ6" s="163"/>
      <c r="AK6" s="164"/>
      <c r="AL6" s="161"/>
      <c r="AM6" s="162"/>
      <c r="AN6" s="163"/>
      <c r="AO6" s="163"/>
      <c r="AP6" s="164"/>
      <c r="AQ6" s="165"/>
      <c r="AR6" s="166"/>
      <c r="AS6" s="167"/>
      <c r="AT6" s="167"/>
      <c r="AU6" s="167"/>
      <c r="AV6" s="168"/>
      <c r="AW6" s="169" t="s">
        <v>65</v>
      </c>
      <c r="AY6" s="33" t="s">
        <v>211</v>
      </c>
    </row>
    <row r="7" spans="2:51" ht="27" customHeight="1">
      <c r="B7" s="868" t="s">
        <v>213</v>
      </c>
      <c r="C7" s="869"/>
      <c r="D7" s="869"/>
      <c r="E7" s="869"/>
      <c r="F7" s="925"/>
      <c r="G7" s="161"/>
      <c r="H7" s="170"/>
      <c r="I7" s="171"/>
      <c r="J7" s="171"/>
      <c r="K7" s="172"/>
      <c r="L7" s="161"/>
      <c r="M7" s="158"/>
      <c r="N7" s="163"/>
      <c r="O7" s="163"/>
      <c r="P7" s="163"/>
      <c r="Q7" s="161"/>
      <c r="R7" s="170"/>
      <c r="S7" s="171"/>
      <c r="T7" s="171"/>
      <c r="U7" s="172"/>
      <c r="V7" s="161"/>
      <c r="W7" s="162"/>
      <c r="X7" s="163"/>
      <c r="Y7" s="163"/>
      <c r="Z7" s="164"/>
      <c r="AA7" s="161"/>
      <c r="AB7" s="162"/>
      <c r="AC7" s="163"/>
      <c r="AD7" s="163"/>
      <c r="AE7" s="164"/>
      <c r="AF7" s="143">
        <v>1506</v>
      </c>
      <c r="AG7" s="926"/>
      <c r="AH7" s="926"/>
      <c r="AI7" s="926"/>
      <c r="AJ7" s="926"/>
      <c r="AK7" s="926"/>
      <c r="AL7" s="143">
        <v>1507</v>
      </c>
      <c r="AM7" s="863"/>
      <c r="AN7" s="863"/>
      <c r="AO7" s="863"/>
      <c r="AP7" s="863"/>
      <c r="AQ7" s="161"/>
      <c r="AR7" s="173"/>
      <c r="AS7" s="174"/>
      <c r="AT7" s="174"/>
      <c r="AU7" s="174"/>
      <c r="AV7" s="175"/>
      <c r="AW7" s="140" t="s">
        <v>65</v>
      </c>
    </row>
    <row r="8" spans="2:51" ht="27" customHeight="1">
      <c r="B8" s="868" t="s">
        <v>42</v>
      </c>
      <c r="C8" s="869"/>
      <c r="D8" s="869"/>
      <c r="E8" s="869"/>
      <c r="F8" s="925"/>
      <c r="G8" s="143">
        <v>1590</v>
      </c>
      <c r="H8" s="872"/>
      <c r="I8" s="872"/>
      <c r="J8" s="872"/>
      <c r="K8" s="872"/>
      <c r="L8" s="137">
        <v>1436</v>
      </c>
      <c r="M8" s="872"/>
      <c r="N8" s="872"/>
      <c r="O8" s="872"/>
      <c r="P8" s="872"/>
      <c r="Q8" s="143">
        <v>1437</v>
      </c>
      <c r="R8" s="872"/>
      <c r="S8" s="872"/>
      <c r="T8" s="872"/>
      <c r="U8" s="872"/>
      <c r="V8" s="143">
        <v>1438</v>
      </c>
      <c r="W8" s="872"/>
      <c r="X8" s="872"/>
      <c r="Y8" s="872"/>
      <c r="Z8" s="872"/>
      <c r="AA8" s="143">
        <v>1439</v>
      </c>
      <c r="AB8" s="863"/>
      <c r="AC8" s="863"/>
      <c r="AD8" s="863"/>
      <c r="AE8" s="863"/>
      <c r="AF8" s="143">
        <v>1441</v>
      </c>
      <c r="AG8" s="926"/>
      <c r="AH8" s="926"/>
      <c r="AI8" s="926"/>
      <c r="AJ8" s="926"/>
      <c r="AK8" s="926"/>
      <c r="AL8" s="143">
        <v>1442</v>
      </c>
      <c r="AM8" s="872"/>
      <c r="AN8" s="872"/>
      <c r="AO8" s="872"/>
      <c r="AP8" s="872"/>
      <c r="AQ8" s="143">
        <v>1443</v>
      </c>
      <c r="AR8" s="863"/>
      <c r="AS8" s="863"/>
      <c r="AT8" s="863"/>
      <c r="AU8" s="863"/>
      <c r="AV8" s="863"/>
      <c r="AW8" s="144" t="s">
        <v>2</v>
      </c>
    </row>
    <row r="9" spans="2:51" ht="27" customHeight="1">
      <c r="B9" s="868" t="s">
        <v>43</v>
      </c>
      <c r="C9" s="869"/>
      <c r="D9" s="869"/>
      <c r="E9" s="869"/>
      <c r="F9" s="925"/>
      <c r="G9" s="137">
        <v>1444</v>
      </c>
      <c r="H9" s="872"/>
      <c r="I9" s="872"/>
      <c r="J9" s="872"/>
      <c r="K9" s="872"/>
      <c r="L9" s="137">
        <v>1447</v>
      </c>
      <c r="M9" s="872"/>
      <c r="N9" s="872"/>
      <c r="O9" s="872"/>
      <c r="P9" s="872"/>
      <c r="Q9" s="143">
        <v>1448</v>
      </c>
      <c r="R9" s="872"/>
      <c r="S9" s="872"/>
      <c r="T9" s="872"/>
      <c r="U9" s="872"/>
      <c r="V9" s="143">
        <v>1449</v>
      </c>
      <c r="W9" s="872"/>
      <c r="X9" s="872"/>
      <c r="Y9" s="872"/>
      <c r="Z9" s="872"/>
      <c r="AA9" s="137">
        <v>1508</v>
      </c>
      <c r="AB9" s="863"/>
      <c r="AC9" s="863"/>
      <c r="AD9" s="863"/>
      <c r="AE9" s="863"/>
      <c r="AF9" s="143">
        <v>1509</v>
      </c>
      <c r="AG9" s="926"/>
      <c r="AH9" s="926"/>
      <c r="AI9" s="926"/>
      <c r="AJ9" s="926"/>
      <c r="AK9" s="926"/>
      <c r="AL9" s="143">
        <v>1510</v>
      </c>
      <c r="AM9" s="872"/>
      <c r="AN9" s="872"/>
      <c r="AO9" s="872"/>
      <c r="AP9" s="872"/>
      <c r="AQ9" s="143">
        <v>1511</v>
      </c>
      <c r="AR9" s="863"/>
      <c r="AS9" s="863"/>
      <c r="AT9" s="863"/>
      <c r="AU9" s="863"/>
      <c r="AV9" s="863"/>
      <c r="AW9" s="140" t="s">
        <v>65</v>
      </c>
    </row>
    <row r="10" spans="2:51" ht="27" customHeight="1">
      <c r="B10" s="868" t="s">
        <v>218</v>
      </c>
      <c r="C10" s="869"/>
      <c r="D10" s="869"/>
      <c r="E10" s="869"/>
      <c r="F10" s="925"/>
      <c r="G10" s="137">
        <v>1512</v>
      </c>
      <c r="H10" s="872"/>
      <c r="I10" s="872"/>
      <c r="J10" s="872"/>
      <c r="K10" s="872"/>
      <c r="L10" s="137">
        <v>1513</v>
      </c>
      <c r="M10" s="872">
        <f>+'RREE  at2023 '!Y48</f>
        <v>4130000</v>
      </c>
      <c r="N10" s="872"/>
      <c r="O10" s="872"/>
      <c r="P10" s="872"/>
      <c r="Q10" s="161"/>
      <c r="R10" s="162"/>
      <c r="S10" s="163"/>
      <c r="T10" s="163"/>
      <c r="U10" s="164"/>
      <c r="V10" s="161"/>
      <c r="W10" s="162"/>
      <c r="X10" s="163"/>
      <c r="Y10" s="163"/>
      <c r="Z10" s="164"/>
      <c r="AA10" s="137">
        <v>1514</v>
      </c>
      <c r="AB10" s="863"/>
      <c r="AC10" s="863"/>
      <c r="AD10" s="863"/>
      <c r="AE10" s="863"/>
      <c r="AF10" s="161"/>
      <c r="AG10" s="162"/>
      <c r="AH10" s="163"/>
      <c r="AI10" s="163"/>
      <c r="AJ10" s="163"/>
      <c r="AK10" s="164"/>
      <c r="AL10" s="161"/>
      <c r="AM10" s="162"/>
      <c r="AN10" s="163"/>
      <c r="AO10" s="163"/>
      <c r="AP10" s="164"/>
      <c r="AQ10" s="161"/>
      <c r="AR10" s="173"/>
      <c r="AS10" s="174"/>
      <c r="AT10" s="174"/>
      <c r="AU10" s="174"/>
      <c r="AV10" s="175"/>
      <c r="AW10" s="144" t="s">
        <v>2</v>
      </c>
    </row>
    <row r="11" spans="2:51" ht="27" customHeight="1">
      <c r="B11" s="868" t="s">
        <v>219</v>
      </c>
      <c r="C11" s="869"/>
      <c r="D11" s="869"/>
      <c r="E11" s="869"/>
      <c r="F11" s="925"/>
      <c r="G11" s="137">
        <v>1515</v>
      </c>
      <c r="H11" s="872"/>
      <c r="I11" s="872"/>
      <c r="J11" s="872"/>
      <c r="K11" s="872"/>
      <c r="L11" s="137">
        <v>1516</v>
      </c>
      <c r="M11" s="872"/>
      <c r="N11" s="872"/>
      <c r="O11" s="872"/>
      <c r="P11" s="872"/>
      <c r="Q11" s="143">
        <v>1517</v>
      </c>
      <c r="R11" s="872"/>
      <c r="S11" s="872"/>
      <c r="T11" s="872"/>
      <c r="U11" s="872"/>
      <c r="V11" s="143">
        <v>1518</v>
      </c>
      <c r="W11" s="872"/>
      <c r="X11" s="872"/>
      <c r="Y11" s="872"/>
      <c r="Z11" s="872"/>
      <c r="AA11" s="137">
        <v>1519</v>
      </c>
      <c r="AB11" s="863"/>
      <c r="AC11" s="863"/>
      <c r="AD11" s="863"/>
      <c r="AE11" s="863"/>
      <c r="AF11" s="143">
        <v>1520</v>
      </c>
      <c r="AG11" s="926"/>
      <c r="AH11" s="926"/>
      <c r="AI11" s="926"/>
      <c r="AJ11" s="926"/>
      <c r="AK11" s="926"/>
      <c r="AL11" s="143">
        <v>1521</v>
      </c>
      <c r="AM11" s="872">
        <f>+'RREE  at2023 '!AF55</f>
        <v>0</v>
      </c>
      <c r="AN11" s="872"/>
      <c r="AO11" s="872"/>
      <c r="AP11" s="872"/>
      <c r="AQ11" s="143">
        <v>1522</v>
      </c>
      <c r="AR11" s="863"/>
      <c r="AS11" s="863"/>
      <c r="AT11" s="863"/>
      <c r="AU11" s="863"/>
      <c r="AV11" s="863"/>
      <c r="AW11" s="144" t="s">
        <v>2</v>
      </c>
    </row>
    <row r="12" spans="2:51" ht="27" customHeight="1">
      <c r="B12" s="873" t="s">
        <v>31</v>
      </c>
      <c r="C12" s="874"/>
      <c r="D12" s="874"/>
      <c r="E12" s="874"/>
      <c r="F12" s="927"/>
      <c r="G12" s="137">
        <v>1523</v>
      </c>
      <c r="H12" s="872"/>
      <c r="I12" s="872"/>
      <c r="J12" s="872"/>
      <c r="K12" s="872"/>
      <c r="L12" s="137">
        <v>1524</v>
      </c>
      <c r="M12" s="872"/>
      <c r="N12" s="872"/>
      <c r="O12" s="872"/>
      <c r="P12" s="872"/>
      <c r="Q12" s="143">
        <v>1525</v>
      </c>
      <c r="R12" s="872"/>
      <c r="S12" s="872"/>
      <c r="T12" s="872"/>
      <c r="U12" s="872"/>
      <c r="V12" s="143">
        <v>1526</v>
      </c>
      <c r="W12" s="872"/>
      <c r="X12" s="872"/>
      <c r="Y12" s="872"/>
      <c r="Z12" s="872"/>
      <c r="AA12" s="137">
        <v>1527</v>
      </c>
      <c r="AB12" s="863"/>
      <c r="AC12" s="863"/>
      <c r="AD12" s="863"/>
      <c r="AE12" s="863"/>
      <c r="AF12" s="143">
        <v>1528</v>
      </c>
      <c r="AG12" s="926"/>
      <c r="AH12" s="926"/>
      <c r="AI12" s="926"/>
      <c r="AJ12" s="926"/>
      <c r="AK12" s="926"/>
      <c r="AL12" s="143">
        <v>1529</v>
      </c>
      <c r="AM12" s="872"/>
      <c r="AN12" s="872"/>
      <c r="AO12" s="872"/>
      <c r="AP12" s="872"/>
      <c r="AQ12" s="143">
        <v>1530</v>
      </c>
      <c r="AR12" s="863"/>
      <c r="AS12" s="863"/>
      <c r="AT12" s="863"/>
      <c r="AU12" s="863"/>
      <c r="AV12" s="863"/>
      <c r="AW12" s="144" t="s">
        <v>2</v>
      </c>
    </row>
    <row r="13" spans="2:51" ht="27" customHeight="1">
      <c r="B13" s="873" t="s">
        <v>32</v>
      </c>
      <c r="C13" s="874"/>
      <c r="D13" s="874"/>
      <c r="E13" s="874"/>
      <c r="F13" s="927"/>
      <c r="G13" s="137">
        <v>1531</v>
      </c>
      <c r="H13" s="872"/>
      <c r="I13" s="872"/>
      <c r="J13" s="872"/>
      <c r="K13" s="872"/>
      <c r="L13" s="137">
        <v>1532</v>
      </c>
      <c r="M13" s="872"/>
      <c r="N13" s="872"/>
      <c r="O13" s="872"/>
      <c r="P13" s="872"/>
      <c r="Q13" s="143">
        <v>1533</v>
      </c>
      <c r="R13" s="872"/>
      <c r="S13" s="872"/>
      <c r="T13" s="872"/>
      <c r="U13" s="872"/>
      <c r="V13" s="143">
        <v>1534</v>
      </c>
      <c r="W13" s="872"/>
      <c r="X13" s="872"/>
      <c r="Y13" s="872"/>
      <c r="Z13" s="872"/>
      <c r="AA13" s="137">
        <v>1535</v>
      </c>
      <c r="AB13" s="863"/>
      <c r="AC13" s="863"/>
      <c r="AD13" s="863"/>
      <c r="AE13" s="863"/>
      <c r="AF13" s="143">
        <v>1536</v>
      </c>
      <c r="AG13" s="926"/>
      <c r="AH13" s="926"/>
      <c r="AI13" s="926"/>
      <c r="AJ13" s="926"/>
      <c r="AK13" s="926"/>
      <c r="AL13" s="143">
        <v>1537</v>
      </c>
      <c r="AM13" s="872"/>
      <c r="AN13" s="872"/>
      <c r="AO13" s="872"/>
      <c r="AP13" s="872"/>
      <c r="AQ13" s="143">
        <v>1538</v>
      </c>
      <c r="AR13" s="863"/>
      <c r="AS13" s="863"/>
      <c r="AT13" s="863"/>
      <c r="AU13" s="863"/>
      <c r="AV13" s="863"/>
      <c r="AW13" s="140" t="s">
        <v>65</v>
      </c>
    </row>
    <row r="14" spans="2:51" ht="27" customHeight="1">
      <c r="B14" s="868" t="s">
        <v>220</v>
      </c>
      <c r="C14" s="869"/>
      <c r="D14" s="869"/>
      <c r="E14" s="869"/>
      <c r="F14" s="925"/>
      <c r="G14" s="137">
        <v>1539</v>
      </c>
      <c r="H14" s="872"/>
      <c r="I14" s="872"/>
      <c r="J14" s="872"/>
      <c r="K14" s="872"/>
      <c r="L14" s="137">
        <v>1540</v>
      </c>
      <c r="M14" s="872"/>
      <c r="N14" s="872"/>
      <c r="O14" s="872"/>
      <c r="P14" s="872"/>
      <c r="Q14" s="143">
        <v>1541</v>
      </c>
      <c r="R14" s="872"/>
      <c r="S14" s="872"/>
      <c r="T14" s="872"/>
      <c r="U14" s="872"/>
      <c r="V14" s="143">
        <v>1542</v>
      </c>
      <c r="W14" s="872"/>
      <c r="X14" s="872"/>
      <c r="Y14" s="872"/>
      <c r="Z14" s="872"/>
      <c r="AA14" s="137">
        <v>1543</v>
      </c>
      <c r="AB14" s="863"/>
      <c r="AC14" s="863"/>
      <c r="AD14" s="863"/>
      <c r="AE14" s="863"/>
      <c r="AF14" s="143">
        <v>1544</v>
      </c>
      <c r="AG14" s="926"/>
      <c r="AH14" s="926"/>
      <c r="AI14" s="926"/>
      <c r="AJ14" s="926"/>
      <c r="AK14" s="926"/>
      <c r="AL14" s="143">
        <v>1547</v>
      </c>
      <c r="AM14" s="872">
        <f>-'RREE  at2023 '!AF83</f>
        <v>0</v>
      </c>
      <c r="AN14" s="872"/>
      <c r="AO14" s="872"/>
      <c r="AP14" s="872"/>
      <c r="AQ14" s="143">
        <v>1548</v>
      </c>
      <c r="AR14" s="863"/>
      <c r="AS14" s="863"/>
      <c r="AT14" s="863"/>
      <c r="AU14" s="863"/>
      <c r="AV14" s="863"/>
      <c r="AW14" s="140" t="s">
        <v>65</v>
      </c>
    </row>
    <row r="15" spans="2:51" ht="45.6" customHeight="1">
      <c r="B15" s="868" t="s">
        <v>221</v>
      </c>
      <c r="C15" s="869"/>
      <c r="D15" s="869"/>
      <c r="E15" s="869"/>
      <c r="F15" s="925"/>
      <c r="G15" s="137">
        <v>1549</v>
      </c>
      <c r="H15" s="872"/>
      <c r="I15" s="872"/>
      <c r="J15" s="872"/>
      <c r="K15" s="872"/>
      <c r="L15" s="137">
        <v>1550</v>
      </c>
      <c r="M15" s="872">
        <f>-SUM('RREE  at2023 '!Y64:Y76)</f>
        <v>4130000</v>
      </c>
      <c r="N15" s="872"/>
      <c r="O15" s="872"/>
      <c r="P15" s="872"/>
      <c r="Q15" s="143">
        <v>1551</v>
      </c>
      <c r="R15" s="872"/>
      <c r="S15" s="872"/>
      <c r="T15" s="872"/>
      <c r="U15" s="872"/>
      <c r="V15" s="143">
        <v>1552</v>
      </c>
      <c r="W15" s="872"/>
      <c r="X15" s="872"/>
      <c r="Y15" s="872"/>
      <c r="Z15" s="872"/>
      <c r="AA15" s="137">
        <v>1553</v>
      </c>
      <c r="AB15" s="863"/>
      <c r="AC15" s="863"/>
      <c r="AD15" s="863"/>
      <c r="AE15" s="863"/>
      <c r="AF15" s="143">
        <v>1554</v>
      </c>
      <c r="AG15" s="926"/>
      <c r="AH15" s="926"/>
      <c r="AI15" s="926"/>
      <c r="AJ15" s="926"/>
      <c r="AK15" s="926"/>
      <c r="AL15" s="143">
        <v>1555</v>
      </c>
      <c r="AM15" s="872"/>
      <c r="AN15" s="872"/>
      <c r="AO15" s="872"/>
      <c r="AP15" s="872"/>
      <c r="AQ15" s="143">
        <v>1556</v>
      </c>
      <c r="AR15" s="863"/>
      <c r="AS15" s="863"/>
      <c r="AT15" s="863"/>
      <c r="AU15" s="863"/>
      <c r="AV15" s="863"/>
      <c r="AW15" s="140" t="s">
        <v>65</v>
      </c>
    </row>
    <row r="16" spans="2:51" ht="47.1" customHeight="1">
      <c r="B16" s="868" t="s">
        <v>44</v>
      </c>
      <c r="C16" s="869"/>
      <c r="D16" s="869"/>
      <c r="E16" s="869"/>
      <c r="F16" s="925"/>
      <c r="G16" s="137">
        <v>1557</v>
      </c>
      <c r="H16" s="872"/>
      <c r="I16" s="872"/>
      <c r="J16" s="872"/>
      <c r="K16" s="872"/>
      <c r="L16" s="137">
        <v>1558</v>
      </c>
      <c r="M16" s="872"/>
      <c r="N16" s="872"/>
      <c r="O16" s="872"/>
      <c r="P16" s="872"/>
      <c r="Q16" s="161"/>
      <c r="R16" s="176"/>
      <c r="S16" s="177"/>
      <c r="T16" s="177"/>
      <c r="U16" s="178"/>
      <c r="V16" s="161"/>
      <c r="W16" s="176"/>
      <c r="X16" s="177"/>
      <c r="Y16" s="177"/>
      <c r="Z16" s="178"/>
      <c r="AA16" s="137">
        <v>1559</v>
      </c>
      <c r="AB16" s="863"/>
      <c r="AC16" s="863"/>
      <c r="AD16" s="863"/>
      <c r="AE16" s="863"/>
      <c r="AF16" s="143">
        <v>1560</v>
      </c>
      <c r="AG16" s="926"/>
      <c r="AH16" s="926"/>
      <c r="AI16" s="926"/>
      <c r="AJ16" s="926"/>
      <c r="AK16" s="926"/>
      <c r="AL16" s="143">
        <v>1561</v>
      </c>
      <c r="AM16" s="872"/>
      <c r="AN16" s="872"/>
      <c r="AO16" s="872"/>
      <c r="AP16" s="872"/>
      <c r="AQ16" s="143">
        <v>1562</v>
      </c>
      <c r="AR16" s="863"/>
      <c r="AS16" s="863"/>
      <c r="AT16" s="863"/>
      <c r="AU16" s="863"/>
      <c r="AV16" s="863"/>
      <c r="AW16" s="140" t="s">
        <v>65</v>
      </c>
    </row>
    <row r="17" spans="2:49" s="149" customFormat="1" ht="38.1" customHeight="1">
      <c r="B17" s="864" t="s">
        <v>33</v>
      </c>
      <c r="C17" s="865"/>
      <c r="D17" s="865"/>
      <c r="E17" s="865"/>
      <c r="F17" s="922"/>
      <c r="G17" s="146">
        <v>1563</v>
      </c>
      <c r="H17" s="923">
        <f>+H5-H6-I7+H8-H9+H10+H11+H12-H13-H14-H15-H16</f>
        <v>0</v>
      </c>
      <c r="I17" s="923"/>
      <c r="J17" s="923"/>
      <c r="K17" s="923"/>
      <c r="L17" s="146">
        <v>1564</v>
      </c>
      <c r="M17" s="923">
        <f>+M5-M6-N7+M8-M9+M10+M11+M12-M13-M14-M15-M16</f>
        <v>0</v>
      </c>
      <c r="N17" s="923"/>
      <c r="O17" s="923"/>
      <c r="P17" s="923"/>
      <c r="Q17" s="146">
        <v>1565</v>
      </c>
      <c r="R17" s="923">
        <f>+R5-R6-S7+R8-R9+R10+R11+R12-R13-R14-R15-R16</f>
        <v>0</v>
      </c>
      <c r="S17" s="923"/>
      <c r="T17" s="923"/>
      <c r="U17" s="923"/>
      <c r="V17" s="146">
        <v>1566</v>
      </c>
      <c r="W17" s="923">
        <f>+W5-W6-X7+W8-W9+W10+W11+W12-W13-W14-W15-W16</f>
        <v>0</v>
      </c>
      <c r="X17" s="923"/>
      <c r="Y17" s="923"/>
      <c r="Z17" s="923"/>
      <c r="AA17" s="146">
        <v>1567</v>
      </c>
      <c r="AB17" s="923">
        <f>+AB5-AB6-AC7+AB8-AB9+AB10+AB11+AB12-AB13-AB14-AB15-AB16</f>
        <v>0</v>
      </c>
      <c r="AC17" s="923"/>
      <c r="AD17" s="923"/>
      <c r="AE17" s="923"/>
      <c r="AF17" s="147">
        <v>1568</v>
      </c>
      <c r="AG17" s="924">
        <v>0</v>
      </c>
      <c r="AH17" s="924"/>
      <c r="AI17" s="924"/>
      <c r="AJ17" s="924"/>
      <c r="AK17" s="924"/>
      <c r="AL17" s="147">
        <v>1569</v>
      </c>
      <c r="AM17" s="923">
        <f>+AM5-AM6-AN7+AM8-AM9+AM10+AM11+AM12-AM13-AM14-AM15-AM16</f>
        <v>0</v>
      </c>
      <c r="AN17" s="923"/>
      <c r="AO17" s="923"/>
      <c r="AP17" s="923"/>
      <c r="AQ17" s="147">
        <v>1570</v>
      </c>
      <c r="AR17" s="923">
        <v>0</v>
      </c>
      <c r="AS17" s="923"/>
      <c r="AT17" s="923"/>
      <c r="AU17" s="923"/>
      <c r="AV17" s="923"/>
      <c r="AW17" s="148" t="s">
        <v>3</v>
      </c>
    </row>
    <row r="18" spans="2:49" s="149" customFormat="1" ht="41.1" customHeight="1" thickBot="1">
      <c r="B18" s="918" t="s">
        <v>222</v>
      </c>
      <c r="C18" s="919"/>
      <c r="D18" s="919"/>
      <c r="E18" s="919"/>
      <c r="F18" s="920"/>
      <c r="G18" s="154">
        <v>1368</v>
      </c>
      <c r="H18" s="847"/>
      <c r="I18" s="848"/>
      <c r="J18" s="848"/>
      <c r="K18" s="921"/>
      <c r="L18" s="154">
        <v>1371</v>
      </c>
      <c r="M18" s="847"/>
      <c r="N18" s="848"/>
      <c r="O18" s="848"/>
      <c r="P18" s="921"/>
      <c r="Q18" s="154">
        <v>1571</v>
      </c>
      <c r="R18" s="847"/>
      <c r="S18" s="848"/>
      <c r="T18" s="848"/>
      <c r="U18" s="921"/>
      <c r="V18" s="154">
        <v>1572</v>
      </c>
      <c r="W18" s="847"/>
      <c r="X18" s="848"/>
      <c r="Y18" s="848"/>
      <c r="Z18" s="921"/>
      <c r="AA18" s="179"/>
      <c r="AB18" s="180"/>
      <c r="AC18" s="181"/>
      <c r="AD18" s="181"/>
      <c r="AE18" s="181"/>
      <c r="AF18" s="179"/>
      <c r="AG18" s="182"/>
      <c r="AH18" s="181"/>
      <c r="AI18" s="181"/>
      <c r="AJ18" s="181"/>
      <c r="AK18" s="183"/>
      <c r="AL18" s="179"/>
      <c r="AM18" s="179"/>
      <c r="AN18" s="184"/>
      <c r="AO18" s="184"/>
      <c r="AP18" s="185"/>
      <c r="AQ18" s="179"/>
      <c r="AR18" s="179"/>
      <c r="AS18" s="184"/>
      <c r="AT18" s="184"/>
      <c r="AU18" s="184"/>
      <c r="AV18" s="185"/>
      <c r="AW18" s="186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S32"/>
  <sheetViews>
    <sheetView showGridLines="0" zoomScale="73" zoomScaleNormal="73" workbookViewId="0">
      <selection activeCell="N25" sqref="N25:R25"/>
    </sheetView>
  </sheetViews>
  <sheetFormatPr baseColWidth="10" defaultColWidth="11.5703125" defaultRowHeight="16.5"/>
  <cols>
    <col min="1" max="1" width="1.85546875" style="20" customWidth="1"/>
    <col min="2" max="2" width="9.42578125" style="20" customWidth="1"/>
    <col min="3" max="3" width="8.42578125" style="20" customWidth="1"/>
    <col min="4" max="4" width="8.5703125" style="427" customWidth="1"/>
    <col min="5" max="5" width="8.140625" style="20" customWidth="1"/>
    <col min="6" max="7" width="4.5703125" style="20" customWidth="1"/>
    <col min="8" max="8" width="7.140625" style="20" customWidth="1"/>
    <col min="9" max="9" width="7.85546875" style="20" customWidth="1"/>
    <col min="10" max="10" width="4.5703125" style="20" customWidth="1"/>
    <col min="11" max="11" width="8.140625" style="20" customWidth="1"/>
    <col min="12" max="12" width="9.42578125" style="20" customWidth="1"/>
    <col min="13" max="13" width="7.140625" style="20" customWidth="1"/>
    <col min="14" max="15" width="8.5703125" style="20" customWidth="1"/>
    <col min="16" max="16" width="4.5703125" style="20" customWidth="1"/>
    <col min="17" max="17" width="7.42578125" style="20" customWidth="1"/>
    <col min="18" max="19" width="4.5703125" style="20" customWidth="1"/>
    <col min="20" max="20" width="7" style="20" customWidth="1"/>
    <col min="21" max="21" width="8.140625" style="20" customWidth="1"/>
    <col min="22" max="22" width="8" style="20" customWidth="1"/>
    <col min="23" max="23" width="7.140625" style="20" customWidth="1"/>
    <col min="24" max="24" width="6.5703125" style="20" customWidth="1"/>
    <col min="25" max="25" width="4.5703125" style="20" customWidth="1"/>
    <col min="26" max="26" width="7.85546875" style="20" customWidth="1"/>
    <col min="27" max="27" width="8.140625" style="20" customWidth="1"/>
    <col min="28" max="31" width="4.5703125" style="20" customWidth="1"/>
    <col min="32" max="32" width="11.5703125" style="20"/>
    <col min="33" max="33" width="8.42578125" style="20" customWidth="1"/>
    <col min="34" max="34" width="5.42578125" style="20" customWidth="1"/>
    <col min="35" max="36" width="5.140625" style="20" customWidth="1"/>
    <col min="37" max="37" width="6.42578125" style="20" customWidth="1"/>
    <col min="38" max="38" width="11.5703125" style="20"/>
    <col min="39" max="39" width="8.42578125" style="20" customWidth="1"/>
    <col min="40" max="40" width="3.140625" style="20" customWidth="1"/>
    <col min="41" max="41" width="5.140625" style="20" customWidth="1"/>
    <col min="42" max="42" width="7.42578125" style="20" customWidth="1"/>
    <col min="43" max="43" width="4.5703125" style="20" customWidth="1"/>
    <col min="44" max="256" width="11.5703125" style="20"/>
    <col min="257" max="257" width="1.85546875" style="20" customWidth="1"/>
    <col min="258" max="258" width="9.42578125" style="20" customWidth="1"/>
    <col min="259" max="259" width="8.42578125" style="20" customWidth="1"/>
    <col min="260" max="260" width="8.5703125" style="20" customWidth="1"/>
    <col min="261" max="261" width="8.140625" style="20" customWidth="1"/>
    <col min="262" max="263" width="4.5703125" style="20" customWidth="1"/>
    <col min="264" max="264" width="7.140625" style="20" customWidth="1"/>
    <col min="265" max="265" width="7.85546875" style="20" customWidth="1"/>
    <col min="266" max="266" width="4.5703125" style="20" customWidth="1"/>
    <col min="267" max="267" width="8.140625" style="20" customWidth="1"/>
    <col min="268" max="268" width="9.42578125" style="20" customWidth="1"/>
    <col min="269" max="269" width="7.140625" style="20" customWidth="1"/>
    <col min="270" max="271" width="8.5703125" style="20" customWidth="1"/>
    <col min="272" max="272" width="4.5703125" style="20" customWidth="1"/>
    <col min="273" max="273" width="7.42578125" style="20" customWidth="1"/>
    <col min="274" max="275" width="4.5703125" style="20" customWidth="1"/>
    <col min="276" max="276" width="7" style="20" customWidth="1"/>
    <col min="277" max="277" width="8.140625" style="20" customWidth="1"/>
    <col min="278" max="278" width="8" style="20" customWidth="1"/>
    <col min="279" max="279" width="7.140625" style="20" customWidth="1"/>
    <col min="280" max="280" width="6.5703125" style="20" customWidth="1"/>
    <col min="281" max="281" width="4.5703125" style="20" customWidth="1"/>
    <col min="282" max="282" width="7.85546875" style="20" customWidth="1"/>
    <col min="283" max="283" width="8.140625" style="20" customWidth="1"/>
    <col min="284" max="287" width="4.5703125" style="20" customWidth="1"/>
    <col min="288" max="288" width="11.5703125" style="20"/>
    <col min="289" max="289" width="8.42578125" style="20" customWidth="1"/>
    <col min="290" max="290" width="5.42578125" style="20" customWidth="1"/>
    <col min="291" max="292" width="5.140625" style="20" customWidth="1"/>
    <col min="293" max="293" width="6.42578125" style="20" customWidth="1"/>
    <col min="294" max="294" width="11.5703125" style="20"/>
    <col min="295" max="295" width="8.42578125" style="20" customWidth="1"/>
    <col min="296" max="296" width="3.140625" style="20" customWidth="1"/>
    <col min="297" max="297" width="5.140625" style="20" customWidth="1"/>
    <col min="298" max="298" width="7.42578125" style="20" customWidth="1"/>
    <col min="299" max="299" width="4.5703125" style="20" customWidth="1"/>
    <col min="300" max="512" width="11.5703125" style="20"/>
    <col min="513" max="513" width="1.85546875" style="20" customWidth="1"/>
    <col min="514" max="514" width="9.42578125" style="20" customWidth="1"/>
    <col min="515" max="515" width="8.42578125" style="20" customWidth="1"/>
    <col min="516" max="516" width="8.5703125" style="20" customWidth="1"/>
    <col min="517" max="517" width="8.140625" style="20" customWidth="1"/>
    <col min="518" max="519" width="4.5703125" style="20" customWidth="1"/>
    <col min="520" max="520" width="7.140625" style="20" customWidth="1"/>
    <col min="521" max="521" width="7.85546875" style="20" customWidth="1"/>
    <col min="522" max="522" width="4.5703125" style="20" customWidth="1"/>
    <col min="523" max="523" width="8.140625" style="20" customWidth="1"/>
    <col min="524" max="524" width="9.42578125" style="20" customWidth="1"/>
    <col min="525" max="525" width="7.140625" style="20" customWidth="1"/>
    <col min="526" max="527" width="8.5703125" style="20" customWidth="1"/>
    <col min="528" max="528" width="4.5703125" style="20" customWidth="1"/>
    <col min="529" max="529" width="7.42578125" style="20" customWidth="1"/>
    <col min="530" max="531" width="4.5703125" style="20" customWidth="1"/>
    <col min="532" max="532" width="7" style="20" customWidth="1"/>
    <col min="533" max="533" width="8.140625" style="20" customWidth="1"/>
    <col min="534" max="534" width="8" style="20" customWidth="1"/>
    <col min="535" max="535" width="7.140625" style="20" customWidth="1"/>
    <col min="536" max="536" width="6.5703125" style="20" customWidth="1"/>
    <col min="537" max="537" width="4.5703125" style="20" customWidth="1"/>
    <col min="538" max="538" width="7.85546875" style="20" customWidth="1"/>
    <col min="539" max="539" width="8.140625" style="20" customWidth="1"/>
    <col min="540" max="543" width="4.5703125" style="20" customWidth="1"/>
    <col min="544" max="544" width="11.5703125" style="20"/>
    <col min="545" max="545" width="8.42578125" style="20" customWidth="1"/>
    <col min="546" max="546" width="5.42578125" style="20" customWidth="1"/>
    <col min="547" max="548" width="5.140625" style="20" customWidth="1"/>
    <col min="549" max="549" width="6.42578125" style="20" customWidth="1"/>
    <col min="550" max="550" width="11.5703125" style="20"/>
    <col min="551" max="551" width="8.42578125" style="20" customWidth="1"/>
    <col min="552" max="552" width="3.140625" style="20" customWidth="1"/>
    <col min="553" max="553" width="5.140625" style="20" customWidth="1"/>
    <col min="554" max="554" width="7.42578125" style="20" customWidth="1"/>
    <col min="555" max="555" width="4.5703125" style="20" customWidth="1"/>
    <col min="556" max="768" width="11.5703125" style="20"/>
    <col min="769" max="769" width="1.85546875" style="20" customWidth="1"/>
    <col min="770" max="770" width="9.42578125" style="20" customWidth="1"/>
    <col min="771" max="771" width="8.42578125" style="20" customWidth="1"/>
    <col min="772" max="772" width="8.5703125" style="20" customWidth="1"/>
    <col min="773" max="773" width="8.140625" style="20" customWidth="1"/>
    <col min="774" max="775" width="4.5703125" style="20" customWidth="1"/>
    <col min="776" max="776" width="7.140625" style="20" customWidth="1"/>
    <col min="777" max="777" width="7.85546875" style="20" customWidth="1"/>
    <col min="778" max="778" width="4.5703125" style="20" customWidth="1"/>
    <col min="779" max="779" width="8.140625" style="20" customWidth="1"/>
    <col min="780" max="780" width="9.42578125" style="20" customWidth="1"/>
    <col min="781" max="781" width="7.140625" style="20" customWidth="1"/>
    <col min="782" max="783" width="8.5703125" style="20" customWidth="1"/>
    <col min="784" max="784" width="4.5703125" style="20" customWidth="1"/>
    <col min="785" max="785" width="7.42578125" style="20" customWidth="1"/>
    <col min="786" max="787" width="4.5703125" style="20" customWidth="1"/>
    <col min="788" max="788" width="7" style="20" customWidth="1"/>
    <col min="789" max="789" width="8.140625" style="20" customWidth="1"/>
    <col min="790" max="790" width="8" style="20" customWidth="1"/>
    <col min="791" max="791" width="7.140625" style="20" customWidth="1"/>
    <col min="792" max="792" width="6.5703125" style="20" customWidth="1"/>
    <col min="793" max="793" width="4.5703125" style="20" customWidth="1"/>
    <col min="794" max="794" width="7.85546875" style="20" customWidth="1"/>
    <col min="795" max="795" width="8.140625" style="20" customWidth="1"/>
    <col min="796" max="799" width="4.5703125" style="20" customWidth="1"/>
    <col min="800" max="800" width="11.5703125" style="20"/>
    <col min="801" max="801" width="8.42578125" style="20" customWidth="1"/>
    <col min="802" max="802" width="5.42578125" style="20" customWidth="1"/>
    <col min="803" max="804" width="5.140625" style="20" customWidth="1"/>
    <col min="805" max="805" width="6.42578125" style="20" customWidth="1"/>
    <col min="806" max="806" width="11.5703125" style="20"/>
    <col min="807" max="807" width="8.42578125" style="20" customWidth="1"/>
    <col min="808" max="808" width="3.140625" style="20" customWidth="1"/>
    <col min="809" max="809" width="5.140625" style="20" customWidth="1"/>
    <col min="810" max="810" width="7.42578125" style="20" customWidth="1"/>
    <col min="811" max="811" width="4.5703125" style="20" customWidth="1"/>
    <col min="812" max="1024" width="11.5703125" style="20"/>
    <col min="1025" max="1025" width="1.85546875" style="20" customWidth="1"/>
    <col min="1026" max="1026" width="9.42578125" style="20" customWidth="1"/>
    <col min="1027" max="1027" width="8.42578125" style="20" customWidth="1"/>
    <col min="1028" max="1028" width="8.5703125" style="20" customWidth="1"/>
    <col min="1029" max="1029" width="8.140625" style="20" customWidth="1"/>
    <col min="1030" max="1031" width="4.5703125" style="20" customWidth="1"/>
    <col min="1032" max="1032" width="7.140625" style="20" customWidth="1"/>
    <col min="1033" max="1033" width="7.85546875" style="20" customWidth="1"/>
    <col min="1034" max="1034" width="4.5703125" style="20" customWidth="1"/>
    <col min="1035" max="1035" width="8.140625" style="20" customWidth="1"/>
    <col min="1036" max="1036" width="9.42578125" style="20" customWidth="1"/>
    <col min="1037" max="1037" width="7.140625" style="20" customWidth="1"/>
    <col min="1038" max="1039" width="8.5703125" style="20" customWidth="1"/>
    <col min="1040" max="1040" width="4.5703125" style="20" customWidth="1"/>
    <col min="1041" max="1041" width="7.42578125" style="20" customWidth="1"/>
    <col min="1042" max="1043" width="4.5703125" style="20" customWidth="1"/>
    <col min="1044" max="1044" width="7" style="20" customWidth="1"/>
    <col min="1045" max="1045" width="8.140625" style="20" customWidth="1"/>
    <col min="1046" max="1046" width="8" style="20" customWidth="1"/>
    <col min="1047" max="1047" width="7.140625" style="20" customWidth="1"/>
    <col min="1048" max="1048" width="6.5703125" style="20" customWidth="1"/>
    <col min="1049" max="1049" width="4.5703125" style="20" customWidth="1"/>
    <col min="1050" max="1050" width="7.85546875" style="20" customWidth="1"/>
    <col min="1051" max="1051" width="8.140625" style="20" customWidth="1"/>
    <col min="1052" max="1055" width="4.5703125" style="20" customWidth="1"/>
    <col min="1056" max="1056" width="11.5703125" style="20"/>
    <col min="1057" max="1057" width="8.42578125" style="20" customWidth="1"/>
    <col min="1058" max="1058" width="5.42578125" style="20" customWidth="1"/>
    <col min="1059" max="1060" width="5.140625" style="20" customWidth="1"/>
    <col min="1061" max="1061" width="6.42578125" style="20" customWidth="1"/>
    <col min="1062" max="1062" width="11.5703125" style="20"/>
    <col min="1063" max="1063" width="8.42578125" style="20" customWidth="1"/>
    <col min="1064" max="1064" width="3.140625" style="20" customWidth="1"/>
    <col min="1065" max="1065" width="5.140625" style="20" customWidth="1"/>
    <col min="1066" max="1066" width="7.42578125" style="20" customWidth="1"/>
    <col min="1067" max="1067" width="4.5703125" style="20" customWidth="1"/>
    <col min="1068" max="1280" width="11.5703125" style="20"/>
    <col min="1281" max="1281" width="1.85546875" style="20" customWidth="1"/>
    <col min="1282" max="1282" width="9.42578125" style="20" customWidth="1"/>
    <col min="1283" max="1283" width="8.42578125" style="20" customWidth="1"/>
    <col min="1284" max="1284" width="8.5703125" style="20" customWidth="1"/>
    <col min="1285" max="1285" width="8.140625" style="20" customWidth="1"/>
    <col min="1286" max="1287" width="4.5703125" style="20" customWidth="1"/>
    <col min="1288" max="1288" width="7.140625" style="20" customWidth="1"/>
    <col min="1289" max="1289" width="7.85546875" style="20" customWidth="1"/>
    <col min="1290" max="1290" width="4.5703125" style="20" customWidth="1"/>
    <col min="1291" max="1291" width="8.140625" style="20" customWidth="1"/>
    <col min="1292" max="1292" width="9.42578125" style="20" customWidth="1"/>
    <col min="1293" max="1293" width="7.140625" style="20" customWidth="1"/>
    <col min="1294" max="1295" width="8.5703125" style="20" customWidth="1"/>
    <col min="1296" max="1296" width="4.5703125" style="20" customWidth="1"/>
    <col min="1297" max="1297" width="7.42578125" style="20" customWidth="1"/>
    <col min="1298" max="1299" width="4.5703125" style="20" customWidth="1"/>
    <col min="1300" max="1300" width="7" style="20" customWidth="1"/>
    <col min="1301" max="1301" width="8.140625" style="20" customWidth="1"/>
    <col min="1302" max="1302" width="8" style="20" customWidth="1"/>
    <col min="1303" max="1303" width="7.140625" style="20" customWidth="1"/>
    <col min="1304" max="1304" width="6.5703125" style="20" customWidth="1"/>
    <col min="1305" max="1305" width="4.5703125" style="20" customWidth="1"/>
    <col min="1306" max="1306" width="7.85546875" style="20" customWidth="1"/>
    <col min="1307" max="1307" width="8.140625" style="20" customWidth="1"/>
    <col min="1308" max="1311" width="4.5703125" style="20" customWidth="1"/>
    <col min="1312" max="1312" width="11.5703125" style="20"/>
    <col min="1313" max="1313" width="8.42578125" style="20" customWidth="1"/>
    <col min="1314" max="1314" width="5.42578125" style="20" customWidth="1"/>
    <col min="1315" max="1316" width="5.140625" style="20" customWidth="1"/>
    <col min="1317" max="1317" width="6.42578125" style="20" customWidth="1"/>
    <col min="1318" max="1318" width="11.5703125" style="20"/>
    <col min="1319" max="1319" width="8.42578125" style="20" customWidth="1"/>
    <col min="1320" max="1320" width="3.140625" style="20" customWidth="1"/>
    <col min="1321" max="1321" width="5.140625" style="20" customWidth="1"/>
    <col min="1322" max="1322" width="7.42578125" style="20" customWidth="1"/>
    <col min="1323" max="1323" width="4.5703125" style="20" customWidth="1"/>
    <col min="1324" max="1536" width="11.5703125" style="20"/>
    <col min="1537" max="1537" width="1.85546875" style="20" customWidth="1"/>
    <col min="1538" max="1538" width="9.42578125" style="20" customWidth="1"/>
    <col min="1539" max="1539" width="8.42578125" style="20" customWidth="1"/>
    <col min="1540" max="1540" width="8.5703125" style="20" customWidth="1"/>
    <col min="1541" max="1541" width="8.140625" style="20" customWidth="1"/>
    <col min="1542" max="1543" width="4.5703125" style="20" customWidth="1"/>
    <col min="1544" max="1544" width="7.140625" style="20" customWidth="1"/>
    <col min="1545" max="1545" width="7.85546875" style="20" customWidth="1"/>
    <col min="1546" max="1546" width="4.5703125" style="20" customWidth="1"/>
    <col min="1547" max="1547" width="8.140625" style="20" customWidth="1"/>
    <col min="1548" max="1548" width="9.42578125" style="20" customWidth="1"/>
    <col min="1549" max="1549" width="7.140625" style="20" customWidth="1"/>
    <col min="1550" max="1551" width="8.5703125" style="20" customWidth="1"/>
    <col min="1552" max="1552" width="4.5703125" style="20" customWidth="1"/>
    <col min="1553" max="1553" width="7.42578125" style="20" customWidth="1"/>
    <col min="1554" max="1555" width="4.5703125" style="20" customWidth="1"/>
    <col min="1556" max="1556" width="7" style="20" customWidth="1"/>
    <col min="1557" max="1557" width="8.140625" style="20" customWidth="1"/>
    <col min="1558" max="1558" width="8" style="20" customWidth="1"/>
    <col min="1559" max="1559" width="7.140625" style="20" customWidth="1"/>
    <col min="1560" max="1560" width="6.5703125" style="20" customWidth="1"/>
    <col min="1561" max="1561" width="4.5703125" style="20" customWidth="1"/>
    <col min="1562" max="1562" width="7.85546875" style="20" customWidth="1"/>
    <col min="1563" max="1563" width="8.140625" style="20" customWidth="1"/>
    <col min="1564" max="1567" width="4.5703125" style="20" customWidth="1"/>
    <col min="1568" max="1568" width="11.5703125" style="20"/>
    <col min="1569" max="1569" width="8.42578125" style="20" customWidth="1"/>
    <col min="1570" max="1570" width="5.42578125" style="20" customWidth="1"/>
    <col min="1571" max="1572" width="5.140625" style="20" customWidth="1"/>
    <col min="1573" max="1573" width="6.42578125" style="20" customWidth="1"/>
    <col min="1574" max="1574" width="11.5703125" style="20"/>
    <col min="1575" max="1575" width="8.42578125" style="20" customWidth="1"/>
    <col min="1576" max="1576" width="3.140625" style="20" customWidth="1"/>
    <col min="1577" max="1577" width="5.140625" style="20" customWidth="1"/>
    <col min="1578" max="1578" width="7.42578125" style="20" customWidth="1"/>
    <col min="1579" max="1579" width="4.5703125" style="20" customWidth="1"/>
    <col min="1580" max="1792" width="11.5703125" style="20"/>
    <col min="1793" max="1793" width="1.85546875" style="20" customWidth="1"/>
    <col min="1794" max="1794" width="9.42578125" style="20" customWidth="1"/>
    <col min="1795" max="1795" width="8.42578125" style="20" customWidth="1"/>
    <col min="1796" max="1796" width="8.5703125" style="20" customWidth="1"/>
    <col min="1797" max="1797" width="8.140625" style="20" customWidth="1"/>
    <col min="1798" max="1799" width="4.5703125" style="20" customWidth="1"/>
    <col min="1800" max="1800" width="7.140625" style="20" customWidth="1"/>
    <col min="1801" max="1801" width="7.85546875" style="20" customWidth="1"/>
    <col min="1802" max="1802" width="4.5703125" style="20" customWidth="1"/>
    <col min="1803" max="1803" width="8.140625" style="20" customWidth="1"/>
    <col min="1804" max="1804" width="9.42578125" style="20" customWidth="1"/>
    <col min="1805" max="1805" width="7.140625" style="20" customWidth="1"/>
    <col min="1806" max="1807" width="8.5703125" style="20" customWidth="1"/>
    <col min="1808" max="1808" width="4.5703125" style="20" customWidth="1"/>
    <col min="1809" max="1809" width="7.42578125" style="20" customWidth="1"/>
    <col min="1810" max="1811" width="4.5703125" style="20" customWidth="1"/>
    <col min="1812" max="1812" width="7" style="20" customWidth="1"/>
    <col min="1813" max="1813" width="8.140625" style="20" customWidth="1"/>
    <col min="1814" max="1814" width="8" style="20" customWidth="1"/>
    <col min="1815" max="1815" width="7.140625" style="20" customWidth="1"/>
    <col min="1816" max="1816" width="6.5703125" style="20" customWidth="1"/>
    <col min="1817" max="1817" width="4.5703125" style="20" customWidth="1"/>
    <col min="1818" max="1818" width="7.85546875" style="20" customWidth="1"/>
    <col min="1819" max="1819" width="8.140625" style="20" customWidth="1"/>
    <col min="1820" max="1823" width="4.5703125" style="20" customWidth="1"/>
    <col min="1824" max="1824" width="11.5703125" style="20"/>
    <col min="1825" max="1825" width="8.42578125" style="20" customWidth="1"/>
    <col min="1826" max="1826" width="5.42578125" style="20" customWidth="1"/>
    <col min="1827" max="1828" width="5.140625" style="20" customWidth="1"/>
    <col min="1829" max="1829" width="6.42578125" style="20" customWidth="1"/>
    <col min="1830" max="1830" width="11.5703125" style="20"/>
    <col min="1831" max="1831" width="8.42578125" style="20" customWidth="1"/>
    <col min="1832" max="1832" width="3.140625" style="20" customWidth="1"/>
    <col min="1833" max="1833" width="5.140625" style="20" customWidth="1"/>
    <col min="1834" max="1834" width="7.42578125" style="20" customWidth="1"/>
    <col min="1835" max="1835" width="4.5703125" style="20" customWidth="1"/>
    <col min="1836" max="2048" width="11.5703125" style="20"/>
    <col min="2049" max="2049" width="1.85546875" style="20" customWidth="1"/>
    <col min="2050" max="2050" width="9.42578125" style="20" customWidth="1"/>
    <col min="2051" max="2051" width="8.42578125" style="20" customWidth="1"/>
    <col min="2052" max="2052" width="8.5703125" style="20" customWidth="1"/>
    <col min="2053" max="2053" width="8.140625" style="20" customWidth="1"/>
    <col min="2054" max="2055" width="4.5703125" style="20" customWidth="1"/>
    <col min="2056" max="2056" width="7.140625" style="20" customWidth="1"/>
    <col min="2057" max="2057" width="7.85546875" style="20" customWidth="1"/>
    <col min="2058" max="2058" width="4.5703125" style="20" customWidth="1"/>
    <col min="2059" max="2059" width="8.140625" style="20" customWidth="1"/>
    <col min="2060" max="2060" width="9.42578125" style="20" customWidth="1"/>
    <col min="2061" max="2061" width="7.140625" style="20" customWidth="1"/>
    <col min="2062" max="2063" width="8.5703125" style="20" customWidth="1"/>
    <col min="2064" max="2064" width="4.5703125" style="20" customWidth="1"/>
    <col min="2065" max="2065" width="7.42578125" style="20" customWidth="1"/>
    <col min="2066" max="2067" width="4.5703125" style="20" customWidth="1"/>
    <col min="2068" max="2068" width="7" style="20" customWidth="1"/>
    <col min="2069" max="2069" width="8.140625" style="20" customWidth="1"/>
    <col min="2070" max="2070" width="8" style="20" customWidth="1"/>
    <col min="2071" max="2071" width="7.140625" style="20" customWidth="1"/>
    <col min="2072" max="2072" width="6.5703125" style="20" customWidth="1"/>
    <col min="2073" max="2073" width="4.5703125" style="20" customWidth="1"/>
    <col min="2074" max="2074" width="7.85546875" style="20" customWidth="1"/>
    <col min="2075" max="2075" width="8.140625" style="20" customWidth="1"/>
    <col min="2076" max="2079" width="4.5703125" style="20" customWidth="1"/>
    <col min="2080" max="2080" width="11.5703125" style="20"/>
    <col min="2081" max="2081" width="8.42578125" style="20" customWidth="1"/>
    <col min="2082" max="2082" width="5.42578125" style="20" customWidth="1"/>
    <col min="2083" max="2084" width="5.140625" style="20" customWidth="1"/>
    <col min="2085" max="2085" width="6.42578125" style="20" customWidth="1"/>
    <col min="2086" max="2086" width="11.5703125" style="20"/>
    <col min="2087" max="2087" width="8.42578125" style="20" customWidth="1"/>
    <col min="2088" max="2088" width="3.140625" style="20" customWidth="1"/>
    <col min="2089" max="2089" width="5.140625" style="20" customWidth="1"/>
    <col min="2090" max="2090" width="7.42578125" style="20" customWidth="1"/>
    <col min="2091" max="2091" width="4.5703125" style="20" customWidth="1"/>
    <col min="2092" max="2304" width="11.5703125" style="20"/>
    <col min="2305" max="2305" width="1.85546875" style="20" customWidth="1"/>
    <col min="2306" max="2306" width="9.42578125" style="20" customWidth="1"/>
    <col min="2307" max="2307" width="8.42578125" style="20" customWidth="1"/>
    <col min="2308" max="2308" width="8.5703125" style="20" customWidth="1"/>
    <col min="2309" max="2309" width="8.140625" style="20" customWidth="1"/>
    <col min="2310" max="2311" width="4.5703125" style="20" customWidth="1"/>
    <col min="2312" max="2312" width="7.140625" style="20" customWidth="1"/>
    <col min="2313" max="2313" width="7.85546875" style="20" customWidth="1"/>
    <col min="2314" max="2314" width="4.5703125" style="20" customWidth="1"/>
    <col min="2315" max="2315" width="8.140625" style="20" customWidth="1"/>
    <col min="2316" max="2316" width="9.42578125" style="20" customWidth="1"/>
    <col min="2317" max="2317" width="7.140625" style="20" customWidth="1"/>
    <col min="2318" max="2319" width="8.5703125" style="20" customWidth="1"/>
    <col min="2320" max="2320" width="4.5703125" style="20" customWidth="1"/>
    <col min="2321" max="2321" width="7.42578125" style="20" customWidth="1"/>
    <col min="2322" max="2323" width="4.5703125" style="20" customWidth="1"/>
    <col min="2324" max="2324" width="7" style="20" customWidth="1"/>
    <col min="2325" max="2325" width="8.140625" style="20" customWidth="1"/>
    <col min="2326" max="2326" width="8" style="20" customWidth="1"/>
    <col min="2327" max="2327" width="7.140625" style="20" customWidth="1"/>
    <col min="2328" max="2328" width="6.5703125" style="20" customWidth="1"/>
    <col min="2329" max="2329" width="4.5703125" style="20" customWidth="1"/>
    <col min="2330" max="2330" width="7.85546875" style="20" customWidth="1"/>
    <col min="2331" max="2331" width="8.140625" style="20" customWidth="1"/>
    <col min="2332" max="2335" width="4.5703125" style="20" customWidth="1"/>
    <col min="2336" max="2336" width="11.5703125" style="20"/>
    <col min="2337" max="2337" width="8.42578125" style="20" customWidth="1"/>
    <col min="2338" max="2338" width="5.42578125" style="20" customWidth="1"/>
    <col min="2339" max="2340" width="5.140625" style="20" customWidth="1"/>
    <col min="2341" max="2341" width="6.42578125" style="20" customWidth="1"/>
    <col min="2342" max="2342" width="11.5703125" style="20"/>
    <col min="2343" max="2343" width="8.42578125" style="20" customWidth="1"/>
    <col min="2344" max="2344" width="3.140625" style="20" customWidth="1"/>
    <col min="2345" max="2345" width="5.140625" style="20" customWidth="1"/>
    <col min="2346" max="2346" width="7.42578125" style="20" customWidth="1"/>
    <col min="2347" max="2347" width="4.5703125" style="20" customWidth="1"/>
    <col min="2348" max="2560" width="11.5703125" style="20"/>
    <col min="2561" max="2561" width="1.85546875" style="20" customWidth="1"/>
    <col min="2562" max="2562" width="9.42578125" style="20" customWidth="1"/>
    <col min="2563" max="2563" width="8.42578125" style="20" customWidth="1"/>
    <col min="2564" max="2564" width="8.5703125" style="20" customWidth="1"/>
    <col min="2565" max="2565" width="8.140625" style="20" customWidth="1"/>
    <col min="2566" max="2567" width="4.5703125" style="20" customWidth="1"/>
    <col min="2568" max="2568" width="7.140625" style="20" customWidth="1"/>
    <col min="2569" max="2569" width="7.85546875" style="20" customWidth="1"/>
    <col min="2570" max="2570" width="4.5703125" style="20" customWidth="1"/>
    <col min="2571" max="2571" width="8.140625" style="20" customWidth="1"/>
    <col min="2572" max="2572" width="9.42578125" style="20" customWidth="1"/>
    <col min="2573" max="2573" width="7.140625" style="20" customWidth="1"/>
    <col min="2574" max="2575" width="8.5703125" style="20" customWidth="1"/>
    <col min="2576" max="2576" width="4.5703125" style="20" customWidth="1"/>
    <col min="2577" max="2577" width="7.42578125" style="20" customWidth="1"/>
    <col min="2578" max="2579" width="4.5703125" style="20" customWidth="1"/>
    <col min="2580" max="2580" width="7" style="20" customWidth="1"/>
    <col min="2581" max="2581" width="8.140625" style="20" customWidth="1"/>
    <col min="2582" max="2582" width="8" style="20" customWidth="1"/>
    <col min="2583" max="2583" width="7.140625" style="20" customWidth="1"/>
    <col min="2584" max="2584" width="6.5703125" style="20" customWidth="1"/>
    <col min="2585" max="2585" width="4.5703125" style="20" customWidth="1"/>
    <col min="2586" max="2586" width="7.85546875" style="20" customWidth="1"/>
    <col min="2587" max="2587" width="8.140625" style="20" customWidth="1"/>
    <col min="2588" max="2591" width="4.5703125" style="20" customWidth="1"/>
    <col min="2592" max="2592" width="11.5703125" style="20"/>
    <col min="2593" max="2593" width="8.42578125" style="20" customWidth="1"/>
    <col min="2594" max="2594" width="5.42578125" style="20" customWidth="1"/>
    <col min="2595" max="2596" width="5.140625" style="20" customWidth="1"/>
    <col min="2597" max="2597" width="6.42578125" style="20" customWidth="1"/>
    <col min="2598" max="2598" width="11.5703125" style="20"/>
    <col min="2599" max="2599" width="8.42578125" style="20" customWidth="1"/>
    <col min="2600" max="2600" width="3.140625" style="20" customWidth="1"/>
    <col min="2601" max="2601" width="5.140625" style="20" customWidth="1"/>
    <col min="2602" max="2602" width="7.42578125" style="20" customWidth="1"/>
    <col min="2603" max="2603" width="4.5703125" style="20" customWidth="1"/>
    <col min="2604" max="2816" width="11.5703125" style="20"/>
    <col min="2817" max="2817" width="1.85546875" style="20" customWidth="1"/>
    <col min="2818" max="2818" width="9.42578125" style="20" customWidth="1"/>
    <col min="2819" max="2819" width="8.42578125" style="20" customWidth="1"/>
    <col min="2820" max="2820" width="8.5703125" style="20" customWidth="1"/>
    <col min="2821" max="2821" width="8.140625" style="20" customWidth="1"/>
    <col min="2822" max="2823" width="4.5703125" style="20" customWidth="1"/>
    <col min="2824" max="2824" width="7.140625" style="20" customWidth="1"/>
    <col min="2825" max="2825" width="7.85546875" style="20" customWidth="1"/>
    <col min="2826" max="2826" width="4.5703125" style="20" customWidth="1"/>
    <col min="2827" max="2827" width="8.140625" style="20" customWidth="1"/>
    <col min="2828" max="2828" width="9.42578125" style="20" customWidth="1"/>
    <col min="2829" max="2829" width="7.140625" style="20" customWidth="1"/>
    <col min="2830" max="2831" width="8.5703125" style="20" customWidth="1"/>
    <col min="2832" max="2832" width="4.5703125" style="20" customWidth="1"/>
    <col min="2833" max="2833" width="7.42578125" style="20" customWidth="1"/>
    <col min="2834" max="2835" width="4.5703125" style="20" customWidth="1"/>
    <col min="2836" max="2836" width="7" style="20" customWidth="1"/>
    <col min="2837" max="2837" width="8.140625" style="20" customWidth="1"/>
    <col min="2838" max="2838" width="8" style="20" customWidth="1"/>
    <col min="2839" max="2839" width="7.140625" style="20" customWidth="1"/>
    <col min="2840" max="2840" width="6.5703125" style="20" customWidth="1"/>
    <col min="2841" max="2841" width="4.5703125" style="20" customWidth="1"/>
    <col min="2842" max="2842" width="7.85546875" style="20" customWidth="1"/>
    <col min="2843" max="2843" width="8.140625" style="20" customWidth="1"/>
    <col min="2844" max="2847" width="4.5703125" style="20" customWidth="1"/>
    <col min="2848" max="2848" width="11.5703125" style="20"/>
    <col min="2849" max="2849" width="8.42578125" style="20" customWidth="1"/>
    <col min="2850" max="2850" width="5.42578125" style="20" customWidth="1"/>
    <col min="2851" max="2852" width="5.140625" style="20" customWidth="1"/>
    <col min="2853" max="2853" width="6.42578125" style="20" customWidth="1"/>
    <col min="2854" max="2854" width="11.5703125" style="20"/>
    <col min="2855" max="2855" width="8.42578125" style="20" customWidth="1"/>
    <col min="2856" max="2856" width="3.140625" style="20" customWidth="1"/>
    <col min="2857" max="2857" width="5.140625" style="20" customWidth="1"/>
    <col min="2858" max="2858" width="7.42578125" style="20" customWidth="1"/>
    <col min="2859" max="2859" width="4.5703125" style="20" customWidth="1"/>
    <col min="2860" max="3072" width="11.5703125" style="20"/>
    <col min="3073" max="3073" width="1.85546875" style="20" customWidth="1"/>
    <col min="3074" max="3074" width="9.42578125" style="20" customWidth="1"/>
    <col min="3075" max="3075" width="8.42578125" style="20" customWidth="1"/>
    <col min="3076" max="3076" width="8.5703125" style="20" customWidth="1"/>
    <col min="3077" max="3077" width="8.140625" style="20" customWidth="1"/>
    <col min="3078" max="3079" width="4.5703125" style="20" customWidth="1"/>
    <col min="3080" max="3080" width="7.140625" style="20" customWidth="1"/>
    <col min="3081" max="3081" width="7.85546875" style="20" customWidth="1"/>
    <col min="3082" max="3082" width="4.5703125" style="20" customWidth="1"/>
    <col min="3083" max="3083" width="8.140625" style="20" customWidth="1"/>
    <col min="3084" max="3084" width="9.42578125" style="20" customWidth="1"/>
    <col min="3085" max="3085" width="7.140625" style="20" customWidth="1"/>
    <col min="3086" max="3087" width="8.5703125" style="20" customWidth="1"/>
    <col min="3088" max="3088" width="4.5703125" style="20" customWidth="1"/>
    <col min="3089" max="3089" width="7.42578125" style="20" customWidth="1"/>
    <col min="3090" max="3091" width="4.5703125" style="20" customWidth="1"/>
    <col min="3092" max="3092" width="7" style="20" customWidth="1"/>
    <col min="3093" max="3093" width="8.140625" style="20" customWidth="1"/>
    <col min="3094" max="3094" width="8" style="20" customWidth="1"/>
    <col min="3095" max="3095" width="7.140625" style="20" customWidth="1"/>
    <col min="3096" max="3096" width="6.5703125" style="20" customWidth="1"/>
    <col min="3097" max="3097" width="4.5703125" style="20" customWidth="1"/>
    <col min="3098" max="3098" width="7.85546875" style="20" customWidth="1"/>
    <col min="3099" max="3099" width="8.140625" style="20" customWidth="1"/>
    <col min="3100" max="3103" width="4.5703125" style="20" customWidth="1"/>
    <col min="3104" max="3104" width="11.5703125" style="20"/>
    <col min="3105" max="3105" width="8.42578125" style="20" customWidth="1"/>
    <col min="3106" max="3106" width="5.42578125" style="20" customWidth="1"/>
    <col min="3107" max="3108" width="5.140625" style="20" customWidth="1"/>
    <col min="3109" max="3109" width="6.42578125" style="20" customWidth="1"/>
    <col min="3110" max="3110" width="11.5703125" style="20"/>
    <col min="3111" max="3111" width="8.42578125" style="20" customWidth="1"/>
    <col min="3112" max="3112" width="3.140625" style="20" customWidth="1"/>
    <col min="3113" max="3113" width="5.140625" style="20" customWidth="1"/>
    <col min="3114" max="3114" width="7.42578125" style="20" customWidth="1"/>
    <col min="3115" max="3115" width="4.5703125" style="20" customWidth="1"/>
    <col min="3116" max="3328" width="11.5703125" style="20"/>
    <col min="3329" max="3329" width="1.85546875" style="20" customWidth="1"/>
    <col min="3330" max="3330" width="9.42578125" style="20" customWidth="1"/>
    <col min="3331" max="3331" width="8.42578125" style="20" customWidth="1"/>
    <col min="3332" max="3332" width="8.5703125" style="20" customWidth="1"/>
    <col min="3333" max="3333" width="8.140625" style="20" customWidth="1"/>
    <col min="3334" max="3335" width="4.5703125" style="20" customWidth="1"/>
    <col min="3336" max="3336" width="7.140625" style="20" customWidth="1"/>
    <col min="3337" max="3337" width="7.85546875" style="20" customWidth="1"/>
    <col min="3338" max="3338" width="4.5703125" style="20" customWidth="1"/>
    <col min="3339" max="3339" width="8.140625" style="20" customWidth="1"/>
    <col min="3340" max="3340" width="9.42578125" style="20" customWidth="1"/>
    <col min="3341" max="3341" width="7.140625" style="20" customWidth="1"/>
    <col min="3342" max="3343" width="8.5703125" style="20" customWidth="1"/>
    <col min="3344" max="3344" width="4.5703125" style="20" customWidth="1"/>
    <col min="3345" max="3345" width="7.42578125" style="20" customWidth="1"/>
    <col min="3346" max="3347" width="4.5703125" style="20" customWidth="1"/>
    <col min="3348" max="3348" width="7" style="20" customWidth="1"/>
    <col min="3349" max="3349" width="8.140625" style="20" customWidth="1"/>
    <col min="3350" max="3350" width="8" style="20" customWidth="1"/>
    <col min="3351" max="3351" width="7.140625" style="20" customWidth="1"/>
    <col min="3352" max="3352" width="6.5703125" style="20" customWidth="1"/>
    <col min="3353" max="3353" width="4.5703125" style="20" customWidth="1"/>
    <col min="3354" max="3354" width="7.85546875" style="20" customWidth="1"/>
    <col min="3355" max="3355" width="8.140625" style="20" customWidth="1"/>
    <col min="3356" max="3359" width="4.5703125" style="20" customWidth="1"/>
    <col min="3360" max="3360" width="11.5703125" style="20"/>
    <col min="3361" max="3361" width="8.42578125" style="20" customWidth="1"/>
    <col min="3362" max="3362" width="5.42578125" style="20" customWidth="1"/>
    <col min="3363" max="3364" width="5.140625" style="20" customWidth="1"/>
    <col min="3365" max="3365" width="6.42578125" style="20" customWidth="1"/>
    <col min="3366" max="3366" width="11.5703125" style="20"/>
    <col min="3367" max="3367" width="8.42578125" style="20" customWidth="1"/>
    <col min="3368" max="3368" width="3.140625" style="20" customWidth="1"/>
    <col min="3369" max="3369" width="5.140625" style="20" customWidth="1"/>
    <col min="3370" max="3370" width="7.42578125" style="20" customWidth="1"/>
    <col min="3371" max="3371" width="4.5703125" style="20" customWidth="1"/>
    <col min="3372" max="3584" width="11.5703125" style="20"/>
    <col min="3585" max="3585" width="1.85546875" style="20" customWidth="1"/>
    <col min="3586" max="3586" width="9.42578125" style="20" customWidth="1"/>
    <col min="3587" max="3587" width="8.42578125" style="20" customWidth="1"/>
    <col min="3588" max="3588" width="8.5703125" style="20" customWidth="1"/>
    <col min="3589" max="3589" width="8.140625" style="20" customWidth="1"/>
    <col min="3590" max="3591" width="4.5703125" style="20" customWidth="1"/>
    <col min="3592" max="3592" width="7.140625" style="20" customWidth="1"/>
    <col min="3593" max="3593" width="7.85546875" style="20" customWidth="1"/>
    <col min="3594" max="3594" width="4.5703125" style="20" customWidth="1"/>
    <col min="3595" max="3595" width="8.140625" style="20" customWidth="1"/>
    <col min="3596" max="3596" width="9.42578125" style="20" customWidth="1"/>
    <col min="3597" max="3597" width="7.140625" style="20" customWidth="1"/>
    <col min="3598" max="3599" width="8.5703125" style="20" customWidth="1"/>
    <col min="3600" max="3600" width="4.5703125" style="20" customWidth="1"/>
    <col min="3601" max="3601" width="7.42578125" style="20" customWidth="1"/>
    <col min="3602" max="3603" width="4.5703125" style="20" customWidth="1"/>
    <col min="3604" max="3604" width="7" style="20" customWidth="1"/>
    <col min="3605" max="3605" width="8.140625" style="20" customWidth="1"/>
    <col min="3606" max="3606" width="8" style="20" customWidth="1"/>
    <col min="3607" max="3607" width="7.140625" style="20" customWidth="1"/>
    <col min="3608" max="3608" width="6.5703125" style="20" customWidth="1"/>
    <col min="3609" max="3609" width="4.5703125" style="20" customWidth="1"/>
    <col min="3610" max="3610" width="7.85546875" style="20" customWidth="1"/>
    <col min="3611" max="3611" width="8.140625" style="20" customWidth="1"/>
    <col min="3612" max="3615" width="4.5703125" style="20" customWidth="1"/>
    <col min="3616" max="3616" width="11.5703125" style="20"/>
    <col min="3617" max="3617" width="8.42578125" style="20" customWidth="1"/>
    <col min="3618" max="3618" width="5.42578125" style="20" customWidth="1"/>
    <col min="3619" max="3620" width="5.140625" style="20" customWidth="1"/>
    <col min="3621" max="3621" width="6.42578125" style="20" customWidth="1"/>
    <col min="3622" max="3622" width="11.5703125" style="20"/>
    <col min="3623" max="3623" width="8.42578125" style="20" customWidth="1"/>
    <col min="3624" max="3624" width="3.140625" style="20" customWidth="1"/>
    <col min="3625" max="3625" width="5.140625" style="20" customWidth="1"/>
    <col min="3626" max="3626" width="7.42578125" style="20" customWidth="1"/>
    <col min="3627" max="3627" width="4.5703125" style="20" customWidth="1"/>
    <col min="3628" max="3840" width="11.5703125" style="20"/>
    <col min="3841" max="3841" width="1.85546875" style="20" customWidth="1"/>
    <col min="3842" max="3842" width="9.42578125" style="20" customWidth="1"/>
    <col min="3843" max="3843" width="8.42578125" style="20" customWidth="1"/>
    <col min="3844" max="3844" width="8.5703125" style="20" customWidth="1"/>
    <col min="3845" max="3845" width="8.140625" style="20" customWidth="1"/>
    <col min="3846" max="3847" width="4.5703125" style="20" customWidth="1"/>
    <col min="3848" max="3848" width="7.140625" style="20" customWidth="1"/>
    <col min="3849" max="3849" width="7.85546875" style="20" customWidth="1"/>
    <col min="3850" max="3850" width="4.5703125" style="20" customWidth="1"/>
    <col min="3851" max="3851" width="8.140625" style="20" customWidth="1"/>
    <col min="3852" max="3852" width="9.42578125" style="20" customWidth="1"/>
    <col min="3853" max="3853" width="7.140625" style="20" customWidth="1"/>
    <col min="3854" max="3855" width="8.5703125" style="20" customWidth="1"/>
    <col min="3856" max="3856" width="4.5703125" style="20" customWidth="1"/>
    <col min="3857" max="3857" width="7.42578125" style="20" customWidth="1"/>
    <col min="3858" max="3859" width="4.5703125" style="20" customWidth="1"/>
    <col min="3860" max="3860" width="7" style="20" customWidth="1"/>
    <col min="3861" max="3861" width="8.140625" style="20" customWidth="1"/>
    <col min="3862" max="3862" width="8" style="20" customWidth="1"/>
    <col min="3863" max="3863" width="7.140625" style="20" customWidth="1"/>
    <col min="3864" max="3864" width="6.5703125" style="20" customWidth="1"/>
    <col min="3865" max="3865" width="4.5703125" style="20" customWidth="1"/>
    <col min="3866" max="3866" width="7.85546875" style="20" customWidth="1"/>
    <col min="3867" max="3867" width="8.140625" style="20" customWidth="1"/>
    <col min="3868" max="3871" width="4.5703125" style="20" customWidth="1"/>
    <col min="3872" max="3872" width="11.5703125" style="20"/>
    <col min="3873" max="3873" width="8.42578125" style="20" customWidth="1"/>
    <col min="3874" max="3874" width="5.42578125" style="20" customWidth="1"/>
    <col min="3875" max="3876" width="5.140625" style="20" customWidth="1"/>
    <col min="3877" max="3877" width="6.42578125" style="20" customWidth="1"/>
    <col min="3878" max="3878" width="11.5703125" style="20"/>
    <col min="3879" max="3879" width="8.42578125" style="20" customWidth="1"/>
    <col min="3880" max="3880" width="3.140625" style="20" customWidth="1"/>
    <col min="3881" max="3881" width="5.140625" style="20" customWidth="1"/>
    <col min="3882" max="3882" width="7.42578125" style="20" customWidth="1"/>
    <col min="3883" max="3883" width="4.5703125" style="20" customWidth="1"/>
    <col min="3884" max="4096" width="11.5703125" style="20"/>
    <col min="4097" max="4097" width="1.85546875" style="20" customWidth="1"/>
    <col min="4098" max="4098" width="9.42578125" style="20" customWidth="1"/>
    <col min="4099" max="4099" width="8.42578125" style="20" customWidth="1"/>
    <col min="4100" max="4100" width="8.5703125" style="20" customWidth="1"/>
    <col min="4101" max="4101" width="8.140625" style="20" customWidth="1"/>
    <col min="4102" max="4103" width="4.5703125" style="20" customWidth="1"/>
    <col min="4104" max="4104" width="7.140625" style="20" customWidth="1"/>
    <col min="4105" max="4105" width="7.85546875" style="20" customWidth="1"/>
    <col min="4106" max="4106" width="4.5703125" style="20" customWidth="1"/>
    <col min="4107" max="4107" width="8.140625" style="20" customWidth="1"/>
    <col min="4108" max="4108" width="9.42578125" style="20" customWidth="1"/>
    <col min="4109" max="4109" width="7.140625" style="20" customWidth="1"/>
    <col min="4110" max="4111" width="8.5703125" style="20" customWidth="1"/>
    <col min="4112" max="4112" width="4.5703125" style="20" customWidth="1"/>
    <col min="4113" max="4113" width="7.42578125" style="20" customWidth="1"/>
    <col min="4114" max="4115" width="4.5703125" style="20" customWidth="1"/>
    <col min="4116" max="4116" width="7" style="20" customWidth="1"/>
    <col min="4117" max="4117" width="8.140625" style="20" customWidth="1"/>
    <col min="4118" max="4118" width="8" style="20" customWidth="1"/>
    <col min="4119" max="4119" width="7.140625" style="20" customWidth="1"/>
    <col min="4120" max="4120" width="6.5703125" style="20" customWidth="1"/>
    <col min="4121" max="4121" width="4.5703125" style="20" customWidth="1"/>
    <col min="4122" max="4122" width="7.85546875" style="20" customWidth="1"/>
    <col min="4123" max="4123" width="8.140625" style="20" customWidth="1"/>
    <col min="4124" max="4127" width="4.5703125" style="20" customWidth="1"/>
    <col min="4128" max="4128" width="11.5703125" style="20"/>
    <col min="4129" max="4129" width="8.42578125" style="20" customWidth="1"/>
    <col min="4130" max="4130" width="5.42578125" style="20" customWidth="1"/>
    <col min="4131" max="4132" width="5.140625" style="20" customWidth="1"/>
    <col min="4133" max="4133" width="6.42578125" style="20" customWidth="1"/>
    <col min="4134" max="4134" width="11.5703125" style="20"/>
    <col min="4135" max="4135" width="8.42578125" style="20" customWidth="1"/>
    <col min="4136" max="4136" width="3.140625" style="20" customWidth="1"/>
    <col min="4137" max="4137" width="5.140625" style="20" customWidth="1"/>
    <col min="4138" max="4138" width="7.42578125" style="20" customWidth="1"/>
    <col min="4139" max="4139" width="4.5703125" style="20" customWidth="1"/>
    <col min="4140" max="4352" width="11.5703125" style="20"/>
    <col min="4353" max="4353" width="1.85546875" style="20" customWidth="1"/>
    <col min="4354" max="4354" width="9.42578125" style="20" customWidth="1"/>
    <col min="4355" max="4355" width="8.42578125" style="20" customWidth="1"/>
    <col min="4356" max="4356" width="8.5703125" style="20" customWidth="1"/>
    <col min="4357" max="4357" width="8.140625" style="20" customWidth="1"/>
    <col min="4358" max="4359" width="4.5703125" style="20" customWidth="1"/>
    <col min="4360" max="4360" width="7.140625" style="20" customWidth="1"/>
    <col min="4361" max="4361" width="7.85546875" style="20" customWidth="1"/>
    <col min="4362" max="4362" width="4.5703125" style="20" customWidth="1"/>
    <col min="4363" max="4363" width="8.140625" style="20" customWidth="1"/>
    <col min="4364" max="4364" width="9.42578125" style="20" customWidth="1"/>
    <col min="4365" max="4365" width="7.140625" style="20" customWidth="1"/>
    <col min="4366" max="4367" width="8.5703125" style="20" customWidth="1"/>
    <col min="4368" max="4368" width="4.5703125" style="20" customWidth="1"/>
    <col min="4369" max="4369" width="7.42578125" style="20" customWidth="1"/>
    <col min="4370" max="4371" width="4.5703125" style="20" customWidth="1"/>
    <col min="4372" max="4372" width="7" style="20" customWidth="1"/>
    <col min="4373" max="4373" width="8.140625" style="20" customWidth="1"/>
    <col min="4374" max="4374" width="8" style="20" customWidth="1"/>
    <col min="4375" max="4375" width="7.140625" style="20" customWidth="1"/>
    <col min="4376" max="4376" width="6.5703125" style="20" customWidth="1"/>
    <col min="4377" max="4377" width="4.5703125" style="20" customWidth="1"/>
    <col min="4378" max="4378" width="7.85546875" style="20" customWidth="1"/>
    <col min="4379" max="4379" width="8.140625" style="20" customWidth="1"/>
    <col min="4380" max="4383" width="4.5703125" style="20" customWidth="1"/>
    <col min="4384" max="4384" width="11.5703125" style="20"/>
    <col min="4385" max="4385" width="8.42578125" style="20" customWidth="1"/>
    <col min="4386" max="4386" width="5.42578125" style="20" customWidth="1"/>
    <col min="4387" max="4388" width="5.140625" style="20" customWidth="1"/>
    <col min="4389" max="4389" width="6.42578125" style="20" customWidth="1"/>
    <col min="4390" max="4390" width="11.5703125" style="20"/>
    <col min="4391" max="4391" width="8.42578125" style="20" customWidth="1"/>
    <col min="4392" max="4392" width="3.140625" style="20" customWidth="1"/>
    <col min="4393" max="4393" width="5.140625" style="20" customWidth="1"/>
    <col min="4394" max="4394" width="7.42578125" style="20" customWidth="1"/>
    <col min="4395" max="4395" width="4.5703125" style="20" customWidth="1"/>
    <col min="4396" max="4608" width="11.5703125" style="20"/>
    <col min="4609" max="4609" width="1.85546875" style="20" customWidth="1"/>
    <col min="4610" max="4610" width="9.42578125" style="20" customWidth="1"/>
    <col min="4611" max="4611" width="8.42578125" style="20" customWidth="1"/>
    <col min="4612" max="4612" width="8.5703125" style="20" customWidth="1"/>
    <col min="4613" max="4613" width="8.140625" style="20" customWidth="1"/>
    <col min="4614" max="4615" width="4.5703125" style="20" customWidth="1"/>
    <col min="4616" max="4616" width="7.140625" style="20" customWidth="1"/>
    <col min="4617" max="4617" width="7.85546875" style="20" customWidth="1"/>
    <col min="4618" max="4618" width="4.5703125" style="20" customWidth="1"/>
    <col min="4619" max="4619" width="8.140625" style="20" customWidth="1"/>
    <col min="4620" max="4620" width="9.42578125" style="20" customWidth="1"/>
    <col min="4621" max="4621" width="7.140625" style="20" customWidth="1"/>
    <col min="4622" max="4623" width="8.5703125" style="20" customWidth="1"/>
    <col min="4624" max="4624" width="4.5703125" style="20" customWidth="1"/>
    <col min="4625" max="4625" width="7.42578125" style="20" customWidth="1"/>
    <col min="4626" max="4627" width="4.5703125" style="20" customWidth="1"/>
    <col min="4628" max="4628" width="7" style="20" customWidth="1"/>
    <col min="4629" max="4629" width="8.140625" style="20" customWidth="1"/>
    <col min="4630" max="4630" width="8" style="20" customWidth="1"/>
    <col min="4631" max="4631" width="7.140625" style="20" customWidth="1"/>
    <col min="4632" max="4632" width="6.5703125" style="20" customWidth="1"/>
    <col min="4633" max="4633" width="4.5703125" style="20" customWidth="1"/>
    <col min="4634" max="4634" width="7.85546875" style="20" customWidth="1"/>
    <col min="4635" max="4635" width="8.140625" style="20" customWidth="1"/>
    <col min="4636" max="4639" width="4.5703125" style="20" customWidth="1"/>
    <col min="4640" max="4640" width="11.5703125" style="20"/>
    <col min="4641" max="4641" width="8.42578125" style="20" customWidth="1"/>
    <col min="4642" max="4642" width="5.42578125" style="20" customWidth="1"/>
    <col min="4643" max="4644" width="5.140625" style="20" customWidth="1"/>
    <col min="4645" max="4645" width="6.42578125" style="20" customWidth="1"/>
    <col min="4646" max="4646" width="11.5703125" style="20"/>
    <col min="4647" max="4647" width="8.42578125" style="20" customWidth="1"/>
    <col min="4648" max="4648" width="3.140625" style="20" customWidth="1"/>
    <col min="4649" max="4649" width="5.140625" style="20" customWidth="1"/>
    <col min="4650" max="4650" width="7.42578125" style="20" customWidth="1"/>
    <col min="4651" max="4651" width="4.5703125" style="20" customWidth="1"/>
    <col min="4652" max="4864" width="11.5703125" style="20"/>
    <col min="4865" max="4865" width="1.85546875" style="20" customWidth="1"/>
    <col min="4866" max="4866" width="9.42578125" style="20" customWidth="1"/>
    <col min="4867" max="4867" width="8.42578125" style="20" customWidth="1"/>
    <col min="4868" max="4868" width="8.5703125" style="20" customWidth="1"/>
    <col min="4869" max="4869" width="8.140625" style="20" customWidth="1"/>
    <col min="4870" max="4871" width="4.5703125" style="20" customWidth="1"/>
    <col min="4872" max="4872" width="7.140625" style="20" customWidth="1"/>
    <col min="4873" max="4873" width="7.85546875" style="20" customWidth="1"/>
    <col min="4874" max="4874" width="4.5703125" style="20" customWidth="1"/>
    <col min="4875" max="4875" width="8.140625" style="20" customWidth="1"/>
    <col min="4876" max="4876" width="9.42578125" style="20" customWidth="1"/>
    <col min="4877" max="4877" width="7.140625" style="20" customWidth="1"/>
    <col min="4878" max="4879" width="8.5703125" style="20" customWidth="1"/>
    <col min="4880" max="4880" width="4.5703125" style="20" customWidth="1"/>
    <col min="4881" max="4881" width="7.42578125" style="20" customWidth="1"/>
    <col min="4882" max="4883" width="4.5703125" style="20" customWidth="1"/>
    <col min="4884" max="4884" width="7" style="20" customWidth="1"/>
    <col min="4885" max="4885" width="8.140625" style="20" customWidth="1"/>
    <col min="4886" max="4886" width="8" style="20" customWidth="1"/>
    <col min="4887" max="4887" width="7.140625" style="20" customWidth="1"/>
    <col min="4888" max="4888" width="6.5703125" style="20" customWidth="1"/>
    <col min="4889" max="4889" width="4.5703125" style="20" customWidth="1"/>
    <col min="4890" max="4890" width="7.85546875" style="20" customWidth="1"/>
    <col min="4891" max="4891" width="8.140625" style="20" customWidth="1"/>
    <col min="4892" max="4895" width="4.5703125" style="20" customWidth="1"/>
    <col min="4896" max="4896" width="11.5703125" style="20"/>
    <col min="4897" max="4897" width="8.42578125" style="20" customWidth="1"/>
    <col min="4898" max="4898" width="5.42578125" style="20" customWidth="1"/>
    <col min="4899" max="4900" width="5.140625" style="20" customWidth="1"/>
    <col min="4901" max="4901" width="6.42578125" style="20" customWidth="1"/>
    <col min="4902" max="4902" width="11.5703125" style="20"/>
    <col min="4903" max="4903" width="8.42578125" style="20" customWidth="1"/>
    <col min="4904" max="4904" width="3.140625" style="20" customWidth="1"/>
    <col min="4905" max="4905" width="5.140625" style="20" customWidth="1"/>
    <col min="4906" max="4906" width="7.42578125" style="20" customWidth="1"/>
    <col min="4907" max="4907" width="4.5703125" style="20" customWidth="1"/>
    <col min="4908" max="5120" width="11.5703125" style="20"/>
    <col min="5121" max="5121" width="1.85546875" style="20" customWidth="1"/>
    <col min="5122" max="5122" width="9.42578125" style="20" customWidth="1"/>
    <col min="5123" max="5123" width="8.42578125" style="20" customWidth="1"/>
    <col min="5124" max="5124" width="8.5703125" style="20" customWidth="1"/>
    <col min="5125" max="5125" width="8.140625" style="20" customWidth="1"/>
    <col min="5126" max="5127" width="4.5703125" style="20" customWidth="1"/>
    <col min="5128" max="5128" width="7.140625" style="20" customWidth="1"/>
    <col min="5129" max="5129" width="7.85546875" style="20" customWidth="1"/>
    <col min="5130" max="5130" width="4.5703125" style="20" customWidth="1"/>
    <col min="5131" max="5131" width="8.140625" style="20" customWidth="1"/>
    <col min="5132" max="5132" width="9.42578125" style="20" customWidth="1"/>
    <col min="5133" max="5133" width="7.140625" style="20" customWidth="1"/>
    <col min="5134" max="5135" width="8.5703125" style="20" customWidth="1"/>
    <col min="5136" max="5136" width="4.5703125" style="20" customWidth="1"/>
    <col min="5137" max="5137" width="7.42578125" style="20" customWidth="1"/>
    <col min="5138" max="5139" width="4.5703125" style="20" customWidth="1"/>
    <col min="5140" max="5140" width="7" style="20" customWidth="1"/>
    <col min="5141" max="5141" width="8.140625" style="20" customWidth="1"/>
    <col min="5142" max="5142" width="8" style="20" customWidth="1"/>
    <col min="5143" max="5143" width="7.140625" style="20" customWidth="1"/>
    <col min="5144" max="5144" width="6.5703125" style="20" customWidth="1"/>
    <col min="5145" max="5145" width="4.5703125" style="20" customWidth="1"/>
    <col min="5146" max="5146" width="7.85546875" style="20" customWidth="1"/>
    <col min="5147" max="5147" width="8.140625" style="20" customWidth="1"/>
    <col min="5148" max="5151" width="4.5703125" style="20" customWidth="1"/>
    <col min="5152" max="5152" width="11.5703125" style="20"/>
    <col min="5153" max="5153" width="8.42578125" style="20" customWidth="1"/>
    <col min="5154" max="5154" width="5.42578125" style="20" customWidth="1"/>
    <col min="5155" max="5156" width="5.140625" style="20" customWidth="1"/>
    <col min="5157" max="5157" width="6.42578125" style="20" customWidth="1"/>
    <col min="5158" max="5158" width="11.5703125" style="20"/>
    <col min="5159" max="5159" width="8.42578125" style="20" customWidth="1"/>
    <col min="5160" max="5160" width="3.140625" style="20" customWidth="1"/>
    <col min="5161" max="5161" width="5.140625" style="20" customWidth="1"/>
    <col min="5162" max="5162" width="7.42578125" style="20" customWidth="1"/>
    <col min="5163" max="5163" width="4.5703125" style="20" customWidth="1"/>
    <col min="5164" max="5376" width="11.5703125" style="20"/>
    <col min="5377" max="5377" width="1.85546875" style="20" customWidth="1"/>
    <col min="5378" max="5378" width="9.42578125" style="20" customWidth="1"/>
    <col min="5379" max="5379" width="8.42578125" style="20" customWidth="1"/>
    <col min="5380" max="5380" width="8.5703125" style="20" customWidth="1"/>
    <col min="5381" max="5381" width="8.140625" style="20" customWidth="1"/>
    <col min="5382" max="5383" width="4.5703125" style="20" customWidth="1"/>
    <col min="5384" max="5384" width="7.140625" style="20" customWidth="1"/>
    <col min="5385" max="5385" width="7.85546875" style="20" customWidth="1"/>
    <col min="5386" max="5386" width="4.5703125" style="20" customWidth="1"/>
    <col min="5387" max="5387" width="8.140625" style="20" customWidth="1"/>
    <col min="5388" max="5388" width="9.42578125" style="20" customWidth="1"/>
    <col min="5389" max="5389" width="7.140625" style="20" customWidth="1"/>
    <col min="5390" max="5391" width="8.5703125" style="20" customWidth="1"/>
    <col min="5392" max="5392" width="4.5703125" style="20" customWidth="1"/>
    <col min="5393" max="5393" width="7.42578125" style="20" customWidth="1"/>
    <col min="5394" max="5395" width="4.5703125" style="20" customWidth="1"/>
    <col min="5396" max="5396" width="7" style="20" customWidth="1"/>
    <col min="5397" max="5397" width="8.140625" style="20" customWidth="1"/>
    <col min="5398" max="5398" width="8" style="20" customWidth="1"/>
    <col min="5399" max="5399" width="7.140625" style="20" customWidth="1"/>
    <col min="5400" max="5400" width="6.5703125" style="20" customWidth="1"/>
    <col min="5401" max="5401" width="4.5703125" style="20" customWidth="1"/>
    <col min="5402" max="5402" width="7.85546875" style="20" customWidth="1"/>
    <col min="5403" max="5403" width="8.140625" style="20" customWidth="1"/>
    <col min="5404" max="5407" width="4.5703125" style="20" customWidth="1"/>
    <col min="5408" max="5408" width="11.5703125" style="20"/>
    <col min="5409" max="5409" width="8.42578125" style="20" customWidth="1"/>
    <col min="5410" max="5410" width="5.42578125" style="20" customWidth="1"/>
    <col min="5411" max="5412" width="5.140625" style="20" customWidth="1"/>
    <col min="5413" max="5413" width="6.42578125" style="20" customWidth="1"/>
    <col min="5414" max="5414" width="11.5703125" style="20"/>
    <col min="5415" max="5415" width="8.42578125" style="20" customWidth="1"/>
    <col min="5416" max="5416" width="3.140625" style="20" customWidth="1"/>
    <col min="5417" max="5417" width="5.140625" style="20" customWidth="1"/>
    <col min="5418" max="5418" width="7.42578125" style="20" customWidth="1"/>
    <col min="5419" max="5419" width="4.5703125" style="20" customWidth="1"/>
    <col min="5420" max="5632" width="11.5703125" style="20"/>
    <col min="5633" max="5633" width="1.85546875" style="20" customWidth="1"/>
    <col min="5634" max="5634" width="9.42578125" style="20" customWidth="1"/>
    <col min="5635" max="5635" width="8.42578125" style="20" customWidth="1"/>
    <col min="5636" max="5636" width="8.5703125" style="20" customWidth="1"/>
    <col min="5637" max="5637" width="8.140625" style="20" customWidth="1"/>
    <col min="5638" max="5639" width="4.5703125" style="20" customWidth="1"/>
    <col min="5640" max="5640" width="7.140625" style="20" customWidth="1"/>
    <col min="5641" max="5641" width="7.85546875" style="20" customWidth="1"/>
    <col min="5642" max="5642" width="4.5703125" style="20" customWidth="1"/>
    <col min="5643" max="5643" width="8.140625" style="20" customWidth="1"/>
    <col min="5644" max="5644" width="9.42578125" style="20" customWidth="1"/>
    <col min="5645" max="5645" width="7.140625" style="20" customWidth="1"/>
    <col min="5646" max="5647" width="8.5703125" style="20" customWidth="1"/>
    <col min="5648" max="5648" width="4.5703125" style="20" customWidth="1"/>
    <col min="5649" max="5649" width="7.42578125" style="20" customWidth="1"/>
    <col min="5650" max="5651" width="4.5703125" style="20" customWidth="1"/>
    <col min="5652" max="5652" width="7" style="20" customWidth="1"/>
    <col min="5653" max="5653" width="8.140625" style="20" customWidth="1"/>
    <col min="5654" max="5654" width="8" style="20" customWidth="1"/>
    <col min="5655" max="5655" width="7.140625" style="20" customWidth="1"/>
    <col min="5656" max="5656" width="6.5703125" style="20" customWidth="1"/>
    <col min="5657" max="5657" width="4.5703125" style="20" customWidth="1"/>
    <col min="5658" max="5658" width="7.85546875" style="20" customWidth="1"/>
    <col min="5659" max="5659" width="8.140625" style="20" customWidth="1"/>
    <col min="5660" max="5663" width="4.5703125" style="20" customWidth="1"/>
    <col min="5664" max="5664" width="11.5703125" style="20"/>
    <col min="5665" max="5665" width="8.42578125" style="20" customWidth="1"/>
    <col min="5666" max="5666" width="5.42578125" style="20" customWidth="1"/>
    <col min="5667" max="5668" width="5.140625" style="20" customWidth="1"/>
    <col min="5669" max="5669" width="6.42578125" style="20" customWidth="1"/>
    <col min="5670" max="5670" width="11.5703125" style="20"/>
    <col min="5671" max="5671" width="8.42578125" style="20" customWidth="1"/>
    <col min="5672" max="5672" width="3.140625" style="20" customWidth="1"/>
    <col min="5673" max="5673" width="5.140625" style="20" customWidth="1"/>
    <col min="5674" max="5674" width="7.42578125" style="20" customWidth="1"/>
    <col min="5675" max="5675" width="4.5703125" style="20" customWidth="1"/>
    <col min="5676" max="5888" width="11.5703125" style="20"/>
    <col min="5889" max="5889" width="1.85546875" style="20" customWidth="1"/>
    <col min="5890" max="5890" width="9.42578125" style="20" customWidth="1"/>
    <col min="5891" max="5891" width="8.42578125" style="20" customWidth="1"/>
    <col min="5892" max="5892" width="8.5703125" style="20" customWidth="1"/>
    <col min="5893" max="5893" width="8.140625" style="20" customWidth="1"/>
    <col min="5894" max="5895" width="4.5703125" style="20" customWidth="1"/>
    <col min="5896" max="5896" width="7.140625" style="20" customWidth="1"/>
    <col min="5897" max="5897" width="7.85546875" style="20" customWidth="1"/>
    <col min="5898" max="5898" width="4.5703125" style="20" customWidth="1"/>
    <col min="5899" max="5899" width="8.140625" style="20" customWidth="1"/>
    <col min="5900" max="5900" width="9.42578125" style="20" customWidth="1"/>
    <col min="5901" max="5901" width="7.140625" style="20" customWidth="1"/>
    <col min="5902" max="5903" width="8.5703125" style="20" customWidth="1"/>
    <col min="5904" max="5904" width="4.5703125" style="20" customWidth="1"/>
    <col min="5905" max="5905" width="7.42578125" style="20" customWidth="1"/>
    <col min="5906" max="5907" width="4.5703125" style="20" customWidth="1"/>
    <col min="5908" max="5908" width="7" style="20" customWidth="1"/>
    <col min="5909" max="5909" width="8.140625" style="20" customWidth="1"/>
    <col min="5910" max="5910" width="8" style="20" customWidth="1"/>
    <col min="5911" max="5911" width="7.140625" style="20" customWidth="1"/>
    <col min="5912" max="5912" width="6.5703125" style="20" customWidth="1"/>
    <col min="5913" max="5913" width="4.5703125" style="20" customWidth="1"/>
    <col min="5914" max="5914" width="7.85546875" style="20" customWidth="1"/>
    <col min="5915" max="5915" width="8.140625" style="20" customWidth="1"/>
    <col min="5916" max="5919" width="4.5703125" style="20" customWidth="1"/>
    <col min="5920" max="5920" width="11.5703125" style="20"/>
    <col min="5921" max="5921" width="8.42578125" style="20" customWidth="1"/>
    <col min="5922" max="5922" width="5.42578125" style="20" customWidth="1"/>
    <col min="5923" max="5924" width="5.140625" style="20" customWidth="1"/>
    <col min="5925" max="5925" width="6.42578125" style="20" customWidth="1"/>
    <col min="5926" max="5926" width="11.5703125" style="20"/>
    <col min="5927" max="5927" width="8.42578125" style="20" customWidth="1"/>
    <col min="5928" max="5928" width="3.140625" style="20" customWidth="1"/>
    <col min="5929" max="5929" width="5.140625" style="20" customWidth="1"/>
    <col min="5930" max="5930" width="7.42578125" style="20" customWidth="1"/>
    <col min="5931" max="5931" width="4.5703125" style="20" customWidth="1"/>
    <col min="5932" max="6144" width="11.5703125" style="20"/>
    <col min="6145" max="6145" width="1.85546875" style="20" customWidth="1"/>
    <col min="6146" max="6146" width="9.42578125" style="20" customWidth="1"/>
    <col min="6147" max="6147" width="8.42578125" style="20" customWidth="1"/>
    <col min="6148" max="6148" width="8.5703125" style="20" customWidth="1"/>
    <col min="6149" max="6149" width="8.140625" style="20" customWidth="1"/>
    <col min="6150" max="6151" width="4.5703125" style="20" customWidth="1"/>
    <col min="6152" max="6152" width="7.140625" style="20" customWidth="1"/>
    <col min="6153" max="6153" width="7.85546875" style="20" customWidth="1"/>
    <col min="6154" max="6154" width="4.5703125" style="20" customWidth="1"/>
    <col min="6155" max="6155" width="8.140625" style="20" customWidth="1"/>
    <col min="6156" max="6156" width="9.42578125" style="20" customWidth="1"/>
    <col min="6157" max="6157" width="7.140625" style="20" customWidth="1"/>
    <col min="6158" max="6159" width="8.5703125" style="20" customWidth="1"/>
    <col min="6160" max="6160" width="4.5703125" style="20" customWidth="1"/>
    <col min="6161" max="6161" width="7.42578125" style="20" customWidth="1"/>
    <col min="6162" max="6163" width="4.5703125" style="20" customWidth="1"/>
    <col min="6164" max="6164" width="7" style="20" customWidth="1"/>
    <col min="6165" max="6165" width="8.140625" style="20" customWidth="1"/>
    <col min="6166" max="6166" width="8" style="20" customWidth="1"/>
    <col min="6167" max="6167" width="7.140625" style="20" customWidth="1"/>
    <col min="6168" max="6168" width="6.5703125" style="20" customWidth="1"/>
    <col min="6169" max="6169" width="4.5703125" style="20" customWidth="1"/>
    <col min="6170" max="6170" width="7.85546875" style="20" customWidth="1"/>
    <col min="6171" max="6171" width="8.140625" style="20" customWidth="1"/>
    <col min="6172" max="6175" width="4.5703125" style="20" customWidth="1"/>
    <col min="6176" max="6176" width="11.5703125" style="20"/>
    <col min="6177" max="6177" width="8.42578125" style="20" customWidth="1"/>
    <col min="6178" max="6178" width="5.42578125" style="20" customWidth="1"/>
    <col min="6179" max="6180" width="5.140625" style="20" customWidth="1"/>
    <col min="6181" max="6181" width="6.42578125" style="20" customWidth="1"/>
    <col min="6182" max="6182" width="11.5703125" style="20"/>
    <col min="6183" max="6183" width="8.42578125" style="20" customWidth="1"/>
    <col min="6184" max="6184" width="3.140625" style="20" customWidth="1"/>
    <col min="6185" max="6185" width="5.140625" style="20" customWidth="1"/>
    <col min="6186" max="6186" width="7.42578125" style="20" customWidth="1"/>
    <col min="6187" max="6187" width="4.5703125" style="20" customWidth="1"/>
    <col min="6188" max="6400" width="11.5703125" style="20"/>
    <col min="6401" max="6401" width="1.85546875" style="20" customWidth="1"/>
    <col min="6402" max="6402" width="9.42578125" style="20" customWidth="1"/>
    <col min="6403" max="6403" width="8.42578125" style="20" customWidth="1"/>
    <col min="6404" max="6404" width="8.5703125" style="20" customWidth="1"/>
    <col min="6405" max="6405" width="8.140625" style="20" customWidth="1"/>
    <col min="6406" max="6407" width="4.5703125" style="20" customWidth="1"/>
    <col min="6408" max="6408" width="7.140625" style="20" customWidth="1"/>
    <col min="6409" max="6409" width="7.85546875" style="20" customWidth="1"/>
    <col min="6410" max="6410" width="4.5703125" style="20" customWidth="1"/>
    <col min="6411" max="6411" width="8.140625" style="20" customWidth="1"/>
    <col min="6412" max="6412" width="9.42578125" style="20" customWidth="1"/>
    <col min="6413" max="6413" width="7.140625" style="20" customWidth="1"/>
    <col min="6414" max="6415" width="8.5703125" style="20" customWidth="1"/>
    <col min="6416" max="6416" width="4.5703125" style="20" customWidth="1"/>
    <col min="6417" max="6417" width="7.42578125" style="20" customWidth="1"/>
    <col min="6418" max="6419" width="4.5703125" style="20" customWidth="1"/>
    <col min="6420" max="6420" width="7" style="20" customWidth="1"/>
    <col min="6421" max="6421" width="8.140625" style="20" customWidth="1"/>
    <col min="6422" max="6422" width="8" style="20" customWidth="1"/>
    <col min="6423" max="6423" width="7.140625" style="20" customWidth="1"/>
    <col min="6424" max="6424" width="6.5703125" style="20" customWidth="1"/>
    <col min="6425" max="6425" width="4.5703125" style="20" customWidth="1"/>
    <col min="6426" max="6426" width="7.85546875" style="20" customWidth="1"/>
    <col min="6427" max="6427" width="8.140625" style="20" customWidth="1"/>
    <col min="6428" max="6431" width="4.5703125" style="20" customWidth="1"/>
    <col min="6432" max="6432" width="11.5703125" style="20"/>
    <col min="6433" max="6433" width="8.42578125" style="20" customWidth="1"/>
    <col min="6434" max="6434" width="5.42578125" style="20" customWidth="1"/>
    <col min="6435" max="6436" width="5.140625" style="20" customWidth="1"/>
    <col min="6437" max="6437" width="6.42578125" style="20" customWidth="1"/>
    <col min="6438" max="6438" width="11.5703125" style="20"/>
    <col min="6439" max="6439" width="8.42578125" style="20" customWidth="1"/>
    <col min="6440" max="6440" width="3.140625" style="20" customWidth="1"/>
    <col min="6441" max="6441" width="5.140625" style="20" customWidth="1"/>
    <col min="6442" max="6442" width="7.42578125" style="20" customWidth="1"/>
    <col min="6443" max="6443" width="4.5703125" style="20" customWidth="1"/>
    <col min="6444" max="6656" width="11.5703125" style="20"/>
    <col min="6657" max="6657" width="1.85546875" style="20" customWidth="1"/>
    <col min="6658" max="6658" width="9.42578125" style="20" customWidth="1"/>
    <col min="6659" max="6659" width="8.42578125" style="20" customWidth="1"/>
    <col min="6660" max="6660" width="8.5703125" style="20" customWidth="1"/>
    <col min="6661" max="6661" width="8.140625" style="20" customWidth="1"/>
    <col min="6662" max="6663" width="4.5703125" style="20" customWidth="1"/>
    <col min="6664" max="6664" width="7.140625" style="20" customWidth="1"/>
    <col min="6665" max="6665" width="7.85546875" style="20" customWidth="1"/>
    <col min="6666" max="6666" width="4.5703125" style="20" customWidth="1"/>
    <col min="6667" max="6667" width="8.140625" style="20" customWidth="1"/>
    <col min="6668" max="6668" width="9.42578125" style="20" customWidth="1"/>
    <col min="6669" max="6669" width="7.140625" style="20" customWidth="1"/>
    <col min="6670" max="6671" width="8.5703125" style="20" customWidth="1"/>
    <col min="6672" max="6672" width="4.5703125" style="20" customWidth="1"/>
    <col min="6673" max="6673" width="7.42578125" style="20" customWidth="1"/>
    <col min="6674" max="6675" width="4.5703125" style="20" customWidth="1"/>
    <col min="6676" max="6676" width="7" style="20" customWidth="1"/>
    <col min="6677" max="6677" width="8.140625" style="20" customWidth="1"/>
    <col min="6678" max="6678" width="8" style="20" customWidth="1"/>
    <col min="6679" max="6679" width="7.140625" style="20" customWidth="1"/>
    <col min="6680" max="6680" width="6.5703125" style="20" customWidth="1"/>
    <col min="6681" max="6681" width="4.5703125" style="20" customWidth="1"/>
    <col min="6682" max="6682" width="7.85546875" style="20" customWidth="1"/>
    <col min="6683" max="6683" width="8.140625" style="20" customWidth="1"/>
    <col min="6684" max="6687" width="4.5703125" style="20" customWidth="1"/>
    <col min="6688" max="6688" width="11.5703125" style="20"/>
    <col min="6689" max="6689" width="8.42578125" style="20" customWidth="1"/>
    <col min="6690" max="6690" width="5.42578125" style="20" customWidth="1"/>
    <col min="6691" max="6692" width="5.140625" style="20" customWidth="1"/>
    <col min="6693" max="6693" width="6.42578125" style="20" customWidth="1"/>
    <col min="6694" max="6694" width="11.5703125" style="20"/>
    <col min="6695" max="6695" width="8.42578125" style="20" customWidth="1"/>
    <col min="6696" max="6696" width="3.140625" style="20" customWidth="1"/>
    <col min="6697" max="6697" width="5.140625" style="20" customWidth="1"/>
    <col min="6698" max="6698" width="7.42578125" style="20" customWidth="1"/>
    <col min="6699" max="6699" width="4.5703125" style="20" customWidth="1"/>
    <col min="6700" max="6912" width="11.5703125" style="20"/>
    <col min="6913" max="6913" width="1.85546875" style="20" customWidth="1"/>
    <col min="6914" max="6914" width="9.42578125" style="20" customWidth="1"/>
    <col min="6915" max="6915" width="8.42578125" style="20" customWidth="1"/>
    <col min="6916" max="6916" width="8.5703125" style="20" customWidth="1"/>
    <col min="6917" max="6917" width="8.140625" style="20" customWidth="1"/>
    <col min="6918" max="6919" width="4.5703125" style="20" customWidth="1"/>
    <col min="6920" max="6920" width="7.140625" style="20" customWidth="1"/>
    <col min="6921" max="6921" width="7.85546875" style="20" customWidth="1"/>
    <col min="6922" max="6922" width="4.5703125" style="20" customWidth="1"/>
    <col min="6923" max="6923" width="8.140625" style="20" customWidth="1"/>
    <col min="6924" max="6924" width="9.42578125" style="20" customWidth="1"/>
    <col min="6925" max="6925" width="7.140625" style="20" customWidth="1"/>
    <col min="6926" max="6927" width="8.5703125" style="20" customWidth="1"/>
    <col min="6928" max="6928" width="4.5703125" style="20" customWidth="1"/>
    <col min="6929" max="6929" width="7.42578125" style="20" customWidth="1"/>
    <col min="6930" max="6931" width="4.5703125" style="20" customWidth="1"/>
    <col min="6932" max="6932" width="7" style="20" customWidth="1"/>
    <col min="6933" max="6933" width="8.140625" style="20" customWidth="1"/>
    <col min="6934" max="6934" width="8" style="20" customWidth="1"/>
    <col min="6935" max="6935" width="7.140625" style="20" customWidth="1"/>
    <col min="6936" max="6936" width="6.5703125" style="20" customWidth="1"/>
    <col min="6937" max="6937" width="4.5703125" style="20" customWidth="1"/>
    <col min="6938" max="6938" width="7.85546875" style="20" customWidth="1"/>
    <col min="6939" max="6939" width="8.140625" style="20" customWidth="1"/>
    <col min="6940" max="6943" width="4.5703125" style="20" customWidth="1"/>
    <col min="6944" max="6944" width="11.5703125" style="20"/>
    <col min="6945" max="6945" width="8.42578125" style="20" customWidth="1"/>
    <col min="6946" max="6946" width="5.42578125" style="20" customWidth="1"/>
    <col min="6947" max="6948" width="5.140625" style="20" customWidth="1"/>
    <col min="6949" max="6949" width="6.42578125" style="20" customWidth="1"/>
    <col min="6950" max="6950" width="11.5703125" style="20"/>
    <col min="6951" max="6951" width="8.42578125" style="20" customWidth="1"/>
    <col min="6952" max="6952" width="3.140625" style="20" customWidth="1"/>
    <col min="6953" max="6953" width="5.140625" style="20" customWidth="1"/>
    <col min="6954" max="6954" width="7.42578125" style="20" customWidth="1"/>
    <col min="6955" max="6955" width="4.5703125" style="20" customWidth="1"/>
    <col min="6956" max="7168" width="11.5703125" style="20"/>
    <col min="7169" max="7169" width="1.85546875" style="20" customWidth="1"/>
    <col min="7170" max="7170" width="9.42578125" style="20" customWidth="1"/>
    <col min="7171" max="7171" width="8.42578125" style="20" customWidth="1"/>
    <col min="7172" max="7172" width="8.5703125" style="20" customWidth="1"/>
    <col min="7173" max="7173" width="8.140625" style="20" customWidth="1"/>
    <col min="7174" max="7175" width="4.5703125" style="20" customWidth="1"/>
    <col min="7176" max="7176" width="7.140625" style="20" customWidth="1"/>
    <col min="7177" max="7177" width="7.85546875" style="20" customWidth="1"/>
    <col min="7178" max="7178" width="4.5703125" style="20" customWidth="1"/>
    <col min="7179" max="7179" width="8.140625" style="20" customWidth="1"/>
    <col min="7180" max="7180" width="9.42578125" style="20" customWidth="1"/>
    <col min="7181" max="7181" width="7.140625" style="20" customWidth="1"/>
    <col min="7182" max="7183" width="8.5703125" style="20" customWidth="1"/>
    <col min="7184" max="7184" width="4.5703125" style="20" customWidth="1"/>
    <col min="7185" max="7185" width="7.42578125" style="20" customWidth="1"/>
    <col min="7186" max="7187" width="4.5703125" style="20" customWidth="1"/>
    <col min="7188" max="7188" width="7" style="20" customWidth="1"/>
    <col min="7189" max="7189" width="8.140625" style="20" customWidth="1"/>
    <col min="7190" max="7190" width="8" style="20" customWidth="1"/>
    <col min="7191" max="7191" width="7.140625" style="20" customWidth="1"/>
    <col min="7192" max="7192" width="6.5703125" style="20" customWidth="1"/>
    <col min="7193" max="7193" width="4.5703125" style="20" customWidth="1"/>
    <col min="7194" max="7194" width="7.85546875" style="20" customWidth="1"/>
    <col min="7195" max="7195" width="8.140625" style="20" customWidth="1"/>
    <col min="7196" max="7199" width="4.5703125" style="20" customWidth="1"/>
    <col min="7200" max="7200" width="11.5703125" style="20"/>
    <col min="7201" max="7201" width="8.42578125" style="20" customWidth="1"/>
    <col min="7202" max="7202" width="5.42578125" style="20" customWidth="1"/>
    <col min="7203" max="7204" width="5.140625" style="20" customWidth="1"/>
    <col min="7205" max="7205" width="6.42578125" style="20" customWidth="1"/>
    <col min="7206" max="7206" width="11.5703125" style="20"/>
    <col min="7207" max="7207" width="8.42578125" style="20" customWidth="1"/>
    <col min="7208" max="7208" width="3.140625" style="20" customWidth="1"/>
    <col min="7209" max="7209" width="5.140625" style="20" customWidth="1"/>
    <col min="7210" max="7210" width="7.42578125" style="20" customWidth="1"/>
    <col min="7211" max="7211" width="4.5703125" style="20" customWidth="1"/>
    <col min="7212" max="7424" width="11.5703125" style="20"/>
    <col min="7425" max="7425" width="1.85546875" style="20" customWidth="1"/>
    <col min="7426" max="7426" width="9.42578125" style="20" customWidth="1"/>
    <col min="7427" max="7427" width="8.42578125" style="20" customWidth="1"/>
    <col min="7428" max="7428" width="8.5703125" style="20" customWidth="1"/>
    <col min="7429" max="7429" width="8.140625" style="20" customWidth="1"/>
    <col min="7430" max="7431" width="4.5703125" style="20" customWidth="1"/>
    <col min="7432" max="7432" width="7.140625" style="20" customWidth="1"/>
    <col min="7433" max="7433" width="7.85546875" style="20" customWidth="1"/>
    <col min="7434" max="7434" width="4.5703125" style="20" customWidth="1"/>
    <col min="7435" max="7435" width="8.140625" style="20" customWidth="1"/>
    <col min="7436" max="7436" width="9.42578125" style="20" customWidth="1"/>
    <col min="7437" max="7437" width="7.140625" style="20" customWidth="1"/>
    <col min="7438" max="7439" width="8.5703125" style="20" customWidth="1"/>
    <col min="7440" max="7440" width="4.5703125" style="20" customWidth="1"/>
    <col min="7441" max="7441" width="7.42578125" style="20" customWidth="1"/>
    <col min="7442" max="7443" width="4.5703125" style="20" customWidth="1"/>
    <col min="7444" max="7444" width="7" style="20" customWidth="1"/>
    <col min="7445" max="7445" width="8.140625" style="20" customWidth="1"/>
    <col min="7446" max="7446" width="8" style="20" customWidth="1"/>
    <col min="7447" max="7447" width="7.140625" style="20" customWidth="1"/>
    <col min="7448" max="7448" width="6.5703125" style="20" customWidth="1"/>
    <col min="7449" max="7449" width="4.5703125" style="20" customWidth="1"/>
    <col min="7450" max="7450" width="7.85546875" style="20" customWidth="1"/>
    <col min="7451" max="7451" width="8.140625" style="20" customWidth="1"/>
    <col min="7452" max="7455" width="4.5703125" style="20" customWidth="1"/>
    <col min="7456" max="7456" width="11.5703125" style="20"/>
    <col min="7457" max="7457" width="8.42578125" style="20" customWidth="1"/>
    <col min="7458" max="7458" width="5.42578125" style="20" customWidth="1"/>
    <col min="7459" max="7460" width="5.140625" style="20" customWidth="1"/>
    <col min="7461" max="7461" width="6.42578125" style="20" customWidth="1"/>
    <col min="7462" max="7462" width="11.5703125" style="20"/>
    <col min="7463" max="7463" width="8.42578125" style="20" customWidth="1"/>
    <col min="7464" max="7464" width="3.140625" style="20" customWidth="1"/>
    <col min="7465" max="7465" width="5.140625" style="20" customWidth="1"/>
    <col min="7466" max="7466" width="7.42578125" style="20" customWidth="1"/>
    <col min="7467" max="7467" width="4.5703125" style="20" customWidth="1"/>
    <col min="7468" max="7680" width="11.5703125" style="20"/>
    <col min="7681" max="7681" width="1.85546875" style="20" customWidth="1"/>
    <col min="7682" max="7682" width="9.42578125" style="20" customWidth="1"/>
    <col min="7683" max="7683" width="8.42578125" style="20" customWidth="1"/>
    <col min="7684" max="7684" width="8.5703125" style="20" customWidth="1"/>
    <col min="7685" max="7685" width="8.140625" style="20" customWidth="1"/>
    <col min="7686" max="7687" width="4.5703125" style="20" customWidth="1"/>
    <col min="7688" max="7688" width="7.140625" style="20" customWidth="1"/>
    <col min="7689" max="7689" width="7.85546875" style="20" customWidth="1"/>
    <col min="7690" max="7690" width="4.5703125" style="20" customWidth="1"/>
    <col min="7691" max="7691" width="8.140625" style="20" customWidth="1"/>
    <col min="7692" max="7692" width="9.42578125" style="20" customWidth="1"/>
    <col min="7693" max="7693" width="7.140625" style="20" customWidth="1"/>
    <col min="7694" max="7695" width="8.5703125" style="20" customWidth="1"/>
    <col min="7696" max="7696" width="4.5703125" style="20" customWidth="1"/>
    <col min="7697" max="7697" width="7.42578125" style="20" customWidth="1"/>
    <col min="7698" max="7699" width="4.5703125" style="20" customWidth="1"/>
    <col min="7700" max="7700" width="7" style="20" customWidth="1"/>
    <col min="7701" max="7701" width="8.140625" style="20" customWidth="1"/>
    <col min="7702" max="7702" width="8" style="20" customWidth="1"/>
    <col min="7703" max="7703" width="7.140625" style="20" customWidth="1"/>
    <col min="7704" max="7704" width="6.5703125" style="20" customWidth="1"/>
    <col min="7705" max="7705" width="4.5703125" style="20" customWidth="1"/>
    <col min="7706" max="7706" width="7.85546875" style="20" customWidth="1"/>
    <col min="7707" max="7707" width="8.140625" style="20" customWidth="1"/>
    <col min="7708" max="7711" width="4.5703125" style="20" customWidth="1"/>
    <col min="7712" max="7712" width="11.5703125" style="20"/>
    <col min="7713" max="7713" width="8.42578125" style="20" customWidth="1"/>
    <col min="7714" max="7714" width="5.42578125" style="20" customWidth="1"/>
    <col min="7715" max="7716" width="5.140625" style="20" customWidth="1"/>
    <col min="7717" max="7717" width="6.42578125" style="20" customWidth="1"/>
    <col min="7718" max="7718" width="11.5703125" style="20"/>
    <col min="7719" max="7719" width="8.42578125" style="20" customWidth="1"/>
    <col min="7720" max="7720" width="3.140625" style="20" customWidth="1"/>
    <col min="7721" max="7721" width="5.140625" style="20" customWidth="1"/>
    <col min="7722" max="7722" width="7.42578125" style="20" customWidth="1"/>
    <col min="7723" max="7723" width="4.5703125" style="20" customWidth="1"/>
    <col min="7724" max="7936" width="11.5703125" style="20"/>
    <col min="7937" max="7937" width="1.85546875" style="20" customWidth="1"/>
    <col min="7938" max="7938" width="9.42578125" style="20" customWidth="1"/>
    <col min="7939" max="7939" width="8.42578125" style="20" customWidth="1"/>
    <col min="7940" max="7940" width="8.5703125" style="20" customWidth="1"/>
    <col min="7941" max="7941" width="8.140625" style="20" customWidth="1"/>
    <col min="7942" max="7943" width="4.5703125" style="20" customWidth="1"/>
    <col min="7944" max="7944" width="7.140625" style="20" customWidth="1"/>
    <col min="7945" max="7945" width="7.85546875" style="20" customWidth="1"/>
    <col min="7946" max="7946" width="4.5703125" style="20" customWidth="1"/>
    <col min="7947" max="7947" width="8.140625" style="20" customWidth="1"/>
    <col min="7948" max="7948" width="9.42578125" style="20" customWidth="1"/>
    <col min="7949" max="7949" width="7.140625" style="20" customWidth="1"/>
    <col min="7950" max="7951" width="8.5703125" style="20" customWidth="1"/>
    <col min="7952" max="7952" width="4.5703125" style="20" customWidth="1"/>
    <col min="7953" max="7953" width="7.42578125" style="20" customWidth="1"/>
    <col min="7954" max="7955" width="4.5703125" style="20" customWidth="1"/>
    <col min="7956" max="7956" width="7" style="20" customWidth="1"/>
    <col min="7957" max="7957" width="8.140625" style="20" customWidth="1"/>
    <col min="7958" max="7958" width="8" style="20" customWidth="1"/>
    <col min="7959" max="7959" width="7.140625" style="20" customWidth="1"/>
    <col min="7960" max="7960" width="6.5703125" style="20" customWidth="1"/>
    <col min="7961" max="7961" width="4.5703125" style="20" customWidth="1"/>
    <col min="7962" max="7962" width="7.85546875" style="20" customWidth="1"/>
    <col min="7963" max="7963" width="8.140625" style="20" customWidth="1"/>
    <col min="7964" max="7967" width="4.5703125" style="20" customWidth="1"/>
    <col min="7968" max="7968" width="11.5703125" style="20"/>
    <col min="7969" max="7969" width="8.42578125" style="20" customWidth="1"/>
    <col min="7970" max="7970" width="5.42578125" style="20" customWidth="1"/>
    <col min="7971" max="7972" width="5.140625" style="20" customWidth="1"/>
    <col min="7973" max="7973" width="6.42578125" style="20" customWidth="1"/>
    <col min="7974" max="7974" width="11.5703125" style="20"/>
    <col min="7975" max="7975" width="8.42578125" style="20" customWidth="1"/>
    <col min="7976" max="7976" width="3.140625" style="20" customWidth="1"/>
    <col min="7977" max="7977" width="5.140625" style="20" customWidth="1"/>
    <col min="7978" max="7978" width="7.42578125" style="20" customWidth="1"/>
    <col min="7979" max="7979" width="4.5703125" style="20" customWidth="1"/>
    <col min="7980" max="8192" width="11.5703125" style="20"/>
    <col min="8193" max="8193" width="1.85546875" style="20" customWidth="1"/>
    <col min="8194" max="8194" width="9.42578125" style="20" customWidth="1"/>
    <col min="8195" max="8195" width="8.42578125" style="20" customWidth="1"/>
    <col min="8196" max="8196" width="8.5703125" style="20" customWidth="1"/>
    <col min="8197" max="8197" width="8.140625" style="20" customWidth="1"/>
    <col min="8198" max="8199" width="4.5703125" style="20" customWidth="1"/>
    <col min="8200" max="8200" width="7.140625" style="20" customWidth="1"/>
    <col min="8201" max="8201" width="7.85546875" style="20" customWidth="1"/>
    <col min="8202" max="8202" width="4.5703125" style="20" customWidth="1"/>
    <col min="8203" max="8203" width="8.140625" style="20" customWidth="1"/>
    <col min="8204" max="8204" width="9.42578125" style="20" customWidth="1"/>
    <col min="8205" max="8205" width="7.140625" style="20" customWidth="1"/>
    <col min="8206" max="8207" width="8.5703125" style="20" customWidth="1"/>
    <col min="8208" max="8208" width="4.5703125" style="20" customWidth="1"/>
    <col min="8209" max="8209" width="7.42578125" style="20" customWidth="1"/>
    <col min="8210" max="8211" width="4.5703125" style="20" customWidth="1"/>
    <col min="8212" max="8212" width="7" style="20" customWidth="1"/>
    <col min="8213" max="8213" width="8.140625" style="20" customWidth="1"/>
    <col min="8214" max="8214" width="8" style="20" customWidth="1"/>
    <col min="8215" max="8215" width="7.140625" style="20" customWidth="1"/>
    <col min="8216" max="8216" width="6.5703125" style="20" customWidth="1"/>
    <col min="8217" max="8217" width="4.5703125" style="20" customWidth="1"/>
    <col min="8218" max="8218" width="7.85546875" style="20" customWidth="1"/>
    <col min="8219" max="8219" width="8.140625" style="20" customWidth="1"/>
    <col min="8220" max="8223" width="4.5703125" style="20" customWidth="1"/>
    <col min="8224" max="8224" width="11.5703125" style="20"/>
    <col min="8225" max="8225" width="8.42578125" style="20" customWidth="1"/>
    <col min="8226" max="8226" width="5.42578125" style="20" customWidth="1"/>
    <col min="8227" max="8228" width="5.140625" style="20" customWidth="1"/>
    <col min="8229" max="8229" width="6.42578125" style="20" customWidth="1"/>
    <col min="8230" max="8230" width="11.5703125" style="20"/>
    <col min="8231" max="8231" width="8.42578125" style="20" customWidth="1"/>
    <col min="8232" max="8232" width="3.140625" style="20" customWidth="1"/>
    <col min="8233" max="8233" width="5.140625" style="20" customWidth="1"/>
    <col min="8234" max="8234" width="7.42578125" style="20" customWidth="1"/>
    <col min="8235" max="8235" width="4.5703125" style="20" customWidth="1"/>
    <col min="8236" max="8448" width="11.5703125" style="20"/>
    <col min="8449" max="8449" width="1.85546875" style="20" customWidth="1"/>
    <col min="8450" max="8450" width="9.42578125" style="20" customWidth="1"/>
    <col min="8451" max="8451" width="8.42578125" style="20" customWidth="1"/>
    <col min="8452" max="8452" width="8.5703125" style="20" customWidth="1"/>
    <col min="8453" max="8453" width="8.140625" style="20" customWidth="1"/>
    <col min="8454" max="8455" width="4.5703125" style="20" customWidth="1"/>
    <col min="8456" max="8456" width="7.140625" style="20" customWidth="1"/>
    <col min="8457" max="8457" width="7.85546875" style="20" customWidth="1"/>
    <col min="8458" max="8458" width="4.5703125" style="20" customWidth="1"/>
    <col min="8459" max="8459" width="8.140625" style="20" customWidth="1"/>
    <col min="8460" max="8460" width="9.42578125" style="20" customWidth="1"/>
    <col min="8461" max="8461" width="7.140625" style="20" customWidth="1"/>
    <col min="8462" max="8463" width="8.5703125" style="20" customWidth="1"/>
    <col min="8464" max="8464" width="4.5703125" style="20" customWidth="1"/>
    <col min="8465" max="8465" width="7.42578125" style="20" customWidth="1"/>
    <col min="8466" max="8467" width="4.5703125" style="20" customWidth="1"/>
    <col min="8468" max="8468" width="7" style="20" customWidth="1"/>
    <col min="8469" max="8469" width="8.140625" style="20" customWidth="1"/>
    <col min="8470" max="8470" width="8" style="20" customWidth="1"/>
    <col min="8471" max="8471" width="7.140625" style="20" customWidth="1"/>
    <col min="8472" max="8472" width="6.5703125" style="20" customWidth="1"/>
    <col min="8473" max="8473" width="4.5703125" style="20" customWidth="1"/>
    <col min="8474" max="8474" width="7.85546875" style="20" customWidth="1"/>
    <col min="8475" max="8475" width="8.140625" style="20" customWidth="1"/>
    <col min="8476" max="8479" width="4.5703125" style="20" customWidth="1"/>
    <col min="8480" max="8480" width="11.5703125" style="20"/>
    <col min="8481" max="8481" width="8.42578125" style="20" customWidth="1"/>
    <col min="8482" max="8482" width="5.42578125" style="20" customWidth="1"/>
    <col min="8483" max="8484" width="5.140625" style="20" customWidth="1"/>
    <col min="8485" max="8485" width="6.42578125" style="20" customWidth="1"/>
    <col min="8486" max="8486" width="11.5703125" style="20"/>
    <col min="8487" max="8487" width="8.42578125" style="20" customWidth="1"/>
    <col min="8488" max="8488" width="3.140625" style="20" customWidth="1"/>
    <col min="8489" max="8489" width="5.140625" style="20" customWidth="1"/>
    <col min="8490" max="8490" width="7.42578125" style="20" customWidth="1"/>
    <col min="8491" max="8491" width="4.5703125" style="20" customWidth="1"/>
    <col min="8492" max="8704" width="11.5703125" style="20"/>
    <col min="8705" max="8705" width="1.85546875" style="20" customWidth="1"/>
    <col min="8706" max="8706" width="9.42578125" style="20" customWidth="1"/>
    <col min="8707" max="8707" width="8.42578125" style="20" customWidth="1"/>
    <col min="8708" max="8708" width="8.5703125" style="20" customWidth="1"/>
    <col min="8709" max="8709" width="8.140625" style="20" customWidth="1"/>
    <col min="8710" max="8711" width="4.5703125" style="20" customWidth="1"/>
    <col min="8712" max="8712" width="7.140625" style="20" customWidth="1"/>
    <col min="8713" max="8713" width="7.85546875" style="20" customWidth="1"/>
    <col min="8714" max="8714" width="4.5703125" style="20" customWidth="1"/>
    <col min="8715" max="8715" width="8.140625" style="20" customWidth="1"/>
    <col min="8716" max="8716" width="9.42578125" style="20" customWidth="1"/>
    <col min="8717" max="8717" width="7.140625" style="20" customWidth="1"/>
    <col min="8718" max="8719" width="8.5703125" style="20" customWidth="1"/>
    <col min="8720" max="8720" width="4.5703125" style="20" customWidth="1"/>
    <col min="8721" max="8721" width="7.42578125" style="20" customWidth="1"/>
    <col min="8722" max="8723" width="4.5703125" style="20" customWidth="1"/>
    <col min="8724" max="8724" width="7" style="20" customWidth="1"/>
    <col min="8725" max="8725" width="8.140625" style="20" customWidth="1"/>
    <col min="8726" max="8726" width="8" style="20" customWidth="1"/>
    <col min="8727" max="8727" width="7.140625" style="20" customWidth="1"/>
    <col min="8728" max="8728" width="6.5703125" style="20" customWidth="1"/>
    <col min="8729" max="8729" width="4.5703125" style="20" customWidth="1"/>
    <col min="8730" max="8730" width="7.85546875" style="20" customWidth="1"/>
    <col min="8731" max="8731" width="8.140625" style="20" customWidth="1"/>
    <col min="8732" max="8735" width="4.5703125" style="20" customWidth="1"/>
    <col min="8736" max="8736" width="11.5703125" style="20"/>
    <col min="8737" max="8737" width="8.42578125" style="20" customWidth="1"/>
    <col min="8738" max="8738" width="5.42578125" style="20" customWidth="1"/>
    <col min="8739" max="8740" width="5.140625" style="20" customWidth="1"/>
    <col min="8741" max="8741" width="6.42578125" style="20" customWidth="1"/>
    <col min="8742" max="8742" width="11.5703125" style="20"/>
    <col min="8743" max="8743" width="8.42578125" style="20" customWidth="1"/>
    <col min="8744" max="8744" width="3.140625" style="20" customWidth="1"/>
    <col min="8745" max="8745" width="5.140625" style="20" customWidth="1"/>
    <col min="8746" max="8746" width="7.42578125" style="20" customWidth="1"/>
    <col min="8747" max="8747" width="4.5703125" style="20" customWidth="1"/>
    <col min="8748" max="8960" width="11.5703125" style="20"/>
    <col min="8961" max="8961" width="1.85546875" style="20" customWidth="1"/>
    <col min="8962" max="8962" width="9.42578125" style="20" customWidth="1"/>
    <col min="8963" max="8963" width="8.42578125" style="20" customWidth="1"/>
    <col min="8964" max="8964" width="8.5703125" style="20" customWidth="1"/>
    <col min="8965" max="8965" width="8.140625" style="20" customWidth="1"/>
    <col min="8966" max="8967" width="4.5703125" style="20" customWidth="1"/>
    <col min="8968" max="8968" width="7.140625" style="20" customWidth="1"/>
    <col min="8969" max="8969" width="7.85546875" style="20" customWidth="1"/>
    <col min="8970" max="8970" width="4.5703125" style="20" customWidth="1"/>
    <col min="8971" max="8971" width="8.140625" style="20" customWidth="1"/>
    <col min="8972" max="8972" width="9.42578125" style="20" customWidth="1"/>
    <col min="8973" max="8973" width="7.140625" style="20" customWidth="1"/>
    <col min="8974" max="8975" width="8.5703125" style="20" customWidth="1"/>
    <col min="8976" max="8976" width="4.5703125" style="20" customWidth="1"/>
    <col min="8977" max="8977" width="7.42578125" style="20" customWidth="1"/>
    <col min="8978" max="8979" width="4.5703125" style="20" customWidth="1"/>
    <col min="8980" max="8980" width="7" style="20" customWidth="1"/>
    <col min="8981" max="8981" width="8.140625" style="20" customWidth="1"/>
    <col min="8982" max="8982" width="8" style="20" customWidth="1"/>
    <col min="8983" max="8983" width="7.140625" style="20" customWidth="1"/>
    <col min="8984" max="8984" width="6.5703125" style="20" customWidth="1"/>
    <col min="8985" max="8985" width="4.5703125" style="20" customWidth="1"/>
    <col min="8986" max="8986" width="7.85546875" style="20" customWidth="1"/>
    <col min="8987" max="8987" width="8.140625" style="20" customWidth="1"/>
    <col min="8988" max="8991" width="4.5703125" style="20" customWidth="1"/>
    <col min="8992" max="8992" width="11.5703125" style="20"/>
    <col min="8993" max="8993" width="8.42578125" style="20" customWidth="1"/>
    <col min="8994" max="8994" width="5.42578125" style="20" customWidth="1"/>
    <col min="8995" max="8996" width="5.140625" style="20" customWidth="1"/>
    <col min="8997" max="8997" width="6.42578125" style="20" customWidth="1"/>
    <col min="8998" max="8998" width="11.5703125" style="20"/>
    <col min="8999" max="8999" width="8.42578125" style="20" customWidth="1"/>
    <col min="9000" max="9000" width="3.140625" style="20" customWidth="1"/>
    <col min="9001" max="9001" width="5.140625" style="20" customWidth="1"/>
    <col min="9002" max="9002" width="7.42578125" style="20" customWidth="1"/>
    <col min="9003" max="9003" width="4.5703125" style="20" customWidth="1"/>
    <col min="9004" max="9216" width="11.5703125" style="20"/>
    <col min="9217" max="9217" width="1.85546875" style="20" customWidth="1"/>
    <col min="9218" max="9218" width="9.42578125" style="20" customWidth="1"/>
    <col min="9219" max="9219" width="8.42578125" style="20" customWidth="1"/>
    <col min="9220" max="9220" width="8.5703125" style="20" customWidth="1"/>
    <col min="9221" max="9221" width="8.140625" style="20" customWidth="1"/>
    <col min="9222" max="9223" width="4.5703125" style="20" customWidth="1"/>
    <col min="9224" max="9224" width="7.140625" style="20" customWidth="1"/>
    <col min="9225" max="9225" width="7.85546875" style="20" customWidth="1"/>
    <col min="9226" max="9226" width="4.5703125" style="20" customWidth="1"/>
    <col min="9227" max="9227" width="8.140625" style="20" customWidth="1"/>
    <col min="9228" max="9228" width="9.42578125" style="20" customWidth="1"/>
    <col min="9229" max="9229" width="7.140625" style="20" customWidth="1"/>
    <col min="9230" max="9231" width="8.5703125" style="20" customWidth="1"/>
    <col min="9232" max="9232" width="4.5703125" style="20" customWidth="1"/>
    <col min="9233" max="9233" width="7.42578125" style="20" customWidth="1"/>
    <col min="9234" max="9235" width="4.5703125" style="20" customWidth="1"/>
    <col min="9236" max="9236" width="7" style="20" customWidth="1"/>
    <col min="9237" max="9237" width="8.140625" style="20" customWidth="1"/>
    <col min="9238" max="9238" width="8" style="20" customWidth="1"/>
    <col min="9239" max="9239" width="7.140625" style="20" customWidth="1"/>
    <col min="9240" max="9240" width="6.5703125" style="20" customWidth="1"/>
    <col min="9241" max="9241" width="4.5703125" style="20" customWidth="1"/>
    <col min="9242" max="9242" width="7.85546875" style="20" customWidth="1"/>
    <col min="9243" max="9243" width="8.140625" style="20" customWidth="1"/>
    <col min="9244" max="9247" width="4.5703125" style="20" customWidth="1"/>
    <col min="9248" max="9248" width="11.5703125" style="20"/>
    <col min="9249" max="9249" width="8.42578125" style="20" customWidth="1"/>
    <col min="9250" max="9250" width="5.42578125" style="20" customWidth="1"/>
    <col min="9251" max="9252" width="5.140625" style="20" customWidth="1"/>
    <col min="9253" max="9253" width="6.42578125" style="20" customWidth="1"/>
    <col min="9254" max="9254" width="11.5703125" style="20"/>
    <col min="9255" max="9255" width="8.42578125" style="20" customWidth="1"/>
    <col min="9256" max="9256" width="3.140625" style="20" customWidth="1"/>
    <col min="9257" max="9257" width="5.140625" style="20" customWidth="1"/>
    <col min="9258" max="9258" width="7.42578125" style="20" customWidth="1"/>
    <col min="9259" max="9259" width="4.5703125" style="20" customWidth="1"/>
    <col min="9260" max="9472" width="11.5703125" style="20"/>
    <col min="9473" max="9473" width="1.85546875" style="20" customWidth="1"/>
    <col min="9474" max="9474" width="9.42578125" style="20" customWidth="1"/>
    <col min="9475" max="9475" width="8.42578125" style="20" customWidth="1"/>
    <col min="9476" max="9476" width="8.5703125" style="20" customWidth="1"/>
    <col min="9477" max="9477" width="8.140625" style="20" customWidth="1"/>
    <col min="9478" max="9479" width="4.5703125" style="20" customWidth="1"/>
    <col min="9480" max="9480" width="7.140625" style="20" customWidth="1"/>
    <col min="9481" max="9481" width="7.85546875" style="20" customWidth="1"/>
    <col min="9482" max="9482" width="4.5703125" style="20" customWidth="1"/>
    <col min="9483" max="9483" width="8.140625" style="20" customWidth="1"/>
    <col min="9484" max="9484" width="9.42578125" style="20" customWidth="1"/>
    <col min="9485" max="9485" width="7.140625" style="20" customWidth="1"/>
    <col min="9486" max="9487" width="8.5703125" style="20" customWidth="1"/>
    <col min="9488" max="9488" width="4.5703125" style="20" customWidth="1"/>
    <col min="9489" max="9489" width="7.42578125" style="20" customWidth="1"/>
    <col min="9490" max="9491" width="4.5703125" style="20" customWidth="1"/>
    <col min="9492" max="9492" width="7" style="20" customWidth="1"/>
    <col min="9493" max="9493" width="8.140625" style="20" customWidth="1"/>
    <col min="9494" max="9494" width="8" style="20" customWidth="1"/>
    <col min="9495" max="9495" width="7.140625" style="20" customWidth="1"/>
    <col min="9496" max="9496" width="6.5703125" style="20" customWidth="1"/>
    <col min="9497" max="9497" width="4.5703125" style="20" customWidth="1"/>
    <col min="9498" max="9498" width="7.85546875" style="20" customWidth="1"/>
    <col min="9499" max="9499" width="8.140625" style="20" customWidth="1"/>
    <col min="9500" max="9503" width="4.5703125" style="20" customWidth="1"/>
    <col min="9504" max="9504" width="11.5703125" style="20"/>
    <col min="9505" max="9505" width="8.42578125" style="20" customWidth="1"/>
    <col min="9506" max="9506" width="5.42578125" style="20" customWidth="1"/>
    <col min="9507" max="9508" width="5.140625" style="20" customWidth="1"/>
    <col min="9509" max="9509" width="6.42578125" style="20" customWidth="1"/>
    <col min="9510" max="9510" width="11.5703125" style="20"/>
    <col min="9511" max="9511" width="8.42578125" style="20" customWidth="1"/>
    <col min="9512" max="9512" width="3.140625" style="20" customWidth="1"/>
    <col min="9513" max="9513" width="5.140625" style="20" customWidth="1"/>
    <col min="9514" max="9514" width="7.42578125" style="20" customWidth="1"/>
    <col min="9515" max="9515" width="4.5703125" style="20" customWidth="1"/>
    <col min="9516" max="9728" width="11.5703125" style="20"/>
    <col min="9729" max="9729" width="1.85546875" style="20" customWidth="1"/>
    <col min="9730" max="9730" width="9.42578125" style="20" customWidth="1"/>
    <col min="9731" max="9731" width="8.42578125" style="20" customWidth="1"/>
    <col min="9732" max="9732" width="8.5703125" style="20" customWidth="1"/>
    <col min="9733" max="9733" width="8.140625" style="20" customWidth="1"/>
    <col min="9734" max="9735" width="4.5703125" style="20" customWidth="1"/>
    <col min="9736" max="9736" width="7.140625" style="20" customWidth="1"/>
    <col min="9737" max="9737" width="7.85546875" style="20" customWidth="1"/>
    <col min="9738" max="9738" width="4.5703125" style="20" customWidth="1"/>
    <col min="9739" max="9739" width="8.140625" style="20" customWidth="1"/>
    <col min="9740" max="9740" width="9.42578125" style="20" customWidth="1"/>
    <col min="9741" max="9741" width="7.140625" style="20" customWidth="1"/>
    <col min="9742" max="9743" width="8.5703125" style="20" customWidth="1"/>
    <col min="9744" max="9744" width="4.5703125" style="20" customWidth="1"/>
    <col min="9745" max="9745" width="7.42578125" style="20" customWidth="1"/>
    <col min="9746" max="9747" width="4.5703125" style="20" customWidth="1"/>
    <col min="9748" max="9748" width="7" style="20" customWidth="1"/>
    <col min="9749" max="9749" width="8.140625" style="20" customWidth="1"/>
    <col min="9750" max="9750" width="8" style="20" customWidth="1"/>
    <col min="9751" max="9751" width="7.140625" style="20" customWidth="1"/>
    <col min="9752" max="9752" width="6.5703125" style="20" customWidth="1"/>
    <col min="9753" max="9753" width="4.5703125" style="20" customWidth="1"/>
    <col min="9754" max="9754" width="7.85546875" style="20" customWidth="1"/>
    <col min="9755" max="9755" width="8.140625" style="20" customWidth="1"/>
    <col min="9756" max="9759" width="4.5703125" style="20" customWidth="1"/>
    <col min="9760" max="9760" width="11.5703125" style="20"/>
    <col min="9761" max="9761" width="8.42578125" style="20" customWidth="1"/>
    <col min="9762" max="9762" width="5.42578125" style="20" customWidth="1"/>
    <col min="9763" max="9764" width="5.140625" style="20" customWidth="1"/>
    <col min="9765" max="9765" width="6.42578125" style="20" customWidth="1"/>
    <col min="9766" max="9766" width="11.5703125" style="20"/>
    <col min="9767" max="9767" width="8.42578125" style="20" customWidth="1"/>
    <col min="9768" max="9768" width="3.140625" style="20" customWidth="1"/>
    <col min="9769" max="9769" width="5.140625" style="20" customWidth="1"/>
    <col min="9770" max="9770" width="7.42578125" style="20" customWidth="1"/>
    <col min="9771" max="9771" width="4.5703125" style="20" customWidth="1"/>
    <col min="9772" max="9984" width="11.5703125" style="20"/>
    <col min="9985" max="9985" width="1.85546875" style="20" customWidth="1"/>
    <col min="9986" max="9986" width="9.42578125" style="20" customWidth="1"/>
    <col min="9987" max="9987" width="8.42578125" style="20" customWidth="1"/>
    <col min="9988" max="9988" width="8.5703125" style="20" customWidth="1"/>
    <col min="9989" max="9989" width="8.140625" style="20" customWidth="1"/>
    <col min="9990" max="9991" width="4.5703125" style="20" customWidth="1"/>
    <col min="9992" max="9992" width="7.140625" style="20" customWidth="1"/>
    <col min="9993" max="9993" width="7.85546875" style="20" customWidth="1"/>
    <col min="9994" max="9994" width="4.5703125" style="20" customWidth="1"/>
    <col min="9995" max="9995" width="8.140625" style="20" customWidth="1"/>
    <col min="9996" max="9996" width="9.42578125" style="20" customWidth="1"/>
    <col min="9997" max="9997" width="7.140625" style="20" customWidth="1"/>
    <col min="9998" max="9999" width="8.5703125" style="20" customWidth="1"/>
    <col min="10000" max="10000" width="4.5703125" style="20" customWidth="1"/>
    <col min="10001" max="10001" width="7.42578125" style="20" customWidth="1"/>
    <col min="10002" max="10003" width="4.5703125" style="20" customWidth="1"/>
    <col min="10004" max="10004" width="7" style="20" customWidth="1"/>
    <col min="10005" max="10005" width="8.140625" style="20" customWidth="1"/>
    <col min="10006" max="10006" width="8" style="20" customWidth="1"/>
    <col min="10007" max="10007" width="7.140625" style="20" customWidth="1"/>
    <col min="10008" max="10008" width="6.5703125" style="20" customWidth="1"/>
    <col min="10009" max="10009" width="4.5703125" style="20" customWidth="1"/>
    <col min="10010" max="10010" width="7.85546875" style="20" customWidth="1"/>
    <col min="10011" max="10011" width="8.140625" style="20" customWidth="1"/>
    <col min="10012" max="10015" width="4.5703125" style="20" customWidth="1"/>
    <col min="10016" max="10016" width="11.5703125" style="20"/>
    <col min="10017" max="10017" width="8.42578125" style="20" customWidth="1"/>
    <col min="10018" max="10018" width="5.42578125" style="20" customWidth="1"/>
    <col min="10019" max="10020" width="5.140625" style="20" customWidth="1"/>
    <col min="10021" max="10021" width="6.42578125" style="20" customWidth="1"/>
    <col min="10022" max="10022" width="11.5703125" style="20"/>
    <col min="10023" max="10023" width="8.42578125" style="20" customWidth="1"/>
    <col min="10024" max="10024" width="3.140625" style="20" customWidth="1"/>
    <col min="10025" max="10025" width="5.140625" style="20" customWidth="1"/>
    <col min="10026" max="10026" width="7.42578125" style="20" customWidth="1"/>
    <col min="10027" max="10027" width="4.5703125" style="20" customWidth="1"/>
    <col min="10028" max="10240" width="11.5703125" style="20"/>
    <col min="10241" max="10241" width="1.85546875" style="20" customWidth="1"/>
    <col min="10242" max="10242" width="9.42578125" style="20" customWidth="1"/>
    <col min="10243" max="10243" width="8.42578125" style="20" customWidth="1"/>
    <col min="10244" max="10244" width="8.5703125" style="20" customWidth="1"/>
    <col min="10245" max="10245" width="8.140625" style="20" customWidth="1"/>
    <col min="10246" max="10247" width="4.5703125" style="20" customWidth="1"/>
    <col min="10248" max="10248" width="7.140625" style="20" customWidth="1"/>
    <col min="10249" max="10249" width="7.85546875" style="20" customWidth="1"/>
    <col min="10250" max="10250" width="4.5703125" style="20" customWidth="1"/>
    <col min="10251" max="10251" width="8.140625" style="20" customWidth="1"/>
    <col min="10252" max="10252" width="9.42578125" style="20" customWidth="1"/>
    <col min="10253" max="10253" width="7.140625" style="20" customWidth="1"/>
    <col min="10254" max="10255" width="8.5703125" style="20" customWidth="1"/>
    <col min="10256" max="10256" width="4.5703125" style="20" customWidth="1"/>
    <col min="10257" max="10257" width="7.42578125" style="20" customWidth="1"/>
    <col min="10258" max="10259" width="4.5703125" style="20" customWidth="1"/>
    <col min="10260" max="10260" width="7" style="20" customWidth="1"/>
    <col min="10261" max="10261" width="8.140625" style="20" customWidth="1"/>
    <col min="10262" max="10262" width="8" style="20" customWidth="1"/>
    <col min="10263" max="10263" width="7.140625" style="20" customWidth="1"/>
    <col min="10264" max="10264" width="6.5703125" style="20" customWidth="1"/>
    <col min="10265" max="10265" width="4.5703125" style="20" customWidth="1"/>
    <col min="10266" max="10266" width="7.85546875" style="20" customWidth="1"/>
    <col min="10267" max="10267" width="8.140625" style="20" customWidth="1"/>
    <col min="10268" max="10271" width="4.5703125" style="20" customWidth="1"/>
    <col min="10272" max="10272" width="11.5703125" style="20"/>
    <col min="10273" max="10273" width="8.42578125" style="20" customWidth="1"/>
    <col min="10274" max="10274" width="5.42578125" style="20" customWidth="1"/>
    <col min="10275" max="10276" width="5.140625" style="20" customWidth="1"/>
    <col min="10277" max="10277" width="6.42578125" style="20" customWidth="1"/>
    <col min="10278" max="10278" width="11.5703125" style="20"/>
    <col min="10279" max="10279" width="8.42578125" style="20" customWidth="1"/>
    <col min="10280" max="10280" width="3.140625" style="20" customWidth="1"/>
    <col min="10281" max="10281" width="5.140625" style="20" customWidth="1"/>
    <col min="10282" max="10282" width="7.42578125" style="20" customWidth="1"/>
    <col min="10283" max="10283" width="4.5703125" style="20" customWidth="1"/>
    <col min="10284" max="10496" width="11.5703125" style="20"/>
    <col min="10497" max="10497" width="1.85546875" style="20" customWidth="1"/>
    <col min="10498" max="10498" width="9.42578125" style="20" customWidth="1"/>
    <col min="10499" max="10499" width="8.42578125" style="20" customWidth="1"/>
    <col min="10500" max="10500" width="8.5703125" style="20" customWidth="1"/>
    <col min="10501" max="10501" width="8.140625" style="20" customWidth="1"/>
    <col min="10502" max="10503" width="4.5703125" style="20" customWidth="1"/>
    <col min="10504" max="10504" width="7.140625" style="20" customWidth="1"/>
    <col min="10505" max="10505" width="7.85546875" style="20" customWidth="1"/>
    <col min="10506" max="10506" width="4.5703125" style="20" customWidth="1"/>
    <col min="10507" max="10507" width="8.140625" style="20" customWidth="1"/>
    <col min="10508" max="10508" width="9.42578125" style="20" customWidth="1"/>
    <col min="10509" max="10509" width="7.140625" style="20" customWidth="1"/>
    <col min="10510" max="10511" width="8.5703125" style="20" customWidth="1"/>
    <col min="10512" max="10512" width="4.5703125" style="20" customWidth="1"/>
    <col min="10513" max="10513" width="7.42578125" style="20" customWidth="1"/>
    <col min="10514" max="10515" width="4.5703125" style="20" customWidth="1"/>
    <col min="10516" max="10516" width="7" style="20" customWidth="1"/>
    <col min="10517" max="10517" width="8.140625" style="20" customWidth="1"/>
    <col min="10518" max="10518" width="8" style="20" customWidth="1"/>
    <col min="10519" max="10519" width="7.140625" style="20" customWidth="1"/>
    <col min="10520" max="10520" width="6.5703125" style="20" customWidth="1"/>
    <col min="10521" max="10521" width="4.5703125" style="20" customWidth="1"/>
    <col min="10522" max="10522" width="7.85546875" style="20" customWidth="1"/>
    <col min="10523" max="10523" width="8.140625" style="20" customWidth="1"/>
    <col min="10524" max="10527" width="4.5703125" style="20" customWidth="1"/>
    <col min="10528" max="10528" width="11.5703125" style="20"/>
    <col min="10529" max="10529" width="8.42578125" style="20" customWidth="1"/>
    <col min="10530" max="10530" width="5.42578125" style="20" customWidth="1"/>
    <col min="10531" max="10532" width="5.140625" style="20" customWidth="1"/>
    <col min="10533" max="10533" width="6.42578125" style="20" customWidth="1"/>
    <col min="10534" max="10534" width="11.5703125" style="20"/>
    <col min="10535" max="10535" width="8.42578125" style="20" customWidth="1"/>
    <col min="10536" max="10536" width="3.140625" style="20" customWidth="1"/>
    <col min="10537" max="10537" width="5.140625" style="20" customWidth="1"/>
    <col min="10538" max="10538" width="7.42578125" style="20" customWidth="1"/>
    <col min="10539" max="10539" width="4.5703125" style="20" customWidth="1"/>
    <col min="10540" max="10752" width="11.5703125" style="20"/>
    <col min="10753" max="10753" width="1.85546875" style="20" customWidth="1"/>
    <col min="10754" max="10754" width="9.42578125" style="20" customWidth="1"/>
    <col min="10755" max="10755" width="8.42578125" style="20" customWidth="1"/>
    <col min="10756" max="10756" width="8.5703125" style="20" customWidth="1"/>
    <col min="10757" max="10757" width="8.140625" style="20" customWidth="1"/>
    <col min="10758" max="10759" width="4.5703125" style="20" customWidth="1"/>
    <col min="10760" max="10760" width="7.140625" style="20" customWidth="1"/>
    <col min="10761" max="10761" width="7.85546875" style="20" customWidth="1"/>
    <col min="10762" max="10762" width="4.5703125" style="20" customWidth="1"/>
    <col min="10763" max="10763" width="8.140625" style="20" customWidth="1"/>
    <col min="10764" max="10764" width="9.42578125" style="20" customWidth="1"/>
    <col min="10765" max="10765" width="7.140625" style="20" customWidth="1"/>
    <col min="10766" max="10767" width="8.5703125" style="20" customWidth="1"/>
    <col min="10768" max="10768" width="4.5703125" style="20" customWidth="1"/>
    <col min="10769" max="10769" width="7.42578125" style="20" customWidth="1"/>
    <col min="10770" max="10771" width="4.5703125" style="20" customWidth="1"/>
    <col min="10772" max="10772" width="7" style="20" customWidth="1"/>
    <col min="10773" max="10773" width="8.140625" style="20" customWidth="1"/>
    <col min="10774" max="10774" width="8" style="20" customWidth="1"/>
    <col min="10775" max="10775" width="7.140625" style="20" customWidth="1"/>
    <col min="10776" max="10776" width="6.5703125" style="20" customWidth="1"/>
    <col min="10777" max="10777" width="4.5703125" style="20" customWidth="1"/>
    <col min="10778" max="10778" width="7.85546875" style="20" customWidth="1"/>
    <col min="10779" max="10779" width="8.140625" style="20" customWidth="1"/>
    <col min="10780" max="10783" width="4.5703125" style="20" customWidth="1"/>
    <col min="10784" max="10784" width="11.5703125" style="20"/>
    <col min="10785" max="10785" width="8.42578125" style="20" customWidth="1"/>
    <col min="10786" max="10786" width="5.42578125" style="20" customWidth="1"/>
    <col min="10787" max="10788" width="5.140625" style="20" customWidth="1"/>
    <col min="10789" max="10789" width="6.42578125" style="20" customWidth="1"/>
    <col min="10790" max="10790" width="11.5703125" style="20"/>
    <col min="10791" max="10791" width="8.42578125" style="20" customWidth="1"/>
    <col min="10792" max="10792" width="3.140625" style="20" customWidth="1"/>
    <col min="10793" max="10793" width="5.140625" style="20" customWidth="1"/>
    <col min="10794" max="10794" width="7.42578125" style="20" customWidth="1"/>
    <col min="10795" max="10795" width="4.5703125" style="20" customWidth="1"/>
    <col min="10796" max="11008" width="11.5703125" style="20"/>
    <col min="11009" max="11009" width="1.85546875" style="20" customWidth="1"/>
    <col min="11010" max="11010" width="9.42578125" style="20" customWidth="1"/>
    <col min="11011" max="11011" width="8.42578125" style="20" customWidth="1"/>
    <col min="11012" max="11012" width="8.5703125" style="20" customWidth="1"/>
    <col min="11013" max="11013" width="8.140625" style="20" customWidth="1"/>
    <col min="11014" max="11015" width="4.5703125" style="20" customWidth="1"/>
    <col min="11016" max="11016" width="7.140625" style="20" customWidth="1"/>
    <col min="11017" max="11017" width="7.85546875" style="20" customWidth="1"/>
    <col min="11018" max="11018" width="4.5703125" style="20" customWidth="1"/>
    <col min="11019" max="11019" width="8.140625" style="20" customWidth="1"/>
    <col min="11020" max="11020" width="9.42578125" style="20" customWidth="1"/>
    <col min="11021" max="11021" width="7.140625" style="20" customWidth="1"/>
    <col min="11022" max="11023" width="8.5703125" style="20" customWidth="1"/>
    <col min="11024" max="11024" width="4.5703125" style="20" customWidth="1"/>
    <col min="11025" max="11025" width="7.42578125" style="20" customWidth="1"/>
    <col min="11026" max="11027" width="4.5703125" style="20" customWidth="1"/>
    <col min="11028" max="11028" width="7" style="20" customWidth="1"/>
    <col min="11029" max="11029" width="8.140625" style="20" customWidth="1"/>
    <col min="11030" max="11030" width="8" style="20" customWidth="1"/>
    <col min="11031" max="11031" width="7.140625" style="20" customWidth="1"/>
    <col min="11032" max="11032" width="6.5703125" style="20" customWidth="1"/>
    <col min="11033" max="11033" width="4.5703125" style="20" customWidth="1"/>
    <col min="11034" max="11034" width="7.85546875" style="20" customWidth="1"/>
    <col min="11035" max="11035" width="8.140625" style="20" customWidth="1"/>
    <col min="11036" max="11039" width="4.5703125" style="20" customWidth="1"/>
    <col min="11040" max="11040" width="11.5703125" style="20"/>
    <col min="11041" max="11041" width="8.42578125" style="20" customWidth="1"/>
    <col min="11042" max="11042" width="5.42578125" style="20" customWidth="1"/>
    <col min="11043" max="11044" width="5.140625" style="20" customWidth="1"/>
    <col min="11045" max="11045" width="6.42578125" style="20" customWidth="1"/>
    <col min="11046" max="11046" width="11.5703125" style="20"/>
    <col min="11047" max="11047" width="8.42578125" style="20" customWidth="1"/>
    <col min="11048" max="11048" width="3.140625" style="20" customWidth="1"/>
    <col min="11049" max="11049" width="5.140625" style="20" customWidth="1"/>
    <col min="11050" max="11050" width="7.42578125" style="20" customWidth="1"/>
    <col min="11051" max="11051" width="4.5703125" style="20" customWidth="1"/>
    <col min="11052" max="11264" width="11.5703125" style="20"/>
    <col min="11265" max="11265" width="1.85546875" style="20" customWidth="1"/>
    <col min="11266" max="11266" width="9.42578125" style="20" customWidth="1"/>
    <col min="11267" max="11267" width="8.42578125" style="20" customWidth="1"/>
    <col min="11268" max="11268" width="8.5703125" style="20" customWidth="1"/>
    <col min="11269" max="11269" width="8.140625" style="20" customWidth="1"/>
    <col min="11270" max="11271" width="4.5703125" style="20" customWidth="1"/>
    <col min="11272" max="11272" width="7.140625" style="20" customWidth="1"/>
    <col min="11273" max="11273" width="7.85546875" style="20" customWidth="1"/>
    <col min="11274" max="11274" width="4.5703125" style="20" customWidth="1"/>
    <col min="11275" max="11275" width="8.140625" style="20" customWidth="1"/>
    <col min="11276" max="11276" width="9.42578125" style="20" customWidth="1"/>
    <col min="11277" max="11277" width="7.140625" style="20" customWidth="1"/>
    <col min="11278" max="11279" width="8.5703125" style="20" customWidth="1"/>
    <col min="11280" max="11280" width="4.5703125" style="20" customWidth="1"/>
    <col min="11281" max="11281" width="7.42578125" style="20" customWidth="1"/>
    <col min="11282" max="11283" width="4.5703125" style="20" customWidth="1"/>
    <col min="11284" max="11284" width="7" style="20" customWidth="1"/>
    <col min="11285" max="11285" width="8.140625" style="20" customWidth="1"/>
    <col min="11286" max="11286" width="8" style="20" customWidth="1"/>
    <col min="11287" max="11287" width="7.140625" style="20" customWidth="1"/>
    <col min="11288" max="11288" width="6.5703125" style="20" customWidth="1"/>
    <col min="11289" max="11289" width="4.5703125" style="20" customWidth="1"/>
    <col min="11290" max="11290" width="7.85546875" style="20" customWidth="1"/>
    <col min="11291" max="11291" width="8.140625" style="20" customWidth="1"/>
    <col min="11292" max="11295" width="4.5703125" style="20" customWidth="1"/>
    <col min="11296" max="11296" width="11.5703125" style="20"/>
    <col min="11297" max="11297" width="8.42578125" style="20" customWidth="1"/>
    <col min="11298" max="11298" width="5.42578125" style="20" customWidth="1"/>
    <col min="11299" max="11300" width="5.140625" style="20" customWidth="1"/>
    <col min="11301" max="11301" width="6.42578125" style="20" customWidth="1"/>
    <col min="11302" max="11302" width="11.5703125" style="20"/>
    <col min="11303" max="11303" width="8.42578125" style="20" customWidth="1"/>
    <col min="11304" max="11304" width="3.140625" style="20" customWidth="1"/>
    <col min="11305" max="11305" width="5.140625" style="20" customWidth="1"/>
    <col min="11306" max="11306" width="7.42578125" style="20" customWidth="1"/>
    <col min="11307" max="11307" width="4.5703125" style="20" customWidth="1"/>
    <col min="11308" max="11520" width="11.5703125" style="20"/>
    <col min="11521" max="11521" width="1.85546875" style="20" customWidth="1"/>
    <col min="11522" max="11522" width="9.42578125" style="20" customWidth="1"/>
    <col min="11523" max="11523" width="8.42578125" style="20" customWidth="1"/>
    <col min="11524" max="11524" width="8.5703125" style="20" customWidth="1"/>
    <col min="11525" max="11525" width="8.140625" style="20" customWidth="1"/>
    <col min="11526" max="11527" width="4.5703125" style="20" customWidth="1"/>
    <col min="11528" max="11528" width="7.140625" style="20" customWidth="1"/>
    <col min="11529" max="11529" width="7.85546875" style="20" customWidth="1"/>
    <col min="11530" max="11530" width="4.5703125" style="20" customWidth="1"/>
    <col min="11531" max="11531" width="8.140625" style="20" customWidth="1"/>
    <col min="11532" max="11532" width="9.42578125" style="20" customWidth="1"/>
    <col min="11533" max="11533" width="7.140625" style="20" customWidth="1"/>
    <col min="11534" max="11535" width="8.5703125" style="20" customWidth="1"/>
    <col min="11536" max="11536" width="4.5703125" style="20" customWidth="1"/>
    <col min="11537" max="11537" width="7.42578125" style="20" customWidth="1"/>
    <col min="11538" max="11539" width="4.5703125" style="20" customWidth="1"/>
    <col min="11540" max="11540" width="7" style="20" customWidth="1"/>
    <col min="11541" max="11541" width="8.140625" style="20" customWidth="1"/>
    <col min="11542" max="11542" width="8" style="20" customWidth="1"/>
    <col min="11543" max="11543" width="7.140625" style="20" customWidth="1"/>
    <col min="11544" max="11544" width="6.5703125" style="20" customWidth="1"/>
    <col min="11545" max="11545" width="4.5703125" style="20" customWidth="1"/>
    <col min="11546" max="11546" width="7.85546875" style="20" customWidth="1"/>
    <col min="11547" max="11547" width="8.140625" style="20" customWidth="1"/>
    <col min="11548" max="11551" width="4.5703125" style="20" customWidth="1"/>
    <col min="11552" max="11552" width="11.5703125" style="20"/>
    <col min="11553" max="11553" width="8.42578125" style="20" customWidth="1"/>
    <col min="11554" max="11554" width="5.42578125" style="20" customWidth="1"/>
    <col min="11555" max="11556" width="5.140625" style="20" customWidth="1"/>
    <col min="11557" max="11557" width="6.42578125" style="20" customWidth="1"/>
    <col min="11558" max="11558" width="11.5703125" style="20"/>
    <col min="11559" max="11559" width="8.42578125" style="20" customWidth="1"/>
    <col min="11560" max="11560" width="3.140625" style="20" customWidth="1"/>
    <col min="11561" max="11561" width="5.140625" style="20" customWidth="1"/>
    <col min="11562" max="11562" width="7.42578125" style="20" customWidth="1"/>
    <col min="11563" max="11563" width="4.5703125" style="20" customWidth="1"/>
    <col min="11564" max="11776" width="11.5703125" style="20"/>
    <col min="11777" max="11777" width="1.85546875" style="20" customWidth="1"/>
    <col min="11778" max="11778" width="9.42578125" style="20" customWidth="1"/>
    <col min="11779" max="11779" width="8.42578125" style="20" customWidth="1"/>
    <col min="11780" max="11780" width="8.5703125" style="20" customWidth="1"/>
    <col min="11781" max="11781" width="8.140625" style="20" customWidth="1"/>
    <col min="11782" max="11783" width="4.5703125" style="20" customWidth="1"/>
    <col min="11784" max="11784" width="7.140625" style="20" customWidth="1"/>
    <col min="11785" max="11785" width="7.85546875" style="20" customWidth="1"/>
    <col min="11786" max="11786" width="4.5703125" style="20" customWidth="1"/>
    <col min="11787" max="11787" width="8.140625" style="20" customWidth="1"/>
    <col min="11788" max="11788" width="9.42578125" style="20" customWidth="1"/>
    <col min="11789" max="11789" width="7.140625" style="20" customWidth="1"/>
    <col min="11790" max="11791" width="8.5703125" style="20" customWidth="1"/>
    <col min="11792" max="11792" width="4.5703125" style="20" customWidth="1"/>
    <col min="11793" max="11793" width="7.42578125" style="20" customWidth="1"/>
    <col min="11794" max="11795" width="4.5703125" style="20" customWidth="1"/>
    <col min="11796" max="11796" width="7" style="20" customWidth="1"/>
    <col min="11797" max="11797" width="8.140625" style="20" customWidth="1"/>
    <col min="11798" max="11798" width="8" style="20" customWidth="1"/>
    <col min="11799" max="11799" width="7.140625" style="20" customWidth="1"/>
    <col min="11800" max="11800" width="6.5703125" style="20" customWidth="1"/>
    <col min="11801" max="11801" width="4.5703125" style="20" customWidth="1"/>
    <col min="11802" max="11802" width="7.85546875" style="20" customWidth="1"/>
    <col min="11803" max="11803" width="8.140625" style="20" customWidth="1"/>
    <col min="11804" max="11807" width="4.5703125" style="20" customWidth="1"/>
    <col min="11808" max="11808" width="11.5703125" style="20"/>
    <col min="11809" max="11809" width="8.42578125" style="20" customWidth="1"/>
    <col min="11810" max="11810" width="5.42578125" style="20" customWidth="1"/>
    <col min="11811" max="11812" width="5.140625" style="20" customWidth="1"/>
    <col min="11813" max="11813" width="6.42578125" style="20" customWidth="1"/>
    <col min="11814" max="11814" width="11.5703125" style="20"/>
    <col min="11815" max="11815" width="8.42578125" style="20" customWidth="1"/>
    <col min="11816" max="11816" width="3.140625" style="20" customWidth="1"/>
    <col min="11817" max="11817" width="5.140625" style="20" customWidth="1"/>
    <col min="11818" max="11818" width="7.42578125" style="20" customWidth="1"/>
    <col min="11819" max="11819" width="4.5703125" style="20" customWidth="1"/>
    <col min="11820" max="12032" width="11.5703125" style="20"/>
    <col min="12033" max="12033" width="1.85546875" style="20" customWidth="1"/>
    <col min="12034" max="12034" width="9.42578125" style="20" customWidth="1"/>
    <col min="12035" max="12035" width="8.42578125" style="20" customWidth="1"/>
    <col min="12036" max="12036" width="8.5703125" style="20" customWidth="1"/>
    <col min="12037" max="12037" width="8.140625" style="20" customWidth="1"/>
    <col min="12038" max="12039" width="4.5703125" style="20" customWidth="1"/>
    <col min="12040" max="12040" width="7.140625" style="20" customWidth="1"/>
    <col min="12041" max="12041" width="7.85546875" style="20" customWidth="1"/>
    <col min="12042" max="12042" width="4.5703125" style="20" customWidth="1"/>
    <col min="12043" max="12043" width="8.140625" style="20" customWidth="1"/>
    <col min="12044" max="12044" width="9.42578125" style="20" customWidth="1"/>
    <col min="12045" max="12045" width="7.140625" style="20" customWidth="1"/>
    <col min="12046" max="12047" width="8.5703125" style="20" customWidth="1"/>
    <col min="12048" max="12048" width="4.5703125" style="20" customWidth="1"/>
    <col min="12049" max="12049" width="7.42578125" style="20" customWidth="1"/>
    <col min="12050" max="12051" width="4.5703125" style="20" customWidth="1"/>
    <col min="12052" max="12052" width="7" style="20" customWidth="1"/>
    <col min="12053" max="12053" width="8.140625" style="20" customWidth="1"/>
    <col min="12054" max="12054" width="8" style="20" customWidth="1"/>
    <col min="12055" max="12055" width="7.140625" style="20" customWidth="1"/>
    <col min="12056" max="12056" width="6.5703125" style="20" customWidth="1"/>
    <col min="12057" max="12057" width="4.5703125" style="20" customWidth="1"/>
    <col min="12058" max="12058" width="7.85546875" style="20" customWidth="1"/>
    <col min="12059" max="12059" width="8.140625" style="20" customWidth="1"/>
    <col min="12060" max="12063" width="4.5703125" style="20" customWidth="1"/>
    <col min="12064" max="12064" width="11.5703125" style="20"/>
    <col min="12065" max="12065" width="8.42578125" style="20" customWidth="1"/>
    <col min="12066" max="12066" width="5.42578125" style="20" customWidth="1"/>
    <col min="12067" max="12068" width="5.140625" style="20" customWidth="1"/>
    <col min="12069" max="12069" width="6.42578125" style="20" customWidth="1"/>
    <col min="12070" max="12070" width="11.5703125" style="20"/>
    <col min="12071" max="12071" width="8.42578125" style="20" customWidth="1"/>
    <col min="12072" max="12072" width="3.140625" style="20" customWidth="1"/>
    <col min="12073" max="12073" width="5.140625" style="20" customWidth="1"/>
    <col min="12074" max="12074" width="7.42578125" style="20" customWidth="1"/>
    <col min="12075" max="12075" width="4.5703125" style="20" customWidth="1"/>
    <col min="12076" max="12288" width="11.5703125" style="20"/>
    <col min="12289" max="12289" width="1.85546875" style="20" customWidth="1"/>
    <col min="12290" max="12290" width="9.42578125" style="20" customWidth="1"/>
    <col min="12291" max="12291" width="8.42578125" style="20" customWidth="1"/>
    <col min="12292" max="12292" width="8.5703125" style="20" customWidth="1"/>
    <col min="12293" max="12293" width="8.140625" style="20" customWidth="1"/>
    <col min="12294" max="12295" width="4.5703125" style="20" customWidth="1"/>
    <col min="12296" max="12296" width="7.140625" style="20" customWidth="1"/>
    <col min="12297" max="12297" width="7.85546875" style="20" customWidth="1"/>
    <col min="12298" max="12298" width="4.5703125" style="20" customWidth="1"/>
    <col min="12299" max="12299" width="8.140625" style="20" customWidth="1"/>
    <col min="12300" max="12300" width="9.42578125" style="20" customWidth="1"/>
    <col min="12301" max="12301" width="7.140625" style="20" customWidth="1"/>
    <col min="12302" max="12303" width="8.5703125" style="20" customWidth="1"/>
    <col min="12304" max="12304" width="4.5703125" style="20" customWidth="1"/>
    <col min="12305" max="12305" width="7.42578125" style="20" customWidth="1"/>
    <col min="12306" max="12307" width="4.5703125" style="20" customWidth="1"/>
    <col min="12308" max="12308" width="7" style="20" customWidth="1"/>
    <col min="12309" max="12309" width="8.140625" style="20" customWidth="1"/>
    <col min="12310" max="12310" width="8" style="20" customWidth="1"/>
    <col min="12311" max="12311" width="7.140625" style="20" customWidth="1"/>
    <col min="12312" max="12312" width="6.5703125" style="20" customWidth="1"/>
    <col min="12313" max="12313" width="4.5703125" style="20" customWidth="1"/>
    <col min="12314" max="12314" width="7.85546875" style="20" customWidth="1"/>
    <col min="12315" max="12315" width="8.140625" style="20" customWidth="1"/>
    <col min="12316" max="12319" width="4.5703125" style="20" customWidth="1"/>
    <col min="12320" max="12320" width="11.5703125" style="20"/>
    <col min="12321" max="12321" width="8.42578125" style="20" customWidth="1"/>
    <col min="12322" max="12322" width="5.42578125" style="20" customWidth="1"/>
    <col min="12323" max="12324" width="5.140625" style="20" customWidth="1"/>
    <col min="12325" max="12325" width="6.42578125" style="20" customWidth="1"/>
    <col min="12326" max="12326" width="11.5703125" style="20"/>
    <col min="12327" max="12327" width="8.42578125" style="20" customWidth="1"/>
    <col min="12328" max="12328" width="3.140625" style="20" customWidth="1"/>
    <col min="12329" max="12329" width="5.140625" style="20" customWidth="1"/>
    <col min="12330" max="12330" width="7.42578125" style="20" customWidth="1"/>
    <col min="12331" max="12331" width="4.5703125" style="20" customWidth="1"/>
    <col min="12332" max="12544" width="11.5703125" style="20"/>
    <col min="12545" max="12545" width="1.85546875" style="20" customWidth="1"/>
    <col min="12546" max="12546" width="9.42578125" style="20" customWidth="1"/>
    <col min="12547" max="12547" width="8.42578125" style="20" customWidth="1"/>
    <col min="12548" max="12548" width="8.5703125" style="20" customWidth="1"/>
    <col min="12549" max="12549" width="8.140625" style="20" customWidth="1"/>
    <col min="12550" max="12551" width="4.5703125" style="20" customWidth="1"/>
    <col min="12552" max="12552" width="7.140625" style="20" customWidth="1"/>
    <col min="12553" max="12553" width="7.85546875" style="20" customWidth="1"/>
    <col min="12554" max="12554" width="4.5703125" style="20" customWidth="1"/>
    <col min="12555" max="12555" width="8.140625" style="20" customWidth="1"/>
    <col min="12556" max="12556" width="9.42578125" style="20" customWidth="1"/>
    <col min="12557" max="12557" width="7.140625" style="20" customWidth="1"/>
    <col min="12558" max="12559" width="8.5703125" style="20" customWidth="1"/>
    <col min="12560" max="12560" width="4.5703125" style="20" customWidth="1"/>
    <col min="12561" max="12561" width="7.42578125" style="20" customWidth="1"/>
    <col min="12562" max="12563" width="4.5703125" style="20" customWidth="1"/>
    <col min="12564" max="12564" width="7" style="20" customWidth="1"/>
    <col min="12565" max="12565" width="8.140625" style="20" customWidth="1"/>
    <col min="12566" max="12566" width="8" style="20" customWidth="1"/>
    <col min="12567" max="12567" width="7.140625" style="20" customWidth="1"/>
    <col min="12568" max="12568" width="6.5703125" style="20" customWidth="1"/>
    <col min="12569" max="12569" width="4.5703125" style="20" customWidth="1"/>
    <col min="12570" max="12570" width="7.85546875" style="20" customWidth="1"/>
    <col min="12571" max="12571" width="8.140625" style="20" customWidth="1"/>
    <col min="12572" max="12575" width="4.5703125" style="20" customWidth="1"/>
    <col min="12576" max="12576" width="11.5703125" style="20"/>
    <col min="12577" max="12577" width="8.42578125" style="20" customWidth="1"/>
    <col min="12578" max="12578" width="5.42578125" style="20" customWidth="1"/>
    <col min="12579" max="12580" width="5.140625" style="20" customWidth="1"/>
    <col min="12581" max="12581" width="6.42578125" style="20" customWidth="1"/>
    <col min="12582" max="12582" width="11.5703125" style="20"/>
    <col min="12583" max="12583" width="8.42578125" style="20" customWidth="1"/>
    <col min="12584" max="12584" width="3.140625" style="20" customWidth="1"/>
    <col min="12585" max="12585" width="5.140625" style="20" customWidth="1"/>
    <col min="12586" max="12586" width="7.42578125" style="20" customWidth="1"/>
    <col min="12587" max="12587" width="4.5703125" style="20" customWidth="1"/>
    <col min="12588" max="12800" width="11.5703125" style="20"/>
    <col min="12801" max="12801" width="1.85546875" style="20" customWidth="1"/>
    <col min="12802" max="12802" width="9.42578125" style="20" customWidth="1"/>
    <col min="12803" max="12803" width="8.42578125" style="20" customWidth="1"/>
    <col min="12804" max="12804" width="8.5703125" style="20" customWidth="1"/>
    <col min="12805" max="12805" width="8.140625" style="20" customWidth="1"/>
    <col min="12806" max="12807" width="4.5703125" style="20" customWidth="1"/>
    <col min="12808" max="12808" width="7.140625" style="20" customWidth="1"/>
    <col min="12809" max="12809" width="7.85546875" style="20" customWidth="1"/>
    <col min="12810" max="12810" width="4.5703125" style="20" customWidth="1"/>
    <col min="12811" max="12811" width="8.140625" style="20" customWidth="1"/>
    <col min="12812" max="12812" width="9.42578125" style="20" customWidth="1"/>
    <col min="12813" max="12813" width="7.140625" style="20" customWidth="1"/>
    <col min="12814" max="12815" width="8.5703125" style="20" customWidth="1"/>
    <col min="12816" max="12816" width="4.5703125" style="20" customWidth="1"/>
    <col min="12817" max="12817" width="7.42578125" style="20" customWidth="1"/>
    <col min="12818" max="12819" width="4.5703125" style="20" customWidth="1"/>
    <col min="12820" max="12820" width="7" style="20" customWidth="1"/>
    <col min="12821" max="12821" width="8.140625" style="20" customWidth="1"/>
    <col min="12822" max="12822" width="8" style="20" customWidth="1"/>
    <col min="12823" max="12823" width="7.140625" style="20" customWidth="1"/>
    <col min="12824" max="12824" width="6.5703125" style="20" customWidth="1"/>
    <col min="12825" max="12825" width="4.5703125" style="20" customWidth="1"/>
    <col min="12826" max="12826" width="7.85546875" style="20" customWidth="1"/>
    <col min="12827" max="12827" width="8.140625" style="20" customWidth="1"/>
    <col min="12828" max="12831" width="4.5703125" style="20" customWidth="1"/>
    <col min="12832" max="12832" width="11.5703125" style="20"/>
    <col min="12833" max="12833" width="8.42578125" style="20" customWidth="1"/>
    <col min="12834" max="12834" width="5.42578125" style="20" customWidth="1"/>
    <col min="12835" max="12836" width="5.140625" style="20" customWidth="1"/>
    <col min="12837" max="12837" width="6.42578125" style="20" customWidth="1"/>
    <col min="12838" max="12838" width="11.5703125" style="20"/>
    <col min="12839" max="12839" width="8.42578125" style="20" customWidth="1"/>
    <col min="12840" max="12840" width="3.140625" style="20" customWidth="1"/>
    <col min="12841" max="12841" width="5.140625" style="20" customWidth="1"/>
    <col min="12842" max="12842" width="7.42578125" style="20" customWidth="1"/>
    <col min="12843" max="12843" width="4.5703125" style="20" customWidth="1"/>
    <col min="12844" max="13056" width="11.5703125" style="20"/>
    <col min="13057" max="13057" width="1.85546875" style="20" customWidth="1"/>
    <col min="13058" max="13058" width="9.42578125" style="20" customWidth="1"/>
    <col min="13059" max="13059" width="8.42578125" style="20" customWidth="1"/>
    <col min="13060" max="13060" width="8.5703125" style="20" customWidth="1"/>
    <col min="13061" max="13061" width="8.140625" style="20" customWidth="1"/>
    <col min="13062" max="13063" width="4.5703125" style="20" customWidth="1"/>
    <col min="13064" max="13064" width="7.140625" style="20" customWidth="1"/>
    <col min="13065" max="13065" width="7.85546875" style="20" customWidth="1"/>
    <col min="13066" max="13066" width="4.5703125" style="20" customWidth="1"/>
    <col min="13067" max="13067" width="8.140625" style="20" customWidth="1"/>
    <col min="13068" max="13068" width="9.42578125" style="20" customWidth="1"/>
    <col min="13069" max="13069" width="7.140625" style="20" customWidth="1"/>
    <col min="13070" max="13071" width="8.5703125" style="20" customWidth="1"/>
    <col min="13072" max="13072" width="4.5703125" style="20" customWidth="1"/>
    <col min="13073" max="13073" width="7.42578125" style="20" customWidth="1"/>
    <col min="13074" max="13075" width="4.5703125" style="20" customWidth="1"/>
    <col min="13076" max="13076" width="7" style="20" customWidth="1"/>
    <col min="13077" max="13077" width="8.140625" style="20" customWidth="1"/>
    <col min="13078" max="13078" width="8" style="20" customWidth="1"/>
    <col min="13079" max="13079" width="7.140625" style="20" customWidth="1"/>
    <col min="13080" max="13080" width="6.5703125" style="20" customWidth="1"/>
    <col min="13081" max="13081" width="4.5703125" style="20" customWidth="1"/>
    <col min="13082" max="13082" width="7.85546875" style="20" customWidth="1"/>
    <col min="13083" max="13083" width="8.140625" style="20" customWidth="1"/>
    <col min="13084" max="13087" width="4.5703125" style="20" customWidth="1"/>
    <col min="13088" max="13088" width="11.5703125" style="20"/>
    <col min="13089" max="13089" width="8.42578125" style="20" customWidth="1"/>
    <col min="13090" max="13090" width="5.42578125" style="20" customWidth="1"/>
    <col min="13091" max="13092" width="5.140625" style="20" customWidth="1"/>
    <col min="13093" max="13093" width="6.42578125" style="20" customWidth="1"/>
    <col min="13094" max="13094" width="11.5703125" style="20"/>
    <col min="13095" max="13095" width="8.42578125" style="20" customWidth="1"/>
    <col min="13096" max="13096" width="3.140625" style="20" customWidth="1"/>
    <col min="13097" max="13097" width="5.140625" style="20" customWidth="1"/>
    <col min="13098" max="13098" width="7.42578125" style="20" customWidth="1"/>
    <col min="13099" max="13099" width="4.5703125" style="20" customWidth="1"/>
    <col min="13100" max="13312" width="11.5703125" style="20"/>
    <col min="13313" max="13313" width="1.85546875" style="20" customWidth="1"/>
    <col min="13314" max="13314" width="9.42578125" style="20" customWidth="1"/>
    <col min="13315" max="13315" width="8.42578125" style="20" customWidth="1"/>
    <col min="13316" max="13316" width="8.5703125" style="20" customWidth="1"/>
    <col min="13317" max="13317" width="8.140625" style="20" customWidth="1"/>
    <col min="13318" max="13319" width="4.5703125" style="20" customWidth="1"/>
    <col min="13320" max="13320" width="7.140625" style="20" customWidth="1"/>
    <col min="13321" max="13321" width="7.85546875" style="20" customWidth="1"/>
    <col min="13322" max="13322" width="4.5703125" style="20" customWidth="1"/>
    <col min="13323" max="13323" width="8.140625" style="20" customWidth="1"/>
    <col min="13324" max="13324" width="9.42578125" style="20" customWidth="1"/>
    <col min="13325" max="13325" width="7.140625" style="20" customWidth="1"/>
    <col min="13326" max="13327" width="8.5703125" style="20" customWidth="1"/>
    <col min="13328" max="13328" width="4.5703125" style="20" customWidth="1"/>
    <col min="13329" max="13329" width="7.42578125" style="20" customWidth="1"/>
    <col min="13330" max="13331" width="4.5703125" style="20" customWidth="1"/>
    <col min="13332" max="13332" width="7" style="20" customWidth="1"/>
    <col min="13333" max="13333" width="8.140625" style="20" customWidth="1"/>
    <col min="13334" max="13334" width="8" style="20" customWidth="1"/>
    <col min="13335" max="13335" width="7.140625" style="20" customWidth="1"/>
    <col min="13336" max="13336" width="6.5703125" style="20" customWidth="1"/>
    <col min="13337" max="13337" width="4.5703125" style="20" customWidth="1"/>
    <col min="13338" max="13338" width="7.85546875" style="20" customWidth="1"/>
    <col min="13339" max="13339" width="8.140625" style="20" customWidth="1"/>
    <col min="13340" max="13343" width="4.5703125" style="20" customWidth="1"/>
    <col min="13344" max="13344" width="11.5703125" style="20"/>
    <col min="13345" max="13345" width="8.42578125" style="20" customWidth="1"/>
    <col min="13346" max="13346" width="5.42578125" style="20" customWidth="1"/>
    <col min="13347" max="13348" width="5.140625" style="20" customWidth="1"/>
    <col min="13349" max="13349" width="6.42578125" style="20" customWidth="1"/>
    <col min="13350" max="13350" width="11.5703125" style="20"/>
    <col min="13351" max="13351" width="8.42578125" style="20" customWidth="1"/>
    <col min="13352" max="13352" width="3.140625" style="20" customWidth="1"/>
    <col min="13353" max="13353" width="5.140625" style="20" customWidth="1"/>
    <col min="13354" max="13354" width="7.42578125" style="20" customWidth="1"/>
    <col min="13355" max="13355" width="4.5703125" style="20" customWidth="1"/>
    <col min="13356" max="13568" width="11.5703125" style="20"/>
    <col min="13569" max="13569" width="1.85546875" style="20" customWidth="1"/>
    <col min="13570" max="13570" width="9.42578125" style="20" customWidth="1"/>
    <col min="13571" max="13571" width="8.42578125" style="20" customWidth="1"/>
    <col min="13572" max="13572" width="8.5703125" style="20" customWidth="1"/>
    <col min="13573" max="13573" width="8.140625" style="20" customWidth="1"/>
    <col min="13574" max="13575" width="4.5703125" style="20" customWidth="1"/>
    <col min="13576" max="13576" width="7.140625" style="20" customWidth="1"/>
    <col min="13577" max="13577" width="7.85546875" style="20" customWidth="1"/>
    <col min="13578" max="13578" width="4.5703125" style="20" customWidth="1"/>
    <col min="13579" max="13579" width="8.140625" style="20" customWidth="1"/>
    <col min="13580" max="13580" width="9.42578125" style="20" customWidth="1"/>
    <col min="13581" max="13581" width="7.140625" style="20" customWidth="1"/>
    <col min="13582" max="13583" width="8.5703125" style="20" customWidth="1"/>
    <col min="13584" max="13584" width="4.5703125" style="20" customWidth="1"/>
    <col min="13585" max="13585" width="7.42578125" style="20" customWidth="1"/>
    <col min="13586" max="13587" width="4.5703125" style="20" customWidth="1"/>
    <col min="13588" max="13588" width="7" style="20" customWidth="1"/>
    <col min="13589" max="13589" width="8.140625" style="20" customWidth="1"/>
    <col min="13590" max="13590" width="8" style="20" customWidth="1"/>
    <col min="13591" max="13591" width="7.140625" style="20" customWidth="1"/>
    <col min="13592" max="13592" width="6.5703125" style="20" customWidth="1"/>
    <col min="13593" max="13593" width="4.5703125" style="20" customWidth="1"/>
    <col min="13594" max="13594" width="7.85546875" style="20" customWidth="1"/>
    <col min="13595" max="13595" width="8.140625" style="20" customWidth="1"/>
    <col min="13596" max="13599" width="4.5703125" style="20" customWidth="1"/>
    <col min="13600" max="13600" width="11.5703125" style="20"/>
    <col min="13601" max="13601" width="8.42578125" style="20" customWidth="1"/>
    <col min="13602" max="13602" width="5.42578125" style="20" customWidth="1"/>
    <col min="13603" max="13604" width="5.140625" style="20" customWidth="1"/>
    <col min="13605" max="13605" width="6.42578125" style="20" customWidth="1"/>
    <col min="13606" max="13606" width="11.5703125" style="20"/>
    <col min="13607" max="13607" width="8.42578125" style="20" customWidth="1"/>
    <col min="13608" max="13608" width="3.140625" style="20" customWidth="1"/>
    <col min="13609" max="13609" width="5.140625" style="20" customWidth="1"/>
    <col min="13610" max="13610" width="7.42578125" style="20" customWidth="1"/>
    <col min="13611" max="13611" width="4.5703125" style="20" customWidth="1"/>
    <col min="13612" max="13824" width="11.5703125" style="20"/>
    <col min="13825" max="13825" width="1.85546875" style="20" customWidth="1"/>
    <col min="13826" max="13826" width="9.42578125" style="20" customWidth="1"/>
    <col min="13827" max="13827" width="8.42578125" style="20" customWidth="1"/>
    <col min="13828" max="13828" width="8.5703125" style="20" customWidth="1"/>
    <col min="13829" max="13829" width="8.140625" style="20" customWidth="1"/>
    <col min="13830" max="13831" width="4.5703125" style="20" customWidth="1"/>
    <col min="13832" max="13832" width="7.140625" style="20" customWidth="1"/>
    <col min="13833" max="13833" width="7.85546875" style="20" customWidth="1"/>
    <col min="13834" max="13834" width="4.5703125" style="20" customWidth="1"/>
    <col min="13835" max="13835" width="8.140625" style="20" customWidth="1"/>
    <col min="13836" max="13836" width="9.42578125" style="20" customWidth="1"/>
    <col min="13837" max="13837" width="7.140625" style="20" customWidth="1"/>
    <col min="13838" max="13839" width="8.5703125" style="20" customWidth="1"/>
    <col min="13840" max="13840" width="4.5703125" style="20" customWidth="1"/>
    <col min="13841" max="13841" width="7.42578125" style="20" customWidth="1"/>
    <col min="13842" max="13843" width="4.5703125" style="20" customWidth="1"/>
    <col min="13844" max="13844" width="7" style="20" customWidth="1"/>
    <col min="13845" max="13845" width="8.140625" style="20" customWidth="1"/>
    <col min="13846" max="13846" width="8" style="20" customWidth="1"/>
    <col min="13847" max="13847" width="7.140625" style="20" customWidth="1"/>
    <col min="13848" max="13848" width="6.5703125" style="20" customWidth="1"/>
    <col min="13849" max="13849" width="4.5703125" style="20" customWidth="1"/>
    <col min="13850" max="13850" width="7.85546875" style="20" customWidth="1"/>
    <col min="13851" max="13851" width="8.140625" style="20" customWidth="1"/>
    <col min="13852" max="13855" width="4.5703125" style="20" customWidth="1"/>
    <col min="13856" max="13856" width="11.5703125" style="20"/>
    <col min="13857" max="13857" width="8.42578125" style="20" customWidth="1"/>
    <col min="13858" max="13858" width="5.42578125" style="20" customWidth="1"/>
    <col min="13859" max="13860" width="5.140625" style="20" customWidth="1"/>
    <col min="13861" max="13861" width="6.42578125" style="20" customWidth="1"/>
    <col min="13862" max="13862" width="11.5703125" style="20"/>
    <col min="13863" max="13863" width="8.42578125" style="20" customWidth="1"/>
    <col min="13864" max="13864" width="3.140625" style="20" customWidth="1"/>
    <col min="13865" max="13865" width="5.140625" style="20" customWidth="1"/>
    <col min="13866" max="13866" width="7.42578125" style="20" customWidth="1"/>
    <col min="13867" max="13867" width="4.5703125" style="20" customWidth="1"/>
    <col min="13868" max="14080" width="11.5703125" style="20"/>
    <col min="14081" max="14081" width="1.85546875" style="20" customWidth="1"/>
    <col min="14082" max="14082" width="9.42578125" style="20" customWidth="1"/>
    <col min="14083" max="14083" width="8.42578125" style="20" customWidth="1"/>
    <col min="14084" max="14084" width="8.5703125" style="20" customWidth="1"/>
    <col min="14085" max="14085" width="8.140625" style="20" customWidth="1"/>
    <col min="14086" max="14087" width="4.5703125" style="20" customWidth="1"/>
    <col min="14088" max="14088" width="7.140625" style="20" customWidth="1"/>
    <col min="14089" max="14089" width="7.85546875" style="20" customWidth="1"/>
    <col min="14090" max="14090" width="4.5703125" style="20" customWidth="1"/>
    <col min="14091" max="14091" width="8.140625" style="20" customWidth="1"/>
    <col min="14092" max="14092" width="9.42578125" style="20" customWidth="1"/>
    <col min="14093" max="14093" width="7.140625" style="20" customWidth="1"/>
    <col min="14094" max="14095" width="8.5703125" style="20" customWidth="1"/>
    <col min="14096" max="14096" width="4.5703125" style="20" customWidth="1"/>
    <col min="14097" max="14097" width="7.42578125" style="20" customWidth="1"/>
    <col min="14098" max="14099" width="4.5703125" style="20" customWidth="1"/>
    <col min="14100" max="14100" width="7" style="20" customWidth="1"/>
    <col min="14101" max="14101" width="8.140625" style="20" customWidth="1"/>
    <col min="14102" max="14102" width="8" style="20" customWidth="1"/>
    <col min="14103" max="14103" width="7.140625" style="20" customWidth="1"/>
    <col min="14104" max="14104" width="6.5703125" style="20" customWidth="1"/>
    <col min="14105" max="14105" width="4.5703125" style="20" customWidth="1"/>
    <col min="14106" max="14106" width="7.85546875" style="20" customWidth="1"/>
    <col min="14107" max="14107" width="8.140625" style="20" customWidth="1"/>
    <col min="14108" max="14111" width="4.5703125" style="20" customWidth="1"/>
    <col min="14112" max="14112" width="11.5703125" style="20"/>
    <col min="14113" max="14113" width="8.42578125" style="20" customWidth="1"/>
    <col min="14114" max="14114" width="5.42578125" style="20" customWidth="1"/>
    <col min="14115" max="14116" width="5.140625" style="20" customWidth="1"/>
    <col min="14117" max="14117" width="6.42578125" style="20" customWidth="1"/>
    <col min="14118" max="14118" width="11.5703125" style="20"/>
    <col min="14119" max="14119" width="8.42578125" style="20" customWidth="1"/>
    <col min="14120" max="14120" width="3.140625" style="20" customWidth="1"/>
    <col min="14121" max="14121" width="5.140625" style="20" customWidth="1"/>
    <col min="14122" max="14122" width="7.42578125" style="20" customWidth="1"/>
    <col min="14123" max="14123" width="4.5703125" style="20" customWidth="1"/>
    <col min="14124" max="14336" width="11.5703125" style="20"/>
    <col min="14337" max="14337" width="1.85546875" style="20" customWidth="1"/>
    <col min="14338" max="14338" width="9.42578125" style="20" customWidth="1"/>
    <col min="14339" max="14339" width="8.42578125" style="20" customWidth="1"/>
    <col min="14340" max="14340" width="8.5703125" style="20" customWidth="1"/>
    <col min="14341" max="14341" width="8.140625" style="20" customWidth="1"/>
    <col min="14342" max="14343" width="4.5703125" style="20" customWidth="1"/>
    <col min="14344" max="14344" width="7.140625" style="20" customWidth="1"/>
    <col min="14345" max="14345" width="7.85546875" style="20" customWidth="1"/>
    <col min="14346" max="14346" width="4.5703125" style="20" customWidth="1"/>
    <col min="14347" max="14347" width="8.140625" style="20" customWidth="1"/>
    <col min="14348" max="14348" width="9.42578125" style="20" customWidth="1"/>
    <col min="14349" max="14349" width="7.140625" style="20" customWidth="1"/>
    <col min="14350" max="14351" width="8.5703125" style="20" customWidth="1"/>
    <col min="14352" max="14352" width="4.5703125" style="20" customWidth="1"/>
    <col min="14353" max="14353" width="7.42578125" style="20" customWidth="1"/>
    <col min="14354" max="14355" width="4.5703125" style="20" customWidth="1"/>
    <col min="14356" max="14356" width="7" style="20" customWidth="1"/>
    <col min="14357" max="14357" width="8.140625" style="20" customWidth="1"/>
    <col min="14358" max="14358" width="8" style="20" customWidth="1"/>
    <col min="14359" max="14359" width="7.140625" style="20" customWidth="1"/>
    <col min="14360" max="14360" width="6.5703125" style="20" customWidth="1"/>
    <col min="14361" max="14361" width="4.5703125" style="20" customWidth="1"/>
    <col min="14362" max="14362" width="7.85546875" style="20" customWidth="1"/>
    <col min="14363" max="14363" width="8.140625" style="20" customWidth="1"/>
    <col min="14364" max="14367" width="4.5703125" style="20" customWidth="1"/>
    <col min="14368" max="14368" width="11.5703125" style="20"/>
    <col min="14369" max="14369" width="8.42578125" style="20" customWidth="1"/>
    <col min="14370" max="14370" width="5.42578125" style="20" customWidth="1"/>
    <col min="14371" max="14372" width="5.140625" style="20" customWidth="1"/>
    <col min="14373" max="14373" width="6.42578125" style="20" customWidth="1"/>
    <col min="14374" max="14374" width="11.5703125" style="20"/>
    <col min="14375" max="14375" width="8.42578125" style="20" customWidth="1"/>
    <col min="14376" max="14376" width="3.140625" style="20" customWidth="1"/>
    <col min="14377" max="14377" width="5.140625" style="20" customWidth="1"/>
    <col min="14378" max="14378" width="7.42578125" style="20" customWidth="1"/>
    <col min="14379" max="14379" width="4.5703125" style="20" customWidth="1"/>
    <col min="14380" max="14592" width="11.5703125" style="20"/>
    <col min="14593" max="14593" width="1.85546875" style="20" customWidth="1"/>
    <col min="14594" max="14594" width="9.42578125" style="20" customWidth="1"/>
    <col min="14595" max="14595" width="8.42578125" style="20" customWidth="1"/>
    <col min="14596" max="14596" width="8.5703125" style="20" customWidth="1"/>
    <col min="14597" max="14597" width="8.140625" style="20" customWidth="1"/>
    <col min="14598" max="14599" width="4.5703125" style="20" customWidth="1"/>
    <col min="14600" max="14600" width="7.140625" style="20" customWidth="1"/>
    <col min="14601" max="14601" width="7.85546875" style="20" customWidth="1"/>
    <col min="14602" max="14602" width="4.5703125" style="20" customWidth="1"/>
    <col min="14603" max="14603" width="8.140625" style="20" customWidth="1"/>
    <col min="14604" max="14604" width="9.42578125" style="20" customWidth="1"/>
    <col min="14605" max="14605" width="7.140625" style="20" customWidth="1"/>
    <col min="14606" max="14607" width="8.5703125" style="20" customWidth="1"/>
    <col min="14608" max="14608" width="4.5703125" style="20" customWidth="1"/>
    <col min="14609" max="14609" width="7.42578125" style="20" customWidth="1"/>
    <col min="14610" max="14611" width="4.5703125" style="20" customWidth="1"/>
    <col min="14612" max="14612" width="7" style="20" customWidth="1"/>
    <col min="14613" max="14613" width="8.140625" style="20" customWidth="1"/>
    <col min="14614" max="14614" width="8" style="20" customWidth="1"/>
    <col min="14615" max="14615" width="7.140625" style="20" customWidth="1"/>
    <col min="14616" max="14616" width="6.5703125" style="20" customWidth="1"/>
    <col min="14617" max="14617" width="4.5703125" style="20" customWidth="1"/>
    <col min="14618" max="14618" width="7.85546875" style="20" customWidth="1"/>
    <col min="14619" max="14619" width="8.140625" style="20" customWidth="1"/>
    <col min="14620" max="14623" width="4.5703125" style="20" customWidth="1"/>
    <col min="14624" max="14624" width="11.5703125" style="20"/>
    <col min="14625" max="14625" width="8.42578125" style="20" customWidth="1"/>
    <col min="14626" max="14626" width="5.42578125" style="20" customWidth="1"/>
    <col min="14627" max="14628" width="5.140625" style="20" customWidth="1"/>
    <col min="14629" max="14629" width="6.42578125" style="20" customWidth="1"/>
    <col min="14630" max="14630" width="11.5703125" style="20"/>
    <col min="14631" max="14631" width="8.42578125" style="20" customWidth="1"/>
    <col min="14632" max="14632" width="3.140625" style="20" customWidth="1"/>
    <col min="14633" max="14633" width="5.140625" style="20" customWidth="1"/>
    <col min="14634" max="14634" width="7.42578125" style="20" customWidth="1"/>
    <col min="14635" max="14635" width="4.5703125" style="20" customWidth="1"/>
    <col min="14636" max="14848" width="11.5703125" style="20"/>
    <col min="14849" max="14849" width="1.85546875" style="20" customWidth="1"/>
    <col min="14850" max="14850" width="9.42578125" style="20" customWidth="1"/>
    <col min="14851" max="14851" width="8.42578125" style="20" customWidth="1"/>
    <col min="14852" max="14852" width="8.5703125" style="20" customWidth="1"/>
    <col min="14853" max="14853" width="8.140625" style="20" customWidth="1"/>
    <col min="14854" max="14855" width="4.5703125" style="20" customWidth="1"/>
    <col min="14856" max="14856" width="7.140625" style="20" customWidth="1"/>
    <col min="14857" max="14857" width="7.85546875" style="20" customWidth="1"/>
    <col min="14858" max="14858" width="4.5703125" style="20" customWidth="1"/>
    <col min="14859" max="14859" width="8.140625" style="20" customWidth="1"/>
    <col min="14860" max="14860" width="9.42578125" style="20" customWidth="1"/>
    <col min="14861" max="14861" width="7.140625" style="20" customWidth="1"/>
    <col min="14862" max="14863" width="8.5703125" style="20" customWidth="1"/>
    <col min="14864" max="14864" width="4.5703125" style="20" customWidth="1"/>
    <col min="14865" max="14865" width="7.42578125" style="20" customWidth="1"/>
    <col min="14866" max="14867" width="4.5703125" style="20" customWidth="1"/>
    <col min="14868" max="14868" width="7" style="20" customWidth="1"/>
    <col min="14869" max="14869" width="8.140625" style="20" customWidth="1"/>
    <col min="14870" max="14870" width="8" style="20" customWidth="1"/>
    <col min="14871" max="14871" width="7.140625" style="20" customWidth="1"/>
    <col min="14872" max="14872" width="6.5703125" style="20" customWidth="1"/>
    <col min="14873" max="14873" width="4.5703125" style="20" customWidth="1"/>
    <col min="14874" max="14874" width="7.85546875" style="20" customWidth="1"/>
    <col min="14875" max="14875" width="8.140625" style="20" customWidth="1"/>
    <col min="14876" max="14879" width="4.5703125" style="20" customWidth="1"/>
    <col min="14880" max="14880" width="11.5703125" style="20"/>
    <col min="14881" max="14881" width="8.42578125" style="20" customWidth="1"/>
    <col min="14882" max="14882" width="5.42578125" style="20" customWidth="1"/>
    <col min="14883" max="14884" width="5.140625" style="20" customWidth="1"/>
    <col min="14885" max="14885" width="6.42578125" style="20" customWidth="1"/>
    <col min="14886" max="14886" width="11.5703125" style="20"/>
    <col min="14887" max="14887" width="8.42578125" style="20" customWidth="1"/>
    <col min="14888" max="14888" width="3.140625" style="20" customWidth="1"/>
    <col min="14889" max="14889" width="5.140625" style="20" customWidth="1"/>
    <col min="14890" max="14890" width="7.42578125" style="20" customWidth="1"/>
    <col min="14891" max="14891" width="4.5703125" style="20" customWidth="1"/>
    <col min="14892" max="15104" width="11.5703125" style="20"/>
    <col min="15105" max="15105" width="1.85546875" style="20" customWidth="1"/>
    <col min="15106" max="15106" width="9.42578125" style="20" customWidth="1"/>
    <col min="15107" max="15107" width="8.42578125" style="20" customWidth="1"/>
    <col min="15108" max="15108" width="8.5703125" style="20" customWidth="1"/>
    <col min="15109" max="15109" width="8.140625" style="20" customWidth="1"/>
    <col min="15110" max="15111" width="4.5703125" style="20" customWidth="1"/>
    <col min="15112" max="15112" width="7.140625" style="20" customWidth="1"/>
    <col min="15113" max="15113" width="7.85546875" style="20" customWidth="1"/>
    <col min="15114" max="15114" width="4.5703125" style="20" customWidth="1"/>
    <col min="15115" max="15115" width="8.140625" style="20" customWidth="1"/>
    <col min="15116" max="15116" width="9.42578125" style="20" customWidth="1"/>
    <col min="15117" max="15117" width="7.140625" style="20" customWidth="1"/>
    <col min="15118" max="15119" width="8.5703125" style="20" customWidth="1"/>
    <col min="15120" max="15120" width="4.5703125" style="20" customWidth="1"/>
    <col min="15121" max="15121" width="7.42578125" style="20" customWidth="1"/>
    <col min="15122" max="15123" width="4.5703125" style="20" customWidth="1"/>
    <col min="15124" max="15124" width="7" style="20" customWidth="1"/>
    <col min="15125" max="15125" width="8.140625" style="20" customWidth="1"/>
    <col min="15126" max="15126" width="8" style="20" customWidth="1"/>
    <col min="15127" max="15127" width="7.140625" style="20" customWidth="1"/>
    <col min="15128" max="15128" width="6.5703125" style="20" customWidth="1"/>
    <col min="15129" max="15129" width="4.5703125" style="20" customWidth="1"/>
    <col min="15130" max="15130" width="7.85546875" style="20" customWidth="1"/>
    <col min="15131" max="15131" width="8.140625" style="20" customWidth="1"/>
    <col min="15132" max="15135" width="4.5703125" style="20" customWidth="1"/>
    <col min="15136" max="15136" width="11.5703125" style="20"/>
    <col min="15137" max="15137" width="8.42578125" style="20" customWidth="1"/>
    <col min="15138" max="15138" width="5.42578125" style="20" customWidth="1"/>
    <col min="15139" max="15140" width="5.140625" style="20" customWidth="1"/>
    <col min="15141" max="15141" width="6.42578125" style="20" customWidth="1"/>
    <col min="15142" max="15142" width="11.5703125" style="20"/>
    <col min="15143" max="15143" width="8.42578125" style="20" customWidth="1"/>
    <col min="15144" max="15144" width="3.140625" style="20" customWidth="1"/>
    <col min="15145" max="15145" width="5.140625" style="20" customWidth="1"/>
    <col min="15146" max="15146" width="7.42578125" style="20" customWidth="1"/>
    <col min="15147" max="15147" width="4.5703125" style="20" customWidth="1"/>
    <col min="15148" max="15360" width="11.5703125" style="20"/>
    <col min="15361" max="15361" width="1.85546875" style="20" customWidth="1"/>
    <col min="15362" max="15362" width="9.42578125" style="20" customWidth="1"/>
    <col min="15363" max="15363" width="8.42578125" style="20" customWidth="1"/>
    <col min="15364" max="15364" width="8.5703125" style="20" customWidth="1"/>
    <col min="15365" max="15365" width="8.140625" style="20" customWidth="1"/>
    <col min="15366" max="15367" width="4.5703125" style="20" customWidth="1"/>
    <col min="15368" max="15368" width="7.140625" style="20" customWidth="1"/>
    <col min="15369" max="15369" width="7.85546875" style="20" customWidth="1"/>
    <col min="15370" max="15370" width="4.5703125" style="20" customWidth="1"/>
    <col min="15371" max="15371" width="8.140625" style="20" customWidth="1"/>
    <col min="15372" max="15372" width="9.42578125" style="20" customWidth="1"/>
    <col min="15373" max="15373" width="7.140625" style="20" customWidth="1"/>
    <col min="15374" max="15375" width="8.5703125" style="20" customWidth="1"/>
    <col min="15376" max="15376" width="4.5703125" style="20" customWidth="1"/>
    <col min="15377" max="15377" width="7.42578125" style="20" customWidth="1"/>
    <col min="15378" max="15379" width="4.5703125" style="20" customWidth="1"/>
    <col min="15380" max="15380" width="7" style="20" customWidth="1"/>
    <col min="15381" max="15381" width="8.140625" style="20" customWidth="1"/>
    <col min="15382" max="15382" width="8" style="20" customWidth="1"/>
    <col min="15383" max="15383" width="7.140625" style="20" customWidth="1"/>
    <col min="15384" max="15384" width="6.5703125" style="20" customWidth="1"/>
    <col min="15385" max="15385" width="4.5703125" style="20" customWidth="1"/>
    <col min="15386" max="15386" width="7.85546875" style="20" customWidth="1"/>
    <col min="15387" max="15387" width="8.140625" style="20" customWidth="1"/>
    <col min="15388" max="15391" width="4.5703125" style="20" customWidth="1"/>
    <col min="15392" max="15392" width="11.5703125" style="20"/>
    <col min="15393" max="15393" width="8.42578125" style="20" customWidth="1"/>
    <col min="15394" max="15394" width="5.42578125" style="20" customWidth="1"/>
    <col min="15395" max="15396" width="5.140625" style="20" customWidth="1"/>
    <col min="15397" max="15397" width="6.42578125" style="20" customWidth="1"/>
    <col min="15398" max="15398" width="11.5703125" style="20"/>
    <col min="15399" max="15399" width="8.42578125" style="20" customWidth="1"/>
    <col min="15400" max="15400" width="3.140625" style="20" customWidth="1"/>
    <col min="15401" max="15401" width="5.140625" style="20" customWidth="1"/>
    <col min="15402" max="15402" width="7.42578125" style="20" customWidth="1"/>
    <col min="15403" max="15403" width="4.5703125" style="20" customWidth="1"/>
    <col min="15404" max="15616" width="11.5703125" style="20"/>
    <col min="15617" max="15617" width="1.85546875" style="20" customWidth="1"/>
    <col min="15618" max="15618" width="9.42578125" style="20" customWidth="1"/>
    <col min="15619" max="15619" width="8.42578125" style="20" customWidth="1"/>
    <col min="15620" max="15620" width="8.5703125" style="20" customWidth="1"/>
    <col min="15621" max="15621" width="8.140625" style="20" customWidth="1"/>
    <col min="15622" max="15623" width="4.5703125" style="20" customWidth="1"/>
    <col min="15624" max="15624" width="7.140625" style="20" customWidth="1"/>
    <col min="15625" max="15625" width="7.85546875" style="20" customWidth="1"/>
    <col min="15626" max="15626" width="4.5703125" style="20" customWidth="1"/>
    <col min="15627" max="15627" width="8.140625" style="20" customWidth="1"/>
    <col min="15628" max="15628" width="9.42578125" style="20" customWidth="1"/>
    <col min="15629" max="15629" width="7.140625" style="20" customWidth="1"/>
    <col min="15630" max="15631" width="8.5703125" style="20" customWidth="1"/>
    <col min="15632" max="15632" width="4.5703125" style="20" customWidth="1"/>
    <col min="15633" max="15633" width="7.42578125" style="20" customWidth="1"/>
    <col min="15634" max="15635" width="4.5703125" style="20" customWidth="1"/>
    <col min="15636" max="15636" width="7" style="20" customWidth="1"/>
    <col min="15637" max="15637" width="8.140625" style="20" customWidth="1"/>
    <col min="15638" max="15638" width="8" style="20" customWidth="1"/>
    <col min="15639" max="15639" width="7.140625" style="20" customWidth="1"/>
    <col min="15640" max="15640" width="6.5703125" style="20" customWidth="1"/>
    <col min="15641" max="15641" width="4.5703125" style="20" customWidth="1"/>
    <col min="15642" max="15642" width="7.85546875" style="20" customWidth="1"/>
    <col min="15643" max="15643" width="8.140625" style="20" customWidth="1"/>
    <col min="15644" max="15647" width="4.5703125" style="20" customWidth="1"/>
    <col min="15648" max="15648" width="11.5703125" style="20"/>
    <col min="15649" max="15649" width="8.42578125" style="20" customWidth="1"/>
    <col min="15650" max="15650" width="5.42578125" style="20" customWidth="1"/>
    <col min="15651" max="15652" width="5.140625" style="20" customWidth="1"/>
    <col min="15653" max="15653" width="6.42578125" style="20" customWidth="1"/>
    <col min="15654" max="15654" width="11.5703125" style="20"/>
    <col min="15655" max="15655" width="8.42578125" style="20" customWidth="1"/>
    <col min="15656" max="15656" width="3.140625" style="20" customWidth="1"/>
    <col min="15657" max="15657" width="5.140625" style="20" customWidth="1"/>
    <col min="15658" max="15658" width="7.42578125" style="20" customWidth="1"/>
    <col min="15659" max="15659" width="4.5703125" style="20" customWidth="1"/>
    <col min="15660" max="15872" width="11.5703125" style="20"/>
    <col min="15873" max="15873" width="1.85546875" style="20" customWidth="1"/>
    <col min="15874" max="15874" width="9.42578125" style="20" customWidth="1"/>
    <col min="15875" max="15875" width="8.42578125" style="20" customWidth="1"/>
    <col min="15876" max="15876" width="8.5703125" style="20" customWidth="1"/>
    <col min="15877" max="15877" width="8.140625" style="20" customWidth="1"/>
    <col min="15878" max="15879" width="4.5703125" style="20" customWidth="1"/>
    <col min="15880" max="15880" width="7.140625" style="20" customWidth="1"/>
    <col min="15881" max="15881" width="7.85546875" style="20" customWidth="1"/>
    <col min="15882" max="15882" width="4.5703125" style="20" customWidth="1"/>
    <col min="15883" max="15883" width="8.140625" style="20" customWidth="1"/>
    <col min="15884" max="15884" width="9.42578125" style="20" customWidth="1"/>
    <col min="15885" max="15885" width="7.140625" style="20" customWidth="1"/>
    <col min="15886" max="15887" width="8.5703125" style="20" customWidth="1"/>
    <col min="15888" max="15888" width="4.5703125" style="20" customWidth="1"/>
    <col min="15889" max="15889" width="7.42578125" style="20" customWidth="1"/>
    <col min="15890" max="15891" width="4.5703125" style="20" customWidth="1"/>
    <col min="15892" max="15892" width="7" style="20" customWidth="1"/>
    <col min="15893" max="15893" width="8.140625" style="20" customWidth="1"/>
    <col min="15894" max="15894" width="8" style="20" customWidth="1"/>
    <col min="15895" max="15895" width="7.140625" style="20" customWidth="1"/>
    <col min="15896" max="15896" width="6.5703125" style="20" customWidth="1"/>
    <col min="15897" max="15897" width="4.5703125" style="20" customWidth="1"/>
    <col min="15898" max="15898" width="7.85546875" style="20" customWidth="1"/>
    <col min="15899" max="15899" width="8.140625" style="20" customWidth="1"/>
    <col min="15900" max="15903" width="4.5703125" style="20" customWidth="1"/>
    <col min="15904" max="15904" width="11.5703125" style="20"/>
    <col min="15905" max="15905" width="8.42578125" style="20" customWidth="1"/>
    <col min="15906" max="15906" width="5.42578125" style="20" customWidth="1"/>
    <col min="15907" max="15908" width="5.140625" style="20" customWidth="1"/>
    <col min="15909" max="15909" width="6.42578125" style="20" customWidth="1"/>
    <col min="15910" max="15910" width="11.5703125" style="20"/>
    <col min="15911" max="15911" width="8.42578125" style="20" customWidth="1"/>
    <col min="15912" max="15912" width="3.140625" style="20" customWidth="1"/>
    <col min="15913" max="15913" width="5.140625" style="20" customWidth="1"/>
    <col min="15914" max="15914" width="7.42578125" style="20" customWidth="1"/>
    <col min="15915" max="15915" width="4.5703125" style="20" customWidth="1"/>
    <col min="15916" max="16128" width="11.5703125" style="20"/>
    <col min="16129" max="16129" width="1.85546875" style="20" customWidth="1"/>
    <col min="16130" max="16130" width="9.42578125" style="20" customWidth="1"/>
    <col min="16131" max="16131" width="8.42578125" style="20" customWidth="1"/>
    <col min="16132" max="16132" width="8.5703125" style="20" customWidth="1"/>
    <col min="16133" max="16133" width="8.140625" style="20" customWidth="1"/>
    <col min="16134" max="16135" width="4.5703125" style="20" customWidth="1"/>
    <col min="16136" max="16136" width="7.140625" style="20" customWidth="1"/>
    <col min="16137" max="16137" width="7.85546875" style="20" customWidth="1"/>
    <col min="16138" max="16138" width="4.5703125" style="20" customWidth="1"/>
    <col min="16139" max="16139" width="8.140625" style="20" customWidth="1"/>
    <col min="16140" max="16140" width="9.42578125" style="20" customWidth="1"/>
    <col min="16141" max="16141" width="7.140625" style="20" customWidth="1"/>
    <col min="16142" max="16143" width="8.5703125" style="20" customWidth="1"/>
    <col min="16144" max="16144" width="4.5703125" style="20" customWidth="1"/>
    <col min="16145" max="16145" width="7.42578125" style="20" customWidth="1"/>
    <col min="16146" max="16147" width="4.5703125" style="20" customWidth="1"/>
    <col min="16148" max="16148" width="7" style="20" customWidth="1"/>
    <col min="16149" max="16149" width="8.140625" style="20" customWidth="1"/>
    <col min="16150" max="16150" width="8" style="20" customWidth="1"/>
    <col min="16151" max="16151" width="7.140625" style="20" customWidth="1"/>
    <col min="16152" max="16152" width="6.5703125" style="20" customWidth="1"/>
    <col min="16153" max="16153" width="4.5703125" style="20" customWidth="1"/>
    <col min="16154" max="16154" width="7.85546875" style="20" customWidth="1"/>
    <col min="16155" max="16155" width="8.140625" style="20" customWidth="1"/>
    <col min="16156" max="16159" width="4.5703125" style="20" customWidth="1"/>
    <col min="16160" max="16160" width="11.5703125" style="20"/>
    <col min="16161" max="16161" width="8.42578125" style="20" customWidth="1"/>
    <col min="16162" max="16162" width="5.42578125" style="20" customWidth="1"/>
    <col min="16163" max="16164" width="5.140625" style="20" customWidth="1"/>
    <col min="16165" max="16165" width="6.42578125" style="20" customWidth="1"/>
    <col min="16166" max="16166" width="11.5703125" style="20"/>
    <col min="16167" max="16167" width="8.42578125" style="20" customWidth="1"/>
    <col min="16168" max="16168" width="3.140625" style="20" customWidth="1"/>
    <col min="16169" max="16169" width="5.140625" style="20" customWidth="1"/>
    <col min="16170" max="16170" width="7.42578125" style="20" customWidth="1"/>
    <col min="16171" max="16171" width="4.5703125" style="20" customWidth="1"/>
    <col min="16172" max="16384" width="11.5703125" style="20"/>
  </cols>
  <sheetData>
    <row r="1" spans="4:19" ht="14.25">
      <c r="D1" s="1000" t="s">
        <v>519</v>
      </c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2"/>
    </row>
    <row r="2" spans="4:19" ht="15" thickBot="1">
      <c r="D2" s="1003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5"/>
    </row>
    <row r="3" spans="4:19" ht="27" customHeight="1">
      <c r="D3" s="972" t="s">
        <v>520</v>
      </c>
      <c r="E3" s="403" t="s">
        <v>862</v>
      </c>
      <c r="F3" s="404"/>
      <c r="G3" s="405"/>
      <c r="H3" s="405"/>
      <c r="I3" s="405"/>
      <c r="J3" s="405"/>
      <c r="K3" s="405"/>
      <c r="L3" s="405"/>
      <c r="M3" s="406">
        <v>783</v>
      </c>
      <c r="N3" s="961"/>
      <c r="O3" s="961"/>
      <c r="P3" s="961"/>
      <c r="Q3" s="961"/>
      <c r="R3" s="961"/>
      <c r="S3" s="407"/>
    </row>
    <row r="4" spans="4:19" ht="27" customHeight="1">
      <c r="D4" s="973"/>
      <c r="E4" s="962" t="s">
        <v>522</v>
      </c>
      <c r="F4" s="963"/>
      <c r="G4" s="963"/>
      <c r="H4" s="963"/>
      <c r="I4" s="963"/>
      <c r="J4" s="963"/>
      <c r="K4" s="963"/>
      <c r="L4" s="963"/>
      <c r="M4" s="408">
        <v>976</v>
      </c>
      <c r="N4" s="964"/>
      <c r="O4" s="964"/>
      <c r="P4" s="964"/>
      <c r="Q4" s="964"/>
      <c r="R4" s="964"/>
      <c r="S4" s="409"/>
    </row>
    <row r="5" spans="4:19" ht="36.6" customHeight="1">
      <c r="D5" s="973"/>
      <c r="E5" s="962" t="s">
        <v>523</v>
      </c>
      <c r="F5" s="963"/>
      <c r="G5" s="963"/>
      <c r="H5" s="963"/>
      <c r="I5" s="963"/>
      <c r="J5" s="963"/>
      <c r="K5" s="963"/>
      <c r="L5" s="963"/>
      <c r="M5" s="408">
        <v>978</v>
      </c>
      <c r="N5" s="964"/>
      <c r="O5" s="964"/>
      <c r="P5" s="964"/>
      <c r="Q5" s="964"/>
      <c r="R5" s="964"/>
      <c r="S5" s="409"/>
    </row>
    <row r="6" spans="4:19" ht="27" customHeight="1">
      <c r="D6" s="973"/>
      <c r="E6" s="410" t="s">
        <v>524</v>
      </c>
      <c r="F6" s="411"/>
      <c r="G6" s="412"/>
      <c r="H6" s="412"/>
      <c r="I6" s="412"/>
      <c r="J6" s="412"/>
      <c r="K6" s="412"/>
      <c r="L6" s="412"/>
      <c r="M6" s="408">
        <v>1020</v>
      </c>
      <c r="N6" s="964"/>
      <c r="O6" s="964"/>
      <c r="P6" s="964"/>
      <c r="Q6" s="964"/>
      <c r="R6" s="964"/>
      <c r="S6" s="409"/>
    </row>
    <row r="7" spans="4:19" ht="27" customHeight="1">
      <c r="D7" s="973"/>
      <c r="E7" s="410" t="s">
        <v>525</v>
      </c>
      <c r="F7" s="411"/>
      <c r="G7" s="412"/>
      <c r="H7" s="412"/>
      <c r="I7" s="412"/>
      <c r="J7" s="412"/>
      <c r="K7" s="412"/>
      <c r="L7" s="412"/>
      <c r="M7" s="408">
        <v>1019</v>
      </c>
      <c r="N7" s="964"/>
      <c r="O7" s="964"/>
      <c r="P7" s="964"/>
      <c r="Q7" s="964"/>
      <c r="R7" s="964"/>
      <c r="S7" s="409"/>
    </row>
    <row r="8" spans="4:19" ht="27" customHeight="1" thickBot="1">
      <c r="D8" s="974"/>
      <c r="E8" s="1006" t="s">
        <v>863</v>
      </c>
      <c r="F8" s="1007"/>
      <c r="G8" s="1007"/>
      <c r="H8" s="1007"/>
      <c r="I8" s="1007"/>
      <c r="J8" s="1007"/>
      <c r="K8" s="1007"/>
      <c r="L8" s="1007"/>
      <c r="M8" s="413">
        <v>974</v>
      </c>
      <c r="N8" s="1008"/>
      <c r="O8" s="1009"/>
      <c r="P8" s="1009"/>
      <c r="Q8" s="1009"/>
      <c r="R8" s="1010"/>
      <c r="S8" s="414"/>
    </row>
    <row r="9" spans="4:19" ht="27" customHeight="1">
      <c r="D9" s="988" t="s">
        <v>527</v>
      </c>
      <c r="E9" s="403" t="s">
        <v>528</v>
      </c>
      <c r="F9" s="415"/>
      <c r="G9" s="415"/>
      <c r="H9" s="415"/>
      <c r="I9" s="415"/>
      <c r="J9" s="415"/>
      <c r="K9" s="415"/>
      <c r="L9" s="415"/>
      <c r="M9" s="406">
        <v>122</v>
      </c>
      <c r="N9" s="991"/>
      <c r="O9" s="992"/>
      <c r="P9" s="992"/>
      <c r="Q9" s="992"/>
      <c r="R9" s="993"/>
      <c r="S9" s="416"/>
    </row>
    <row r="10" spans="4:19" ht="27" customHeight="1">
      <c r="D10" s="989"/>
      <c r="E10" s="417" t="s">
        <v>529</v>
      </c>
      <c r="F10" s="412"/>
      <c r="G10" s="412"/>
      <c r="H10" s="412"/>
      <c r="I10" s="412"/>
      <c r="J10" s="412"/>
      <c r="K10" s="412"/>
      <c r="L10" s="412"/>
      <c r="M10" s="408">
        <v>123</v>
      </c>
      <c r="N10" s="994"/>
      <c r="O10" s="995"/>
      <c r="P10" s="995"/>
      <c r="Q10" s="995"/>
      <c r="R10" s="996"/>
      <c r="S10" s="409"/>
    </row>
    <row r="11" spans="4:19" ht="27" customHeight="1">
      <c r="D11" s="989"/>
      <c r="E11" s="997" t="s">
        <v>530</v>
      </c>
      <c r="F11" s="998"/>
      <c r="G11" s="998"/>
      <c r="H11" s="998"/>
      <c r="I11" s="998"/>
      <c r="J11" s="998"/>
      <c r="K11" s="998"/>
      <c r="L11" s="999"/>
      <c r="M11" s="408">
        <v>101</v>
      </c>
      <c r="N11" s="994"/>
      <c r="O11" s="995"/>
      <c r="P11" s="995"/>
      <c r="Q11" s="995"/>
      <c r="R11" s="996"/>
      <c r="S11" s="409"/>
    </row>
    <row r="12" spans="4:19" ht="27" customHeight="1">
      <c r="D12" s="989"/>
      <c r="E12" s="417" t="s">
        <v>531</v>
      </c>
      <c r="F12" s="418"/>
      <c r="G12" s="418"/>
      <c r="H12" s="418"/>
      <c r="I12" s="418"/>
      <c r="J12" s="418"/>
      <c r="K12" s="418"/>
      <c r="L12" s="418"/>
      <c r="M12" s="408">
        <v>102</v>
      </c>
      <c r="N12" s="994"/>
      <c r="O12" s="995"/>
      <c r="P12" s="995"/>
      <c r="Q12" s="995"/>
      <c r="R12" s="996"/>
      <c r="S12" s="409"/>
    </row>
    <row r="13" spans="4:19" ht="27" customHeight="1">
      <c r="D13" s="989"/>
      <c r="E13" s="417" t="s">
        <v>532</v>
      </c>
      <c r="F13" s="412"/>
      <c r="G13" s="412"/>
      <c r="H13" s="412"/>
      <c r="I13" s="412"/>
      <c r="J13" s="412"/>
      <c r="K13" s="412"/>
      <c r="L13" s="412"/>
      <c r="M13" s="408">
        <v>784</v>
      </c>
      <c r="N13" s="994"/>
      <c r="O13" s="995"/>
      <c r="P13" s="995"/>
      <c r="Q13" s="995"/>
      <c r="R13" s="996"/>
      <c r="S13" s="409"/>
    </row>
    <row r="14" spans="4:19" ht="27" customHeight="1">
      <c r="D14" s="989"/>
      <c r="E14" s="410" t="s">
        <v>533</v>
      </c>
      <c r="F14" s="412"/>
      <c r="G14" s="412"/>
      <c r="H14" s="412"/>
      <c r="I14" s="412"/>
      <c r="J14" s="412"/>
      <c r="K14" s="412"/>
      <c r="L14" s="412"/>
      <c r="M14" s="408">
        <v>129</v>
      </c>
      <c r="N14" s="994"/>
      <c r="O14" s="995"/>
      <c r="P14" s="995"/>
      <c r="Q14" s="995"/>
      <c r="R14" s="996"/>
      <c r="S14" s="409"/>
    </row>
    <row r="15" spans="4:19" ht="27" customHeight="1">
      <c r="D15" s="989"/>
      <c r="E15" s="419" t="s">
        <v>534</v>
      </c>
      <c r="F15" s="420"/>
      <c r="G15" s="420"/>
      <c r="H15" s="420"/>
      <c r="I15" s="420"/>
      <c r="J15" s="420"/>
      <c r="K15" s="420"/>
      <c r="L15" s="420"/>
      <c r="M15" s="421">
        <v>648</v>
      </c>
      <c r="N15" s="994"/>
      <c r="O15" s="995"/>
      <c r="P15" s="995"/>
      <c r="Q15" s="995"/>
      <c r="R15" s="996"/>
      <c r="S15" s="409"/>
    </row>
    <row r="16" spans="4:19" ht="27" customHeight="1">
      <c r="D16" s="989"/>
      <c r="E16" s="410" t="s">
        <v>535</v>
      </c>
      <c r="F16" s="411"/>
      <c r="G16" s="412"/>
      <c r="H16" s="412"/>
      <c r="I16" s="412"/>
      <c r="J16" s="412"/>
      <c r="K16" s="412"/>
      <c r="L16" s="412"/>
      <c r="M16" s="408">
        <v>647</v>
      </c>
      <c r="N16" s="994"/>
      <c r="O16" s="995"/>
      <c r="P16" s="995"/>
      <c r="Q16" s="995"/>
      <c r="R16" s="996"/>
      <c r="S16" s="409"/>
    </row>
    <row r="17" spans="4:19" ht="27" customHeight="1">
      <c r="D17" s="989"/>
      <c r="E17" s="410" t="s">
        <v>536</v>
      </c>
      <c r="F17" s="411"/>
      <c r="G17" s="412"/>
      <c r="H17" s="412"/>
      <c r="I17" s="412"/>
      <c r="J17" s="412"/>
      <c r="K17" s="412"/>
      <c r="L17" s="412"/>
      <c r="M17" s="408">
        <v>1003</v>
      </c>
      <c r="N17" s="994"/>
      <c r="O17" s="995"/>
      <c r="P17" s="995"/>
      <c r="Q17" s="995"/>
      <c r="R17" s="996"/>
      <c r="S17" s="409"/>
    </row>
    <row r="18" spans="4:19" ht="27" customHeight="1">
      <c r="D18" s="989"/>
      <c r="E18" s="410" t="s">
        <v>537</v>
      </c>
      <c r="F18" s="411"/>
      <c r="G18" s="412"/>
      <c r="H18" s="412"/>
      <c r="I18" s="412"/>
      <c r="J18" s="412"/>
      <c r="K18" s="412"/>
      <c r="L18" s="412"/>
      <c r="M18" s="408">
        <v>1004</v>
      </c>
      <c r="N18" s="994"/>
      <c r="O18" s="995"/>
      <c r="P18" s="995"/>
      <c r="Q18" s="995"/>
      <c r="R18" s="996"/>
      <c r="S18" s="409"/>
    </row>
    <row r="19" spans="4:19" ht="27" customHeight="1" thickBot="1">
      <c r="D19" s="990"/>
      <c r="E19" s="422" t="s">
        <v>538</v>
      </c>
      <c r="F19" s="423"/>
      <c r="G19" s="424"/>
      <c r="H19" s="424"/>
      <c r="I19" s="424"/>
      <c r="J19" s="424"/>
      <c r="K19" s="424"/>
      <c r="L19" s="424"/>
      <c r="M19" s="413">
        <v>843</v>
      </c>
      <c r="N19" s="987"/>
      <c r="O19" s="987"/>
      <c r="P19" s="987"/>
      <c r="Q19" s="987"/>
      <c r="R19" s="987"/>
      <c r="S19" s="414"/>
    </row>
    <row r="20" spans="4:19" ht="27" customHeight="1">
      <c r="D20" s="972" t="s">
        <v>539</v>
      </c>
      <c r="E20" s="975" t="s">
        <v>540</v>
      </c>
      <c r="F20" s="976"/>
      <c r="G20" s="976"/>
      <c r="H20" s="976"/>
      <c r="I20" s="976"/>
      <c r="J20" s="976"/>
      <c r="K20" s="976"/>
      <c r="L20" s="976"/>
      <c r="M20" s="406">
        <v>1005</v>
      </c>
      <c r="N20" s="977"/>
      <c r="O20" s="977"/>
      <c r="P20" s="977"/>
      <c r="Q20" s="977"/>
      <c r="R20" s="977"/>
      <c r="S20" s="416"/>
    </row>
    <row r="21" spans="4:19" ht="27" customHeight="1">
      <c r="D21" s="973"/>
      <c r="E21" s="978" t="s">
        <v>541</v>
      </c>
      <c r="F21" s="979"/>
      <c r="G21" s="979"/>
      <c r="H21" s="979"/>
      <c r="I21" s="979"/>
      <c r="J21" s="979"/>
      <c r="K21" s="979"/>
      <c r="L21" s="980"/>
      <c r="M21" s="408">
        <v>975</v>
      </c>
      <c r="N21" s="981"/>
      <c r="O21" s="981"/>
      <c r="P21" s="981"/>
      <c r="Q21" s="981"/>
      <c r="R21" s="981"/>
      <c r="S21" s="409"/>
    </row>
    <row r="22" spans="4:19" ht="27" customHeight="1">
      <c r="D22" s="973"/>
      <c r="E22" s="978" t="s">
        <v>542</v>
      </c>
      <c r="F22" s="982"/>
      <c r="G22" s="982"/>
      <c r="H22" s="982"/>
      <c r="I22" s="982"/>
      <c r="J22" s="982"/>
      <c r="K22" s="982"/>
      <c r="L22" s="983"/>
      <c r="M22" s="408">
        <v>1021</v>
      </c>
      <c r="N22" s="981"/>
      <c r="O22" s="981"/>
      <c r="P22" s="981"/>
      <c r="Q22" s="981"/>
      <c r="R22" s="981"/>
      <c r="S22" s="409"/>
    </row>
    <row r="23" spans="4:19" ht="27" customHeight="1">
      <c r="D23" s="973"/>
      <c r="E23" s="984" t="s">
        <v>543</v>
      </c>
      <c r="F23" s="985"/>
      <c r="G23" s="985"/>
      <c r="H23" s="985"/>
      <c r="I23" s="985"/>
      <c r="J23" s="985"/>
      <c r="K23" s="985"/>
      <c r="L23" s="985"/>
      <c r="M23" s="408">
        <v>1191</v>
      </c>
      <c r="N23" s="981"/>
      <c r="O23" s="981"/>
      <c r="P23" s="981"/>
      <c r="Q23" s="981"/>
      <c r="R23" s="981"/>
      <c r="S23" s="409"/>
    </row>
    <row r="24" spans="4:19" ht="27" customHeight="1">
      <c r="D24" s="973"/>
      <c r="E24" s="410" t="s">
        <v>544</v>
      </c>
      <c r="F24" s="412"/>
      <c r="G24" s="412"/>
      <c r="H24" s="412"/>
      <c r="I24" s="412"/>
      <c r="J24" s="412"/>
      <c r="K24" s="412"/>
      <c r="L24" s="412"/>
      <c r="M24" s="408">
        <v>1192</v>
      </c>
      <c r="N24" s="986"/>
      <c r="O24" s="986"/>
      <c r="P24" s="986"/>
      <c r="Q24" s="986"/>
      <c r="R24" s="986"/>
      <c r="S24" s="409"/>
    </row>
    <row r="25" spans="4:19" ht="33.6" customHeight="1">
      <c r="D25" s="973"/>
      <c r="E25" s="978" t="s">
        <v>545</v>
      </c>
      <c r="F25" s="982"/>
      <c r="G25" s="982"/>
      <c r="H25" s="982"/>
      <c r="I25" s="982"/>
      <c r="J25" s="982"/>
      <c r="K25" s="982"/>
      <c r="L25" s="983"/>
      <c r="M25" s="408">
        <v>1193</v>
      </c>
      <c r="N25" s="981">
        <f>+'RREE  at2023 '!C85</f>
        <v>23699999.829962831</v>
      </c>
      <c r="O25" s="981"/>
      <c r="P25" s="981"/>
      <c r="Q25" s="981"/>
      <c r="R25" s="981"/>
      <c r="S25" s="409"/>
    </row>
    <row r="26" spans="4:19" ht="40.35" customHeight="1" thickBot="1">
      <c r="D26" s="974"/>
      <c r="E26" s="968" t="s">
        <v>546</v>
      </c>
      <c r="F26" s="969"/>
      <c r="G26" s="969"/>
      <c r="H26" s="969"/>
      <c r="I26" s="969"/>
      <c r="J26" s="969"/>
      <c r="K26" s="969"/>
      <c r="L26" s="969"/>
      <c r="M26" s="413">
        <v>1194</v>
      </c>
      <c r="N26" s="987"/>
      <c r="O26" s="987"/>
      <c r="P26" s="987"/>
      <c r="Q26" s="987"/>
      <c r="R26" s="987"/>
      <c r="S26" s="414"/>
    </row>
    <row r="27" spans="4:19" ht="27" customHeight="1">
      <c r="D27" s="956" t="s">
        <v>549</v>
      </c>
      <c r="E27" s="959" t="s">
        <v>550</v>
      </c>
      <c r="F27" s="960"/>
      <c r="G27" s="960"/>
      <c r="H27" s="960"/>
      <c r="I27" s="960"/>
      <c r="J27" s="960"/>
      <c r="K27" s="960"/>
      <c r="L27" s="960"/>
      <c r="M27" s="406">
        <v>1195</v>
      </c>
      <c r="N27" s="961"/>
      <c r="O27" s="961"/>
      <c r="P27" s="961"/>
      <c r="Q27" s="961"/>
      <c r="R27" s="961"/>
      <c r="S27" s="407"/>
    </row>
    <row r="28" spans="4:19" ht="27" customHeight="1">
      <c r="D28" s="957"/>
      <c r="E28" s="962" t="s">
        <v>551</v>
      </c>
      <c r="F28" s="963"/>
      <c r="G28" s="963"/>
      <c r="H28" s="963"/>
      <c r="I28" s="963"/>
      <c r="J28" s="963"/>
      <c r="K28" s="963"/>
      <c r="L28" s="963"/>
      <c r="M28" s="408">
        <v>1691</v>
      </c>
      <c r="N28" s="964"/>
      <c r="O28" s="964"/>
      <c r="P28" s="964"/>
      <c r="Q28" s="964"/>
      <c r="R28" s="964"/>
      <c r="S28" s="425"/>
    </row>
    <row r="29" spans="4:19" ht="27" customHeight="1">
      <c r="D29" s="957"/>
      <c r="E29" s="962" t="s">
        <v>552</v>
      </c>
      <c r="F29" s="963"/>
      <c r="G29" s="963"/>
      <c r="H29" s="963"/>
      <c r="I29" s="963"/>
      <c r="J29" s="963"/>
      <c r="K29" s="963"/>
      <c r="L29" s="965"/>
      <c r="M29" s="408">
        <v>1196</v>
      </c>
      <c r="N29" s="964"/>
      <c r="O29" s="964"/>
      <c r="P29" s="964"/>
      <c r="Q29" s="964"/>
      <c r="R29" s="964"/>
      <c r="S29" s="425"/>
    </row>
    <row r="30" spans="4:19" ht="27" customHeight="1">
      <c r="D30" s="957"/>
      <c r="E30" s="962" t="s">
        <v>553</v>
      </c>
      <c r="F30" s="963"/>
      <c r="G30" s="963"/>
      <c r="H30" s="963"/>
      <c r="I30" s="963"/>
      <c r="J30" s="963"/>
      <c r="K30" s="963"/>
      <c r="L30" s="965"/>
      <c r="M30" s="408">
        <v>1197</v>
      </c>
      <c r="N30" s="964"/>
      <c r="O30" s="964"/>
      <c r="P30" s="964"/>
      <c r="Q30" s="964"/>
      <c r="R30" s="964"/>
      <c r="S30" s="425"/>
    </row>
    <row r="31" spans="4:19" ht="27" customHeight="1">
      <c r="D31" s="957"/>
      <c r="E31" s="966" t="s">
        <v>555</v>
      </c>
      <c r="F31" s="967"/>
      <c r="G31" s="967"/>
      <c r="H31" s="967"/>
      <c r="I31" s="967"/>
      <c r="J31" s="967"/>
      <c r="K31" s="967"/>
      <c r="L31" s="967"/>
      <c r="M31" s="421">
        <v>238</v>
      </c>
      <c r="N31" s="964"/>
      <c r="O31" s="964"/>
      <c r="P31" s="964"/>
      <c r="Q31" s="964"/>
      <c r="R31" s="964"/>
      <c r="S31" s="425"/>
    </row>
    <row r="32" spans="4:19" ht="27" customHeight="1" thickBot="1">
      <c r="D32" s="958"/>
      <c r="E32" s="968" t="s">
        <v>557</v>
      </c>
      <c r="F32" s="969"/>
      <c r="G32" s="969"/>
      <c r="H32" s="969"/>
      <c r="I32" s="969"/>
      <c r="J32" s="969"/>
      <c r="K32" s="969"/>
      <c r="L32" s="969"/>
      <c r="M32" s="413">
        <v>1586</v>
      </c>
      <c r="N32" s="970"/>
      <c r="O32" s="970"/>
      <c r="P32" s="970"/>
      <c r="Q32" s="970"/>
      <c r="R32" s="971"/>
      <c r="S32" s="426"/>
    </row>
  </sheetData>
  <mergeCells count="51"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20:D26"/>
    <mergeCell ref="E20:L20"/>
    <mergeCell ref="N20:R20"/>
    <mergeCell ref="E21:L21"/>
    <mergeCell ref="N21:R21"/>
    <mergeCell ref="E22:L22"/>
    <mergeCell ref="N22:R22"/>
    <mergeCell ref="E23:L23"/>
    <mergeCell ref="N23:R23"/>
    <mergeCell ref="N24:R24"/>
    <mergeCell ref="E25:L25"/>
    <mergeCell ref="N25:R25"/>
    <mergeCell ref="E26:L26"/>
    <mergeCell ref="N26:R26"/>
    <mergeCell ref="D27:D32"/>
    <mergeCell ref="E27:L27"/>
    <mergeCell ref="N27:R27"/>
    <mergeCell ref="E28:L28"/>
    <mergeCell ref="N28:R28"/>
    <mergeCell ref="E29:L29"/>
    <mergeCell ref="N29:R29"/>
    <mergeCell ref="E30:L30"/>
    <mergeCell ref="N30:R30"/>
    <mergeCell ref="E31:L31"/>
    <mergeCell ref="N31:R31"/>
    <mergeCell ref="E32:L32"/>
    <mergeCell ref="N32:R32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topLeftCell="A43" workbookViewId="0">
      <selection activeCell="AJ65" sqref="AJ65:AK65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220"/>
      <c r="AO1" s="1220"/>
      <c r="AP1" s="1220"/>
    </row>
    <row r="2" spans="1:55" s="279" customFormat="1" ht="20.25"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  <c r="O2" s="1221"/>
      <c r="AA2" s="282"/>
      <c r="AF2" s="1222"/>
      <c r="AG2" s="1222"/>
      <c r="AH2" s="1222"/>
      <c r="AI2" s="1222"/>
      <c r="AN2" s="1220"/>
      <c r="AO2" s="1220"/>
      <c r="AP2" s="1220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223"/>
      <c r="C5" s="1223"/>
      <c r="D5" s="1224" t="s">
        <v>304</v>
      </c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5" t="s">
        <v>305</v>
      </c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6" t="s">
        <v>306</v>
      </c>
      <c r="AG5" s="1226"/>
      <c r="AH5" s="1226"/>
      <c r="AI5" s="1226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223"/>
      <c r="C6" s="1223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  <c r="Q6" s="1224"/>
      <c r="R6" s="1224"/>
      <c r="S6" s="1224"/>
      <c r="T6" s="1225" t="s">
        <v>307</v>
      </c>
      <c r="U6" s="1225"/>
      <c r="V6" s="1225"/>
      <c r="W6" s="1225"/>
      <c r="X6" s="1225"/>
      <c r="Y6" s="1225"/>
      <c r="Z6" s="1226" t="s">
        <v>308</v>
      </c>
      <c r="AA6" s="1226"/>
      <c r="AB6" s="1226"/>
      <c r="AC6" s="1226"/>
      <c r="AD6" s="1226"/>
      <c r="AE6" s="1226"/>
      <c r="AF6" s="1226"/>
      <c r="AG6" s="1226"/>
      <c r="AH6" s="1226"/>
      <c r="AI6" s="1226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223"/>
      <c r="C7" s="1223"/>
      <c r="D7" s="1224"/>
      <c r="E7" s="1224"/>
      <c r="F7" s="1224"/>
      <c r="G7" s="1224"/>
      <c r="H7" s="1224"/>
      <c r="I7" s="1224"/>
      <c r="J7" s="1224"/>
      <c r="K7" s="1224"/>
      <c r="L7" s="1224"/>
      <c r="M7" s="1224"/>
      <c r="N7" s="1224"/>
      <c r="O7" s="1224"/>
      <c r="P7" s="1224"/>
      <c r="Q7" s="1224"/>
      <c r="R7" s="1224"/>
      <c r="S7" s="1224"/>
      <c r="T7" s="1150" t="s">
        <v>0</v>
      </c>
      <c r="U7" s="1150"/>
      <c r="V7" s="1150"/>
      <c r="W7" s="1150" t="s">
        <v>1</v>
      </c>
      <c r="X7" s="1150"/>
      <c r="Y7" s="1150"/>
      <c r="Z7" s="1150" t="s">
        <v>0</v>
      </c>
      <c r="AA7" s="1150"/>
      <c r="AB7" s="1150"/>
      <c r="AC7" s="1150" t="s">
        <v>1</v>
      </c>
      <c r="AD7" s="1150"/>
      <c r="AE7" s="1150"/>
      <c r="AF7" s="1226"/>
      <c r="AG7" s="1226"/>
      <c r="AH7" s="1226"/>
      <c r="AI7" s="1226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218"/>
      <c r="C8" s="1219" t="s">
        <v>309</v>
      </c>
      <c r="D8" s="288">
        <v>1</v>
      </c>
      <c r="E8" s="1152" t="s">
        <v>310</v>
      </c>
      <c r="F8" s="1152"/>
      <c r="G8" s="1152"/>
      <c r="H8" s="1152"/>
      <c r="I8" s="1152"/>
      <c r="J8" s="1152"/>
      <c r="K8" s="1152"/>
      <c r="L8" s="1152"/>
      <c r="M8" s="1152"/>
      <c r="N8" s="1152"/>
      <c r="O8" s="1152"/>
      <c r="P8" s="1152"/>
      <c r="Q8" s="1152"/>
      <c r="R8" s="1152"/>
      <c r="S8" s="1152"/>
      <c r="T8" s="289">
        <v>1592</v>
      </c>
      <c r="U8" s="1148"/>
      <c r="V8" s="1148"/>
      <c r="W8" s="289">
        <v>1024</v>
      </c>
      <c r="X8" s="1148"/>
      <c r="Y8" s="1148"/>
      <c r="Z8" s="289">
        <v>1593</v>
      </c>
      <c r="AA8" s="1148"/>
      <c r="AB8" s="1148"/>
      <c r="AC8" s="289">
        <v>1025</v>
      </c>
      <c r="AD8" s="1148"/>
      <c r="AE8" s="1148"/>
      <c r="AF8" s="289">
        <v>104</v>
      </c>
      <c r="AG8" s="1203"/>
      <c r="AH8" s="1204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218"/>
      <c r="C9" s="1219"/>
      <c r="D9" s="288">
        <v>2</v>
      </c>
      <c r="E9" s="1152" t="s">
        <v>311</v>
      </c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289">
        <v>1594</v>
      </c>
      <c r="U9" s="1148"/>
      <c r="V9" s="1148"/>
      <c r="W9" s="289">
        <v>1026</v>
      </c>
      <c r="X9" s="1148"/>
      <c r="Y9" s="1148"/>
      <c r="Z9" s="289">
        <v>1595</v>
      </c>
      <c r="AA9" s="1148"/>
      <c r="AB9" s="1148"/>
      <c r="AC9" s="289">
        <v>1027</v>
      </c>
      <c r="AD9" s="1148"/>
      <c r="AE9" s="1148"/>
      <c r="AF9" s="289">
        <v>105</v>
      </c>
      <c r="AG9" s="1203"/>
      <c r="AH9" s="1204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218"/>
      <c r="C10" s="1219"/>
      <c r="D10" s="288">
        <v>3</v>
      </c>
      <c r="E10" s="1211" t="s">
        <v>312</v>
      </c>
      <c r="F10" s="1212"/>
      <c r="G10" s="1212"/>
      <c r="H10" s="1212"/>
      <c r="I10" s="1212"/>
      <c r="J10" s="1212"/>
      <c r="K10" s="1212"/>
      <c r="L10" s="1212"/>
      <c r="M10" s="1212"/>
      <c r="N10" s="1212"/>
      <c r="O10" s="1212"/>
      <c r="P10" s="1212"/>
      <c r="Q10" s="1212"/>
      <c r="R10" s="1212"/>
      <c r="S10" s="1212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3"/>
      <c r="AF10" s="289">
        <v>106</v>
      </c>
      <c r="AG10" s="1203"/>
      <c r="AH10" s="1204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218"/>
      <c r="C11" s="1219"/>
      <c r="D11" s="288">
        <v>4</v>
      </c>
      <c r="E11" s="1211" t="s">
        <v>313</v>
      </c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2"/>
      <c r="U11" s="1212"/>
      <c r="V11" s="1212"/>
      <c r="W11" s="1212"/>
      <c r="X11" s="1212"/>
      <c r="Y11" s="1213"/>
      <c r="Z11" s="289">
        <v>1781</v>
      </c>
      <c r="AA11" s="1148"/>
      <c r="AB11" s="1148"/>
      <c r="AC11" s="289">
        <v>603</v>
      </c>
      <c r="AD11" s="1148"/>
      <c r="AE11" s="1148"/>
      <c r="AF11" s="289">
        <v>108</v>
      </c>
      <c r="AG11" s="1203"/>
      <c r="AH11" s="1204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218"/>
      <c r="C12" s="1219"/>
      <c r="D12" s="288">
        <v>5</v>
      </c>
      <c r="E12" s="1152" t="s">
        <v>314</v>
      </c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289">
        <v>1721</v>
      </c>
      <c r="U12" s="1148"/>
      <c r="V12" s="1148"/>
      <c r="W12" s="289">
        <v>1722</v>
      </c>
      <c r="X12" s="1148"/>
      <c r="Y12" s="1148"/>
      <c r="Z12" s="289">
        <v>1596</v>
      </c>
      <c r="AA12" s="1148"/>
      <c r="AB12" s="1148"/>
      <c r="AC12" s="289">
        <v>954</v>
      </c>
      <c r="AD12" s="1148"/>
      <c r="AE12" s="1148"/>
      <c r="AF12" s="289">
        <v>955</v>
      </c>
      <c r="AG12" s="1203"/>
      <c r="AH12" s="1204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218"/>
      <c r="C13" s="1219"/>
      <c r="D13" s="1177">
        <v>6</v>
      </c>
      <c r="E13" s="1121" t="s">
        <v>315</v>
      </c>
      <c r="F13" s="1121"/>
      <c r="G13" s="1121"/>
      <c r="H13" s="1121"/>
      <c r="I13" s="1121"/>
      <c r="J13" s="1121"/>
      <c r="K13" s="1121"/>
      <c r="L13" s="1121"/>
      <c r="M13" s="1121"/>
      <c r="N13" s="1121"/>
      <c r="O13" s="1121"/>
      <c r="P13" s="1121"/>
      <c r="Q13" s="1121"/>
      <c r="R13" s="1121"/>
      <c r="S13" s="1121"/>
      <c r="T13" s="1159">
        <v>1597</v>
      </c>
      <c r="U13" s="1065"/>
      <c r="V13" s="1065"/>
      <c r="W13" s="1159">
        <v>1598</v>
      </c>
      <c r="X13" s="1065"/>
      <c r="Y13" s="1065"/>
      <c r="Z13" s="1159">
        <v>1599</v>
      </c>
      <c r="AA13" s="1065"/>
      <c r="AB13" s="1065"/>
      <c r="AC13" s="1159">
        <v>1631</v>
      </c>
      <c r="AD13" s="1065"/>
      <c r="AE13" s="1065"/>
      <c r="AF13" s="1159">
        <v>1632</v>
      </c>
      <c r="AG13" s="1214"/>
      <c r="AH13" s="1215"/>
      <c r="AI13" s="1209" t="s">
        <v>2</v>
      </c>
      <c r="AJ13" s="291"/>
      <c r="AK13" s="291"/>
      <c r="AL13" s="1210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218"/>
      <c r="C14" s="1219"/>
      <c r="D14" s="1177"/>
      <c r="E14" s="1121"/>
      <c r="F14" s="1121"/>
      <c r="G14" s="1121"/>
      <c r="H14" s="1121"/>
      <c r="I14" s="112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59"/>
      <c r="U14" s="1065"/>
      <c r="V14" s="1065"/>
      <c r="W14" s="1159"/>
      <c r="X14" s="1065"/>
      <c r="Y14" s="1065"/>
      <c r="Z14" s="1159"/>
      <c r="AA14" s="1065"/>
      <c r="AB14" s="1065"/>
      <c r="AC14" s="1159"/>
      <c r="AD14" s="1065"/>
      <c r="AE14" s="1065"/>
      <c r="AF14" s="1159"/>
      <c r="AG14" s="1216"/>
      <c r="AH14" s="1217"/>
      <c r="AI14" s="1209"/>
      <c r="AJ14" s="291"/>
      <c r="AK14" s="291"/>
      <c r="AL14" s="1210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218"/>
      <c r="C15" s="1219"/>
      <c r="D15" s="288">
        <v>7</v>
      </c>
      <c r="E15" s="1211" t="s">
        <v>316</v>
      </c>
      <c r="F15" s="1212"/>
      <c r="G15" s="1212"/>
      <c r="H15" s="1212"/>
      <c r="I15" s="1212"/>
      <c r="J15" s="1212"/>
      <c r="K15" s="1212"/>
      <c r="L15" s="1212"/>
      <c r="M15" s="1212"/>
      <c r="N15" s="1212"/>
      <c r="O15" s="1212"/>
      <c r="P15" s="1212"/>
      <c r="Q15" s="1212"/>
      <c r="R15" s="1212"/>
      <c r="S15" s="1212"/>
      <c r="T15" s="1212"/>
      <c r="U15" s="1212"/>
      <c r="V15" s="1212"/>
      <c r="W15" s="1212"/>
      <c r="X15" s="1212"/>
      <c r="Y15" s="1212"/>
      <c r="Z15" s="1212"/>
      <c r="AA15" s="1212"/>
      <c r="AB15" s="1212"/>
      <c r="AC15" s="1212"/>
      <c r="AD15" s="1212"/>
      <c r="AE15" s="1213"/>
      <c r="AF15" s="289">
        <v>110</v>
      </c>
      <c r="AG15" s="1203"/>
      <c r="AH15" s="1204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218"/>
      <c r="C16" s="1219"/>
      <c r="D16" s="288">
        <v>8</v>
      </c>
      <c r="E16" s="1211" t="s">
        <v>317</v>
      </c>
      <c r="F16" s="1212"/>
      <c r="G16" s="1212"/>
      <c r="H16" s="1212"/>
      <c r="I16" s="1212"/>
      <c r="J16" s="1212"/>
      <c r="K16" s="1212"/>
      <c r="L16" s="1212"/>
      <c r="M16" s="1212"/>
      <c r="N16" s="1212"/>
      <c r="O16" s="1212"/>
      <c r="P16" s="1212"/>
      <c r="Q16" s="1212"/>
      <c r="R16" s="1212"/>
      <c r="S16" s="1212"/>
      <c r="T16" s="1212"/>
      <c r="U16" s="1212"/>
      <c r="V16" s="1212"/>
      <c r="W16" s="1212"/>
      <c r="X16" s="1212"/>
      <c r="Y16" s="1212"/>
      <c r="Z16" s="1212"/>
      <c r="AA16" s="1212"/>
      <c r="AB16" s="1213"/>
      <c r="AC16" s="289">
        <v>605</v>
      </c>
      <c r="AD16" s="1148"/>
      <c r="AE16" s="1148"/>
      <c r="AF16" s="289">
        <v>155</v>
      </c>
      <c r="AG16" s="1203"/>
      <c r="AH16" s="1204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218"/>
      <c r="C17" s="1219"/>
      <c r="D17" s="288">
        <v>9</v>
      </c>
      <c r="E17" s="1152" t="s">
        <v>318</v>
      </c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289">
        <v>1633</v>
      </c>
      <c r="U17" s="1148"/>
      <c r="V17" s="1148"/>
      <c r="W17" s="289">
        <v>1105</v>
      </c>
      <c r="X17" s="1148"/>
      <c r="Y17" s="1148"/>
      <c r="Z17" s="289">
        <v>1634</v>
      </c>
      <c r="AA17" s="1148"/>
      <c r="AB17" s="1148"/>
      <c r="AC17" s="289">
        <v>606</v>
      </c>
      <c r="AD17" s="1148"/>
      <c r="AE17" s="1148"/>
      <c r="AF17" s="289">
        <v>152</v>
      </c>
      <c r="AG17" s="1203"/>
      <c r="AH17" s="1204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218"/>
      <c r="C18" s="1219"/>
      <c r="D18" s="288">
        <v>10</v>
      </c>
      <c r="E18" s="1205" t="s">
        <v>319</v>
      </c>
      <c r="F18" s="1206"/>
      <c r="G18" s="1206"/>
      <c r="H18" s="1206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7"/>
      <c r="T18" s="1208"/>
      <c r="U18" s="1208"/>
      <c r="V18" s="1208"/>
      <c r="W18" s="1208"/>
      <c r="X18" s="1208"/>
      <c r="Y18" s="1208"/>
      <c r="Z18" s="289">
        <v>1635</v>
      </c>
      <c r="AA18" s="1148"/>
      <c r="AB18" s="1148"/>
      <c r="AC18" s="289">
        <v>1031</v>
      </c>
      <c r="AD18" s="1148"/>
      <c r="AE18" s="1148"/>
      <c r="AF18" s="289">
        <v>1032</v>
      </c>
      <c r="AG18" s="1203"/>
      <c r="AH18" s="1204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218"/>
      <c r="C19" s="1219"/>
      <c r="D19" s="288">
        <v>11</v>
      </c>
      <c r="E19" s="1117" t="s">
        <v>320</v>
      </c>
      <c r="F19" s="1117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117"/>
      <c r="T19" s="1117"/>
      <c r="U19" s="1117"/>
      <c r="V19" s="1117"/>
      <c r="W19" s="1117"/>
      <c r="X19" s="1117"/>
      <c r="Y19" s="1117"/>
      <c r="Z19" s="1117"/>
      <c r="AA19" s="1117"/>
      <c r="AB19" s="1117"/>
      <c r="AC19" s="1117"/>
      <c r="AD19" s="1117"/>
      <c r="AE19" s="1117"/>
      <c r="AF19" s="289">
        <v>1104</v>
      </c>
      <c r="AG19" s="1203"/>
      <c r="AH19" s="1204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218"/>
      <c r="C20" s="1219"/>
      <c r="D20" s="288">
        <v>12</v>
      </c>
      <c r="E20" s="1121" t="s">
        <v>321</v>
      </c>
      <c r="F20" s="1121"/>
      <c r="G20" s="1121"/>
      <c r="H20" s="1121"/>
      <c r="I20" s="1121"/>
      <c r="J20" s="1121"/>
      <c r="K20" s="1121"/>
      <c r="L20" s="1121"/>
      <c r="M20" s="1121"/>
      <c r="N20" s="289">
        <v>1098</v>
      </c>
      <c r="O20" s="1148"/>
      <c r="P20" s="1148"/>
      <c r="Q20" s="1148"/>
      <c r="R20" s="1148"/>
      <c r="S20" s="1148"/>
      <c r="T20" s="1121" t="s">
        <v>322</v>
      </c>
      <c r="U20" s="1121"/>
      <c r="V20" s="1121"/>
      <c r="W20" s="1121"/>
      <c r="X20" s="1121"/>
      <c r="Y20" s="1121"/>
      <c r="Z20" s="289">
        <v>1030</v>
      </c>
      <c r="AA20" s="1182"/>
      <c r="AB20" s="1182"/>
      <c r="AC20" s="1182"/>
      <c r="AD20" s="1182"/>
      <c r="AE20" s="1182"/>
      <c r="AF20" s="289">
        <v>161</v>
      </c>
      <c r="AG20" s="1203"/>
      <c r="AH20" s="1204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218"/>
      <c r="C21" s="1219"/>
      <c r="D21" s="288">
        <v>13</v>
      </c>
      <c r="E21" s="1117" t="s">
        <v>323</v>
      </c>
      <c r="F21" s="1117"/>
      <c r="G21" s="1117"/>
      <c r="H21" s="1117"/>
      <c r="I21" s="1117"/>
      <c r="J21" s="1117"/>
      <c r="K21" s="1117"/>
      <c r="L21" s="1117"/>
      <c r="M21" s="1117"/>
      <c r="N21" s="1117"/>
      <c r="O21" s="1117"/>
      <c r="P21" s="1117"/>
      <c r="Q21" s="1117"/>
      <c r="R21" s="1117"/>
      <c r="S21" s="1117"/>
      <c r="T21" s="1117"/>
      <c r="U21" s="1117"/>
      <c r="V21" s="1117"/>
      <c r="W21" s="1117"/>
      <c r="X21" s="1117"/>
      <c r="Y21" s="1117"/>
      <c r="Z21" s="1117"/>
      <c r="AA21" s="1117"/>
      <c r="AB21" s="1117"/>
      <c r="AC21" s="1117"/>
      <c r="AD21" s="1117"/>
      <c r="AE21" s="1117"/>
      <c r="AF21" s="289">
        <v>1774</v>
      </c>
      <c r="AG21" s="1203"/>
      <c r="AH21" s="1204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218"/>
      <c r="C22" s="1219"/>
      <c r="D22" s="288">
        <v>14</v>
      </c>
      <c r="E22" s="1121" t="s">
        <v>324</v>
      </c>
      <c r="F22" s="1121"/>
      <c r="G22" s="1121"/>
      <c r="H22" s="1121"/>
      <c r="I22" s="1121"/>
      <c r="J22" s="1121"/>
      <c r="K22" s="1121"/>
      <c r="L22" s="1121"/>
      <c r="M22" s="1121"/>
      <c r="N22" s="289">
        <v>159</v>
      </c>
      <c r="O22" s="1148"/>
      <c r="P22" s="1148"/>
      <c r="Q22" s="1148"/>
      <c r="R22" s="1148"/>
      <c r="S22" s="1148"/>
      <c r="T22" s="1121" t="s">
        <v>325</v>
      </c>
      <c r="U22" s="1121"/>
      <c r="V22" s="1121"/>
      <c r="W22" s="1121"/>
      <c r="X22" s="1121"/>
      <c r="Y22" s="1121"/>
      <c r="Z22" s="289">
        <v>748</v>
      </c>
      <c r="AA22" s="1182"/>
      <c r="AB22" s="1182"/>
      <c r="AC22" s="1182"/>
      <c r="AD22" s="1182"/>
      <c r="AE22" s="1182"/>
      <c r="AF22" s="289">
        <v>749</v>
      </c>
      <c r="AG22" s="1203"/>
      <c r="AH22" s="1204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218"/>
      <c r="C23" s="1142" t="s">
        <v>326</v>
      </c>
      <c r="D23" s="288">
        <v>15</v>
      </c>
      <c r="E23" s="1121" t="s">
        <v>327</v>
      </c>
      <c r="F23" s="1121"/>
      <c r="G23" s="1121"/>
      <c r="H23" s="1121"/>
      <c r="I23" s="1121"/>
      <c r="J23" s="1121"/>
      <c r="K23" s="1121"/>
      <c r="L23" s="1121"/>
      <c r="M23" s="1121"/>
      <c r="N23" s="289">
        <v>166</v>
      </c>
      <c r="O23" s="1148"/>
      <c r="P23" s="1148"/>
      <c r="Q23" s="1148"/>
      <c r="R23" s="1148"/>
      <c r="S23" s="1148"/>
      <c r="T23" s="1121" t="s">
        <v>328</v>
      </c>
      <c r="U23" s="1121"/>
      <c r="V23" s="1121"/>
      <c r="W23" s="1121"/>
      <c r="X23" s="1121"/>
      <c r="Y23" s="1121"/>
      <c r="Z23" s="289">
        <v>907</v>
      </c>
      <c r="AA23" s="1182"/>
      <c r="AB23" s="1182"/>
      <c r="AC23" s="1182"/>
      <c r="AD23" s="1182"/>
      <c r="AE23" s="1182"/>
      <c r="AF23" s="289">
        <v>764</v>
      </c>
      <c r="AG23" s="1203"/>
      <c r="AH23" s="1204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218"/>
      <c r="C24" s="1142"/>
      <c r="D24" s="288">
        <v>16</v>
      </c>
      <c r="E24" s="1121" t="s">
        <v>330</v>
      </c>
      <c r="F24" s="1117"/>
      <c r="G24" s="1117"/>
      <c r="H24" s="1117"/>
      <c r="I24" s="1117"/>
      <c r="J24" s="1117"/>
      <c r="K24" s="1117"/>
      <c r="L24" s="1117"/>
      <c r="M24" s="1117"/>
      <c r="N24" s="1117"/>
      <c r="O24" s="1117"/>
      <c r="P24" s="1117"/>
      <c r="Q24" s="1117"/>
      <c r="R24" s="1117"/>
      <c r="S24" s="1117"/>
      <c r="T24" s="1117"/>
      <c r="U24" s="1117"/>
      <c r="V24" s="1117"/>
      <c r="W24" s="1117"/>
      <c r="X24" s="1117"/>
      <c r="Y24" s="1117"/>
      <c r="Z24" s="1117"/>
      <c r="AA24" s="1117"/>
      <c r="AB24" s="1117"/>
      <c r="AC24" s="1117"/>
      <c r="AD24" s="1117"/>
      <c r="AE24" s="1117"/>
      <c r="AF24" s="289">
        <v>169</v>
      </c>
      <c r="AG24" s="1203"/>
      <c r="AH24" s="1204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218"/>
      <c r="C25" s="1142"/>
      <c r="D25" s="288">
        <v>17</v>
      </c>
      <c r="E25" s="1164" t="s">
        <v>331</v>
      </c>
      <c r="F25" s="1164"/>
      <c r="G25" s="1164"/>
      <c r="H25" s="1164"/>
      <c r="I25" s="1164"/>
      <c r="J25" s="1164"/>
      <c r="K25" s="1164"/>
      <c r="L25" s="1164"/>
      <c r="M25" s="1164"/>
      <c r="N25" s="1164"/>
      <c r="O25" s="1164"/>
      <c r="P25" s="1164"/>
      <c r="Q25" s="1164"/>
      <c r="R25" s="1164"/>
      <c r="S25" s="1164"/>
      <c r="T25" s="1164"/>
      <c r="U25" s="1164"/>
      <c r="V25" s="1164"/>
      <c r="W25" s="1164"/>
      <c r="X25" s="1164"/>
      <c r="Y25" s="1164"/>
      <c r="Z25" s="1164"/>
      <c r="AA25" s="1164"/>
      <c r="AB25" s="1164"/>
      <c r="AC25" s="1164"/>
      <c r="AD25" s="1164"/>
      <c r="AE25" s="1164"/>
      <c r="AF25" s="295">
        <v>158</v>
      </c>
      <c r="AG25" s="1194"/>
      <c r="AH25" s="1195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218"/>
      <c r="C26" s="1142"/>
      <c r="D26" s="288">
        <v>18</v>
      </c>
      <c r="E26" s="1117" t="s">
        <v>332</v>
      </c>
      <c r="F26" s="1117"/>
      <c r="G26" s="1117"/>
      <c r="H26" s="1117"/>
      <c r="I26" s="1117"/>
      <c r="J26" s="1117"/>
      <c r="K26" s="1117"/>
      <c r="L26" s="1117"/>
      <c r="M26" s="1117"/>
      <c r="N26" s="1117"/>
      <c r="O26" s="1117"/>
      <c r="P26" s="1117"/>
      <c r="Q26" s="1117"/>
      <c r="R26" s="1117"/>
      <c r="S26" s="1117"/>
      <c r="T26" s="1117"/>
      <c r="U26" s="1117"/>
      <c r="V26" s="1117"/>
      <c r="W26" s="1117"/>
      <c r="X26" s="1117"/>
      <c r="Y26" s="1117"/>
      <c r="Z26" s="1117"/>
      <c r="AA26" s="1117"/>
      <c r="AB26" s="1117"/>
      <c r="AC26" s="1117"/>
      <c r="AD26" s="1117"/>
      <c r="AE26" s="1117"/>
      <c r="AF26" s="289">
        <v>111</v>
      </c>
      <c r="AG26" s="1203"/>
      <c r="AH26" s="1204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218"/>
      <c r="C27" s="1142"/>
      <c r="D27" s="288">
        <v>19</v>
      </c>
      <c r="E27" s="1121" t="s">
        <v>333</v>
      </c>
      <c r="F27" s="1121"/>
      <c r="G27" s="1121"/>
      <c r="H27" s="1121"/>
      <c r="I27" s="1121"/>
      <c r="J27" s="1121"/>
      <c r="K27" s="1121"/>
      <c r="L27" s="1121"/>
      <c r="M27" s="1121"/>
      <c r="N27" s="289">
        <v>750</v>
      </c>
      <c r="O27" s="1148"/>
      <c r="P27" s="1148"/>
      <c r="Q27" s="1148"/>
      <c r="R27" s="1148"/>
      <c r="S27" s="1148"/>
      <c r="T27" s="1121" t="s">
        <v>334</v>
      </c>
      <c r="U27" s="1121"/>
      <c r="V27" s="1121"/>
      <c r="W27" s="1121"/>
      <c r="X27" s="1121"/>
      <c r="Y27" s="1121"/>
      <c r="Z27" s="289">
        <v>740</v>
      </c>
      <c r="AA27" s="1200"/>
      <c r="AB27" s="1201"/>
      <c r="AC27" s="1201"/>
      <c r="AD27" s="1201"/>
      <c r="AE27" s="1202"/>
      <c r="AF27" s="289">
        <v>751</v>
      </c>
      <c r="AG27" s="1203"/>
      <c r="AH27" s="1204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218"/>
      <c r="C28" s="1142"/>
      <c r="D28" s="288">
        <v>20</v>
      </c>
      <c r="E28" s="1121" t="s">
        <v>335</v>
      </c>
      <c r="F28" s="1121"/>
      <c r="G28" s="1121"/>
      <c r="H28" s="1121"/>
      <c r="I28" s="1121"/>
      <c r="J28" s="1121"/>
      <c r="K28" s="1121"/>
      <c r="L28" s="1121"/>
      <c r="M28" s="1121"/>
      <c r="N28" s="289">
        <v>822</v>
      </c>
      <c r="O28" s="1148"/>
      <c r="P28" s="1148"/>
      <c r="Q28" s="1148"/>
      <c r="R28" s="1148"/>
      <c r="S28" s="1148"/>
      <c r="T28" s="1121" t="s">
        <v>336</v>
      </c>
      <c r="U28" s="1121"/>
      <c r="V28" s="1121"/>
      <c r="W28" s="1121"/>
      <c r="X28" s="1121"/>
      <c r="Y28" s="1121"/>
      <c r="Z28" s="289">
        <v>765</v>
      </c>
      <c r="AA28" s="1200"/>
      <c r="AB28" s="1201"/>
      <c r="AC28" s="1201"/>
      <c r="AD28" s="1201"/>
      <c r="AE28" s="1202"/>
      <c r="AF28" s="289">
        <v>766</v>
      </c>
      <c r="AG28" s="1203"/>
      <c r="AH28" s="1204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218"/>
      <c r="C29" s="298"/>
      <c r="D29" s="288">
        <v>21</v>
      </c>
      <c r="E29" s="1168" t="s">
        <v>337</v>
      </c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8"/>
      <c r="Q29" s="1168"/>
      <c r="R29" s="1168"/>
      <c r="S29" s="1168"/>
      <c r="T29" s="1168"/>
      <c r="U29" s="1168"/>
      <c r="V29" s="1168"/>
      <c r="W29" s="1168"/>
      <c r="X29" s="1168"/>
      <c r="Y29" s="1168"/>
      <c r="Z29" s="1168"/>
      <c r="AA29" s="1168"/>
      <c r="AB29" s="1168"/>
      <c r="AC29" s="1168"/>
      <c r="AD29" s="1168"/>
      <c r="AE29" s="1168"/>
      <c r="AF29" s="295">
        <v>170</v>
      </c>
      <c r="AG29" s="1194"/>
      <c r="AH29" s="1195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189" t="s">
        <v>338</v>
      </c>
      <c r="C30" s="1196"/>
      <c r="D30" s="288">
        <v>22</v>
      </c>
      <c r="E30" s="1117" t="s">
        <v>339</v>
      </c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289">
        <v>157</v>
      </c>
      <c r="AG30" s="1199"/>
      <c r="AH30" s="1199"/>
      <c r="AI30" s="290" t="s">
        <v>2</v>
      </c>
      <c r="AJ30" s="1193"/>
      <c r="AK30" s="1193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189"/>
      <c r="C31" s="1197"/>
      <c r="D31" s="288">
        <f>+D30+1</f>
        <v>23</v>
      </c>
      <c r="E31" s="1117" t="s">
        <v>340</v>
      </c>
      <c r="F31" s="1117"/>
      <c r="G31" s="1117"/>
      <c r="H31" s="1117"/>
      <c r="I31" s="1117"/>
      <c r="J31" s="1117"/>
      <c r="K31" s="1117"/>
      <c r="L31" s="1117"/>
      <c r="M31" s="1117"/>
      <c r="N31" s="1117"/>
      <c r="O31" s="1117"/>
      <c r="P31" s="1117"/>
      <c r="Q31" s="1117"/>
      <c r="R31" s="1117"/>
      <c r="S31" s="1117"/>
      <c r="T31" s="1117"/>
      <c r="U31" s="1117"/>
      <c r="V31" s="1117"/>
      <c r="W31" s="1117"/>
      <c r="X31" s="1117"/>
      <c r="Y31" s="1117"/>
      <c r="Z31" s="1117"/>
      <c r="AA31" s="1117"/>
      <c r="AB31" s="1117"/>
      <c r="AC31" s="1117"/>
      <c r="AD31" s="1117"/>
      <c r="AE31" s="1117"/>
      <c r="AF31" s="289">
        <v>1017</v>
      </c>
      <c r="AG31" s="1148"/>
      <c r="AH31" s="1148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189"/>
      <c r="C32" s="1197"/>
      <c r="D32" s="288">
        <f t="shared" ref="D32:D75" si="0">+D31+1</f>
        <v>24</v>
      </c>
      <c r="E32" s="1117" t="s">
        <v>341</v>
      </c>
      <c r="F32" s="1117"/>
      <c r="G32" s="1117"/>
      <c r="H32" s="1117"/>
      <c r="I32" s="1117"/>
      <c r="J32" s="1117"/>
      <c r="K32" s="1117"/>
      <c r="L32" s="1117"/>
      <c r="M32" s="1117"/>
      <c r="N32" s="1117"/>
      <c r="O32" s="1117"/>
      <c r="P32" s="1117"/>
      <c r="Q32" s="1117"/>
      <c r="R32" s="1117"/>
      <c r="S32" s="1117"/>
      <c r="T32" s="1117"/>
      <c r="U32" s="1117"/>
      <c r="V32" s="1117"/>
      <c r="W32" s="1117"/>
      <c r="X32" s="1117"/>
      <c r="Y32" s="1117"/>
      <c r="Z32" s="1117"/>
      <c r="AA32" s="1117"/>
      <c r="AB32" s="1117"/>
      <c r="AC32" s="1117"/>
      <c r="AD32" s="1117"/>
      <c r="AE32" s="1117"/>
      <c r="AF32" s="289">
        <v>1033</v>
      </c>
      <c r="AG32" s="1148"/>
      <c r="AH32" s="1148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189"/>
      <c r="C33" s="1197"/>
      <c r="D33" s="288">
        <f t="shared" si="0"/>
        <v>25</v>
      </c>
      <c r="E33" s="1117" t="s">
        <v>342</v>
      </c>
      <c r="F33" s="1117"/>
      <c r="G33" s="1117"/>
      <c r="H33" s="1117"/>
      <c r="I33" s="1117"/>
      <c r="J33" s="1117"/>
      <c r="K33" s="1117"/>
      <c r="L33" s="1117"/>
      <c r="M33" s="1117"/>
      <c r="N33" s="1117"/>
      <c r="O33" s="1117"/>
      <c r="P33" s="1117"/>
      <c r="Q33" s="1117"/>
      <c r="R33" s="1117"/>
      <c r="S33" s="1117"/>
      <c r="T33" s="1117"/>
      <c r="U33" s="1117"/>
      <c r="V33" s="1117"/>
      <c r="W33" s="1117"/>
      <c r="X33" s="1117"/>
      <c r="Y33" s="1117"/>
      <c r="Z33" s="1117"/>
      <c r="AA33" s="1117"/>
      <c r="AB33" s="1117"/>
      <c r="AC33" s="1117"/>
      <c r="AD33" s="1117"/>
      <c r="AE33" s="1117"/>
      <c r="AF33" s="289">
        <v>201</v>
      </c>
      <c r="AG33" s="1148"/>
      <c r="AH33" s="1148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189"/>
      <c r="C34" s="1197"/>
      <c r="D34" s="288">
        <f t="shared" si="0"/>
        <v>26</v>
      </c>
      <c r="E34" s="1117" t="s">
        <v>343</v>
      </c>
      <c r="F34" s="1117"/>
      <c r="G34" s="1117"/>
      <c r="H34" s="1117"/>
      <c r="I34" s="1117"/>
      <c r="J34" s="1117"/>
      <c r="K34" s="1117"/>
      <c r="L34" s="1117"/>
      <c r="M34" s="1117"/>
      <c r="N34" s="1117"/>
      <c r="O34" s="1117"/>
      <c r="P34" s="1117"/>
      <c r="Q34" s="1117"/>
      <c r="R34" s="1117"/>
      <c r="S34" s="1117"/>
      <c r="T34" s="1117"/>
      <c r="U34" s="1117"/>
      <c r="V34" s="1117"/>
      <c r="W34" s="1117"/>
      <c r="X34" s="1117"/>
      <c r="Y34" s="1117"/>
      <c r="Z34" s="1117"/>
      <c r="AA34" s="1117"/>
      <c r="AB34" s="1117"/>
      <c r="AC34" s="1117"/>
      <c r="AD34" s="1117"/>
      <c r="AE34" s="1117"/>
      <c r="AF34" s="289">
        <v>1035</v>
      </c>
      <c r="AG34" s="1148"/>
      <c r="AH34" s="1148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189"/>
      <c r="C35" s="1197"/>
      <c r="D35" s="288">
        <f t="shared" si="0"/>
        <v>27</v>
      </c>
      <c r="E35" s="1121" t="s">
        <v>344</v>
      </c>
      <c r="F35" s="1117"/>
      <c r="G35" s="1117"/>
      <c r="H35" s="1117"/>
      <c r="I35" s="1117"/>
      <c r="J35" s="1117"/>
      <c r="K35" s="1117"/>
      <c r="L35" s="1117"/>
      <c r="M35" s="1117"/>
      <c r="N35" s="1117"/>
      <c r="O35" s="1117"/>
      <c r="P35" s="1117"/>
      <c r="Q35" s="1117"/>
      <c r="R35" s="1117"/>
      <c r="S35" s="1117"/>
      <c r="T35" s="1117"/>
      <c r="U35" s="1117"/>
      <c r="V35" s="1117"/>
      <c r="W35" s="1117"/>
      <c r="X35" s="1117"/>
      <c r="Y35" s="1117"/>
      <c r="Z35" s="1117"/>
      <c r="AA35" s="1117"/>
      <c r="AB35" s="1117"/>
      <c r="AC35" s="1117"/>
      <c r="AD35" s="1117"/>
      <c r="AE35" s="1117"/>
      <c r="AF35" s="289">
        <v>910</v>
      </c>
      <c r="AG35" s="1190"/>
      <c r="AH35" s="1192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189"/>
      <c r="C36" s="1197"/>
      <c r="D36" s="288">
        <v>28</v>
      </c>
      <c r="E36" s="1121" t="s">
        <v>345</v>
      </c>
      <c r="F36" s="1117"/>
      <c r="G36" s="1117"/>
      <c r="H36" s="1117"/>
      <c r="I36" s="1117"/>
      <c r="J36" s="1117"/>
      <c r="K36" s="1117"/>
      <c r="L36" s="1117"/>
      <c r="M36" s="1117"/>
      <c r="N36" s="1117"/>
      <c r="O36" s="1117"/>
      <c r="P36" s="1117"/>
      <c r="Q36" s="1117"/>
      <c r="R36" s="1117"/>
      <c r="S36" s="1117"/>
      <c r="T36" s="1117"/>
      <c r="U36" s="1117"/>
      <c r="V36" s="1117"/>
      <c r="W36" s="1117"/>
      <c r="X36" s="1117"/>
      <c r="Y36" s="1117"/>
      <c r="Z36" s="1117"/>
      <c r="AA36" s="1117"/>
      <c r="AB36" s="1117"/>
      <c r="AC36" s="1117"/>
      <c r="AD36" s="1117"/>
      <c r="AE36" s="1117"/>
      <c r="AF36" s="289">
        <v>1036</v>
      </c>
      <c r="AG36" s="1190"/>
      <c r="AH36" s="1192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189"/>
      <c r="C37" s="1197"/>
      <c r="D37" s="288">
        <f>+D36+1</f>
        <v>29</v>
      </c>
      <c r="E37" s="1048" t="s">
        <v>346</v>
      </c>
      <c r="F37" s="1048"/>
      <c r="G37" s="1048"/>
      <c r="H37" s="1048"/>
      <c r="I37" s="1048"/>
      <c r="J37" s="1048"/>
      <c r="K37" s="1048"/>
      <c r="L37" s="1048"/>
      <c r="M37" s="1048"/>
      <c r="N37" s="1048"/>
      <c r="O37" s="1048"/>
      <c r="P37" s="1048"/>
      <c r="Q37" s="1048"/>
      <c r="R37" s="1048"/>
      <c r="S37" s="1048"/>
      <c r="T37" s="1048"/>
      <c r="U37" s="1048"/>
      <c r="V37" s="1048"/>
      <c r="W37" s="1048"/>
      <c r="X37" s="1048"/>
      <c r="Y37" s="1048"/>
      <c r="Z37" s="1048"/>
      <c r="AA37" s="1048"/>
      <c r="AB37" s="1048"/>
      <c r="AC37" s="1048"/>
      <c r="AD37" s="1048"/>
      <c r="AE37" s="1048"/>
      <c r="AF37" s="289">
        <v>1101</v>
      </c>
      <c r="AG37" s="1190"/>
      <c r="AH37" s="1192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189"/>
      <c r="C38" s="1197"/>
      <c r="D38" s="288">
        <f t="shared" si="0"/>
        <v>30</v>
      </c>
      <c r="E38" s="1117" t="s">
        <v>347</v>
      </c>
      <c r="F38" s="1117"/>
      <c r="G38" s="1117"/>
      <c r="H38" s="1117"/>
      <c r="I38" s="1117"/>
      <c r="J38" s="1117"/>
      <c r="K38" s="1117"/>
      <c r="L38" s="1117"/>
      <c r="M38" s="1117"/>
      <c r="N38" s="1117"/>
      <c r="O38" s="1117"/>
      <c r="P38" s="1117"/>
      <c r="Q38" s="1117"/>
      <c r="R38" s="1117"/>
      <c r="S38" s="1117"/>
      <c r="T38" s="1117"/>
      <c r="U38" s="1117"/>
      <c r="V38" s="1117"/>
      <c r="W38" s="1117"/>
      <c r="X38" s="1117"/>
      <c r="Y38" s="1117"/>
      <c r="Z38" s="1117"/>
      <c r="AA38" s="1117"/>
      <c r="AB38" s="1117"/>
      <c r="AC38" s="1117"/>
      <c r="AD38" s="1117"/>
      <c r="AE38" s="1117"/>
      <c r="AF38" s="289">
        <v>135</v>
      </c>
      <c r="AG38" s="1190"/>
      <c r="AH38" s="1192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189"/>
      <c r="C39" s="1197"/>
      <c r="D39" s="288">
        <f t="shared" si="0"/>
        <v>31</v>
      </c>
      <c r="E39" s="1117" t="s">
        <v>348</v>
      </c>
      <c r="F39" s="1117"/>
      <c r="G39" s="1117"/>
      <c r="H39" s="1117"/>
      <c r="I39" s="1117"/>
      <c r="J39" s="1117"/>
      <c r="K39" s="1117"/>
      <c r="L39" s="1117"/>
      <c r="M39" s="1117"/>
      <c r="N39" s="1117"/>
      <c r="O39" s="1117"/>
      <c r="P39" s="1117"/>
      <c r="Q39" s="1117"/>
      <c r="R39" s="1117"/>
      <c r="S39" s="1117"/>
      <c r="T39" s="1117"/>
      <c r="U39" s="1117"/>
      <c r="V39" s="1117"/>
      <c r="W39" s="1117"/>
      <c r="X39" s="1117"/>
      <c r="Y39" s="1117"/>
      <c r="Z39" s="1117"/>
      <c r="AA39" s="1117"/>
      <c r="AB39" s="1117"/>
      <c r="AC39" s="1117"/>
      <c r="AD39" s="1117"/>
      <c r="AE39" s="1117"/>
      <c r="AF39" s="289">
        <v>136</v>
      </c>
      <c r="AG39" s="1190"/>
      <c r="AH39" s="1192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189"/>
      <c r="C40" s="1197"/>
      <c r="D40" s="288">
        <f t="shared" si="0"/>
        <v>32</v>
      </c>
      <c r="E40" s="1117" t="s">
        <v>349</v>
      </c>
      <c r="F40" s="1117"/>
      <c r="G40" s="1117"/>
      <c r="H40" s="1117"/>
      <c r="I40" s="1117"/>
      <c r="J40" s="1117"/>
      <c r="K40" s="1117"/>
      <c r="L40" s="1117"/>
      <c r="M40" s="1117"/>
      <c r="N40" s="1117"/>
      <c r="O40" s="1117"/>
      <c r="P40" s="1117"/>
      <c r="Q40" s="1117"/>
      <c r="R40" s="1117"/>
      <c r="S40" s="1117"/>
      <c r="T40" s="1117"/>
      <c r="U40" s="1117"/>
      <c r="V40" s="1117"/>
      <c r="W40" s="1117"/>
      <c r="X40" s="1117"/>
      <c r="Y40" s="1117"/>
      <c r="Z40" s="1117"/>
      <c r="AA40" s="1117"/>
      <c r="AB40" s="1117"/>
      <c r="AC40" s="1117"/>
      <c r="AD40" s="1117"/>
      <c r="AE40" s="1117"/>
      <c r="AF40" s="289">
        <v>176</v>
      </c>
      <c r="AG40" s="1190"/>
      <c r="AH40" s="1192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189"/>
      <c r="C41" s="1197"/>
      <c r="D41" s="288">
        <f t="shared" si="0"/>
        <v>33</v>
      </c>
      <c r="E41" s="1117" t="s">
        <v>350</v>
      </c>
      <c r="F41" s="1117"/>
      <c r="G41" s="1117"/>
      <c r="H41" s="1117"/>
      <c r="I41" s="1117"/>
      <c r="J41" s="1117"/>
      <c r="K41" s="1117"/>
      <c r="L41" s="1117"/>
      <c r="M41" s="1117"/>
      <c r="N41" s="1117"/>
      <c r="O41" s="1117"/>
      <c r="P41" s="1117"/>
      <c r="Q41" s="1117"/>
      <c r="R41" s="1117"/>
      <c r="S41" s="1117"/>
      <c r="T41" s="1117"/>
      <c r="U41" s="1117"/>
      <c r="V41" s="1117"/>
      <c r="W41" s="1117"/>
      <c r="X41" s="1117"/>
      <c r="Y41" s="1117"/>
      <c r="Z41" s="1117"/>
      <c r="AA41" s="1117"/>
      <c r="AB41" s="1117"/>
      <c r="AC41" s="1117"/>
      <c r="AD41" s="1117"/>
      <c r="AE41" s="1117"/>
      <c r="AF41" s="289">
        <v>752</v>
      </c>
      <c r="AG41" s="1190"/>
      <c r="AH41" s="1192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189"/>
      <c r="C42" s="1197"/>
      <c r="D42" s="288">
        <f t="shared" si="0"/>
        <v>34</v>
      </c>
      <c r="E42" s="1117" t="s">
        <v>351</v>
      </c>
      <c r="F42" s="1117"/>
      <c r="G42" s="1117"/>
      <c r="H42" s="1117"/>
      <c r="I42" s="1117"/>
      <c r="J42" s="1117"/>
      <c r="K42" s="1117"/>
      <c r="L42" s="1117"/>
      <c r="M42" s="1117"/>
      <c r="N42" s="1117"/>
      <c r="O42" s="1117"/>
      <c r="P42" s="1117"/>
      <c r="Q42" s="1117"/>
      <c r="R42" s="1117"/>
      <c r="S42" s="1117"/>
      <c r="T42" s="1117"/>
      <c r="U42" s="1117"/>
      <c r="V42" s="1117"/>
      <c r="W42" s="1117"/>
      <c r="X42" s="1117"/>
      <c r="Y42" s="1117"/>
      <c r="Z42" s="1117"/>
      <c r="AA42" s="1117"/>
      <c r="AB42" s="1117"/>
      <c r="AC42" s="1117"/>
      <c r="AD42" s="1117"/>
      <c r="AE42" s="1117"/>
      <c r="AF42" s="289">
        <v>608</v>
      </c>
      <c r="AG42" s="1190"/>
      <c r="AH42" s="1192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189"/>
      <c r="C43" s="1197"/>
      <c r="D43" s="288">
        <f t="shared" si="0"/>
        <v>35</v>
      </c>
      <c r="E43" s="1121" t="s">
        <v>352</v>
      </c>
      <c r="F43" s="1121"/>
      <c r="G43" s="1121"/>
      <c r="H43" s="1121"/>
      <c r="I43" s="1121"/>
      <c r="J43" s="1121"/>
      <c r="K43" s="1121"/>
      <c r="L43" s="1121"/>
      <c r="M43" s="1121"/>
      <c r="N43" s="1121"/>
      <c r="O43" s="1121"/>
      <c r="P43" s="1121"/>
      <c r="Q43" s="1121"/>
      <c r="R43" s="1121"/>
      <c r="S43" s="1121"/>
      <c r="T43" s="1121"/>
      <c r="U43" s="1121"/>
      <c r="V43" s="1121"/>
      <c r="W43" s="1121"/>
      <c r="X43" s="1121"/>
      <c r="Y43" s="1121"/>
      <c r="Z43" s="1121"/>
      <c r="AA43" s="1121"/>
      <c r="AB43" s="1121"/>
      <c r="AC43" s="1121"/>
      <c r="AD43" s="1121"/>
      <c r="AE43" s="1121"/>
      <c r="AF43" s="289">
        <v>1636</v>
      </c>
      <c r="AG43" s="1190"/>
      <c r="AH43" s="1192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189"/>
      <c r="C44" s="1197"/>
      <c r="D44" s="288">
        <f t="shared" si="0"/>
        <v>36</v>
      </c>
      <c r="E44" s="1117" t="s">
        <v>353</v>
      </c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7"/>
      <c r="R44" s="1117"/>
      <c r="S44" s="1117"/>
      <c r="T44" s="1117"/>
      <c r="U44" s="1117"/>
      <c r="V44" s="1117"/>
      <c r="W44" s="1117"/>
      <c r="X44" s="1117"/>
      <c r="Y44" s="1117"/>
      <c r="Z44" s="1117"/>
      <c r="AA44" s="1117"/>
      <c r="AB44" s="1117"/>
      <c r="AC44" s="1117"/>
      <c r="AD44" s="1117"/>
      <c r="AE44" s="1117"/>
      <c r="AF44" s="289">
        <v>1637</v>
      </c>
      <c r="AG44" s="1190"/>
      <c r="AH44" s="1192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189"/>
      <c r="C45" s="1197"/>
      <c r="D45" s="288">
        <f t="shared" si="0"/>
        <v>37</v>
      </c>
      <c r="E45" s="1117" t="s">
        <v>354</v>
      </c>
      <c r="F45" s="1117"/>
      <c r="G45" s="1117"/>
      <c r="H45" s="1117"/>
      <c r="I45" s="1117"/>
      <c r="J45" s="1117"/>
      <c r="K45" s="1117"/>
      <c r="L45" s="1117"/>
      <c r="M45" s="1117"/>
      <c r="N45" s="1117"/>
      <c r="O45" s="1117"/>
      <c r="P45" s="1117"/>
      <c r="Q45" s="1117"/>
      <c r="R45" s="1117"/>
      <c r="S45" s="1117"/>
      <c r="T45" s="1117"/>
      <c r="U45" s="1117"/>
      <c r="V45" s="1117"/>
      <c r="W45" s="1117"/>
      <c r="X45" s="1117"/>
      <c r="Y45" s="1117"/>
      <c r="Z45" s="1117"/>
      <c r="AA45" s="1117"/>
      <c r="AB45" s="1117"/>
      <c r="AC45" s="1117"/>
      <c r="AD45" s="1117"/>
      <c r="AE45" s="1117"/>
      <c r="AF45" s="289">
        <v>1638</v>
      </c>
      <c r="AG45" s="1190"/>
      <c r="AH45" s="1192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189"/>
      <c r="C46" s="1197"/>
      <c r="D46" s="288">
        <f t="shared" si="0"/>
        <v>38</v>
      </c>
      <c r="E46" s="1117" t="s">
        <v>355</v>
      </c>
      <c r="F46" s="1117"/>
      <c r="G46" s="1117"/>
      <c r="H46" s="1117"/>
      <c r="I46" s="1117"/>
      <c r="J46" s="1117"/>
      <c r="K46" s="1117"/>
      <c r="L46" s="1117"/>
      <c r="M46" s="1117"/>
      <c r="N46" s="1117"/>
      <c r="O46" s="1117"/>
      <c r="P46" s="1117"/>
      <c r="Q46" s="1117"/>
      <c r="R46" s="1117"/>
      <c r="S46" s="1117"/>
      <c r="T46" s="1117"/>
      <c r="U46" s="1117"/>
      <c r="V46" s="1117"/>
      <c r="W46" s="1117"/>
      <c r="X46" s="1117"/>
      <c r="Y46" s="1117"/>
      <c r="Z46" s="1117"/>
      <c r="AA46" s="1117"/>
      <c r="AB46" s="1117"/>
      <c r="AC46" s="1117"/>
      <c r="AD46" s="1117"/>
      <c r="AE46" s="1117"/>
      <c r="AF46" s="289">
        <v>895</v>
      </c>
      <c r="AG46" s="1190"/>
      <c r="AH46" s="1192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189"/>
      <c r="C47" s="1197"/>
      <c r="D47" s="288">
        <f t="shared" si="0"/>
        <v>39</v>
      </c>
      <c r="E47" s="1117" t="s">
        <v>356</v>
      </c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7"/>
      <c r="T47" s="1117"/>
      <c r="U47" s="1117"/>
      <c r="V47" s="1117"/>
      <c r="W47" s="1117"/>
      <c r="X47" s="1117"/>
      <c r="Y47" s="1117"/>
      <c r="Z47" s="1117"/>
      <c r="AA47" s="1117"/>
      <c r="AB47" s="1117"/>
      <c r="AC47" s="1117"/>
      <c r="AD47" s="1117"/>
      <c r="AE47" s="1117"/>
      <c r="AF47" s="289">
        <v>867</v>
      </c>
      <c r="AG47" s="1190"/>
      <c r="AH47" s="1192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189"/>
      <c r="C48" s="1197"/>
      <c r="D48" s="288">
        <f t="shared" si="0"/>
        <v>40</v>
      </c>
      <c r="E48" s="1117" t="s">
        <v>357</v>
      </c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7"/>
      <c r="T48" s="1117"/>
      <c r="U48" s="1117"/>
      <c r="V48" s="1117"/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289">
        <v>609</v>
      </c>
      <c r="AG48" s="1190"/>
      <c r="AH48" s="1192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189"/>
      <c r="C49" s="1197"/>
      <c r="D49" s="288">
        <f t="shared" si="0"/>
        <v>41</v>
      </c>
      <c r="E49" s="1117" t="s">
        <v>358</v>
      </c>
      <c r="F49" s="1117"/>
      <c r="G49" s="1117"/>
      <c r="H49" s="1117"/>
      <c r="I49" s="1117"/>
      <c r="J49" s="1117"/>
      <c r="K49" s="1117"/>
      <c r="L49" s="1117"/>
      <c r="M49" s="1117"/>
      <c r="N49" s="1117"/>
      <c r="O49" s="1117"/>
      <c r="P49" s="1117"/>
      <c r="Q49" s="1117"/>
      <c r="R49" s="1117"/>
      <c r="S49" s="1117"/>
      <c r="T49" s="1117"/>
      <c r="U49" s="1117"/>
      <c r="V49" s="1117"/>
      <c r="W49" s="1117"/>
      <c r="X49" s="1117"/>
      <c r="Y49" s="1117"/>
      <c r="Z49" s="1117"/>
      <c r="AA49" s="1117"/>
      <c r="AB49" s="1117"/>
      <c r="AC49" s="1117"/>
      <c r="AD49" s="1117"/>
      <c r="AE49" s="1117"/>
      <c r="AF49" s="289">
        <v>1639</v>
      </c>
      <c r="AG49" s="1190"/>
      <c r="AH49" s="1192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189"/>
      <c r="C50" s="1197"/>
      <c r="D50" s="288">
        <f t="shared" si="0"/>
        <v>42</v>
      </c>
      <c r="E50" s="1117" t="s">
        <v>359</v>
      </c>
      <c r="F50" s="1117"/>
      <c r="G50" s="1117"/>
      <c r="H50" s="1117"/>
      <c r="I50" s="1117"/>
      <c r="J50" s="1117"/>
      <c r="K50" s="1117"/>
      <c r="L50" s="1117"/>
      <c r="M50" s="1117"/>
      <c r="N50" s="1117"/>
      <c r="O50" s="1117"/>
      <c r="P50" s="1117"/>
      <c r="Q50" s="1117"/>
      <c r="R50" s="1117"/>
      <c r="S50" s="1117"/>
      <c r="T50" s="1117"/>
      <c r="U50" s="1117"/>
      <c r="V50" s="1117"/>
      <c r="W50" s="1117"/>
      <c r="X50" s="1117"/>
      <c r="Y50" s="1117"/>
      <c r="Z50" s="1117"/>
      <c r="AA50" s="1117"/>
      <c r="AB50" s="1117"/>
      <c r="AC50" s="1117"/>
      <c r="AD50" s="1117"/>
      <c r="AE50" s="1117"/>
      <c r="AF50" s="289">
        <v>1018</v>
      </c>
      <c r="AG50" s="1190"/>
      <c r="AH50" s="1192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189"/>
      <c r="C51" s="1197"/>
      <c r="D51" s="288">
        <f t="shared" si="0"/>
        <v>43</v>
      </c>
      <c r="E51" s="1117" t="s">
        <v>360</v>
      </c>
      <c r="F51" s="1117"/>
      <c r="G51" s="1117"/>
      <c r="H51" s="1117"/>
      <c r="I51" s="1117"/>
      <c r="J51" s="1117"/>
      <c r="K51" s="1117"/>
      <c r="L51" s="1117"/>
      <c r="M51" s="1117"/>
      <c r="N51" s="1117"/>
      <c r="O51" s="1117"/>
      <c r="P51" s="1117"/>
      <c r="Q51" s="1117"/>
      <c r="R51" s="1117"/>
      <c r="S51" s="1117"/>
      <c r="T51" s="1117"/>
      <c r="U51" s="1117"/>
      <c r="V51" s="1117"/>
      <c r="W51" s="1117"/>
      <c r="X51" s="1117"/>
      <c r="Y51" s="1117"/>
      <c r="Z51" s="1117"/>
      <c r="AA51" s="1117"/>
      <c r="AB51" s="1117"/>
      <c r="AC51" s="1117"/>
      <c r="AD51" s="1117"/>
      <c r="AE51" s="1117"/>
      <c r="AF51" s="289">
        <v>162</v>
      </c>
      <c r="AG51" s="1190"/>
      <c r="AH51" s="1192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189"/>
      <c r="C52" s="1197"/>
      <c r="D52" s="288">
        <f t="shared" si="0"/>
        <v>44</v>
      </c>
      <c r="E52" s="1117" t="s">
        <v>361</v>
      </c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7"/>
      <c r="T52" s="1117"/>
      <c r="U52" s="1117"/>
      <c r="V52" s="1117"/>
      <c r="W52" s="1117"/>
      <c r="X52" s="1117"/>
      <c r="Y52" s="1117"/>
      <c r="Z52" s="1117"/>
      <c r="AA52" s="1117"/>
      <c r="AB52" s="1117"/>
      <c r="AC52" s="1117"/>
      <c r="AD52" s="1117"/>
      <c r="AE52" s="1117"/>
      <c r="AF52" s="289">
        <v>174</v>
      </c>
      <c r="AG52" s="1190"/>
      <c r="AH52" s="1192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189"/>
      <c r="C53" s="1197"/>
      <c r="D53" s="288">
        <f t="shared" si="0"/>
        <v>45</v>
      </c>
      <c r="E53" s="1117" t="s">
        <v>362</v>
      </c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7"/>
      <c r="R53" s="1117"/>
      <c r="S53" s="1117"/>
      <c r="T53" s="1117"/>
      <c r="U53" s="1117"/>
      <c r="V53" s="1117"/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289">
        <v>610</v>
      </c>
      <c r="AG53" s="1190"/>
      <c r="AH53" s="1192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189"/>
      <c r="C54" s="1197"/>
      <c r="D54" s="288">
        <f t="shared" si="0"/>
        <v>46</v>
      </c>
      <c r="E54" s="1117" t="s">
        <v>363</v>
      </c>
      <c r="F54" s="1117"/>
      <c r="G54" s="1117"/>
      <c r="H54" s="1117"/>
      <c r="I54" s="1117"/>
      <c r="J54" s="1117"/>
      <c r="K54" s="1117"/>
      <c r="L54" s="1117"/>
      <c r="M54" s="1117"/>
      <c r="N54" s="1117"/>
      <c r="O54" s="1117"/>
      <c r="P54" s="1117"/>
      <c r="Q54" s="1117"/>
      <c r="R54" s="1117"/>
      <c r="S54" s="1117"/>
      <c r="T54" s="1117"/>
      <c r="U54" s="1117"/>
      <c r="V54" s="1117"/>
      <c r="W54" s="1117"/>
      <c r="X54" s="1117"/>
      <c r="Y54" s="1117"/>
      <c r="Z54" s="1117"/>
      <c r="AA54" s="1117"/>
      <c r="AB54" s="1117"/>
      <c r="AC54" s="1117"/>
      <c r="AD54" s="1117"/>
      <c r="AE54" s="1117"/>
      <c r="AF54" s="289">
        <v>746</v>
      </c>
      <c r="AG54" s="1148"/>
      <c r="AH54" s="1148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189"/>
      <c r="C55" s="1197"/>
      <c r="D55" s="288">
        <f t="shared" si="0"/>
        <v>47</v>
      </c>
      <c r="E55" s="1117" t="s">
        <v>364</v>
      </c>
      <c r="F55" s="1117"/>
      <c r="G55" s="1117"/>
      <c r="H55" s="1117"/>
      <c r="I55" s="1117"/>
      <c r="J55" s="1117"/>
      <c r="K55" s="1117"/>
      <c r="L55" s="1117"/>
      <c r="M55" s="1117"/>
      <c r="N55" s="1117"/>
      <c r="O55" s="1117"/>
      <c r="P55" s="1117"/>
      <c r="Q55" s="1117"/>
      <c r="R55" s="1117"/>
      <c r="S55" s="1117"/>
      <c r="T55" s="1117"/>
      <c r="U55" s="1117"/>
      <c r="V55" s="1117"/>
      <c r="W55" s="1117"/>
      <c r="X55" s="1117"/>
      <c r="Y55" s="1117"/>
      <c r="Z55" s="1117"/>
      <c r="AA55" s="1117"/>
      <c r="AB55" s="1117"/>
      <c r="AC55" s="1117"/>
      <c r="AD55" s="1117"/>
      <c r="AE55" s="1117"/>
      <c r="AF55" s="289">
        <v>866</v>
      </c>
      <c r="AG55" s="1148"/>
      <c r="AH55" s="1148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189"/>
      <c r="C56" s="1198"/>
      <c r="D56" s="288">
        <f t="shared" si="0"/>
        <v>48</v>
      </c>
      <c r="E56" s="1117" t="s">
        <v>365</v>
      </c>
      <c r="F56" s="1117"/>
      <c r="G56" s="1117"/>
      <c r="H56" s="1117"/>
      <c r="I56" s="1117"/>
      <c r="J56" s="1117"/>
      <c r="K56" s="1117"/>
      <c r="L56" s="1117"/>
      <c r="M56" s="1117"/>
      <c r="N56" s="1117"/>
      <c r="O56" s="1117"/>
      <c r="P56" s="1117"/>
      <c r="Q56" s="1117"/>
      <c r="R56" s="1117"/>
      <c r="S56" s="1117"/>
      <c r="T56" s="1117"/>
      <c r="U56" s="1117"/>
      <c r="V56" s="1117"/>
      <c r="W56" s="1117"/>
      <c r="X56" s="1117"/>
      <c r="Y56" s="1117"/>
      <c r="Z56" s="1117"/>
      <c r="AA56" s="1117"/>
      <c r="AB56" s="1117"/>
      <c r="AC56" s="1117"/>
      <c r="AD56" s="1117"/>
      <c r="AE56" s="1117"/>
      <c r="AF56" s="289">
        <v>607</v>
      </c>
      <c r="AG56" s="1148"/>
      <c r="AH56" s="1148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189"/>
      <c r="C57" s="298"/>
      <c r="D57" s="288">
        <f t="shared" si="0"/>
        <v>49</v>
      </c>
      <c r="E57" s="1168" t="s">
        <v>366</v>
      </c>
      <c r="F57" s="1168"/>
      <c r="G57" s="1168"/>
      <c r="H57" s="1168"/>
      <c r="I57" s="1168"/>
      <c r="J57" s="1168"/>
      <c r="K57" s="1168"/>
      <c r="L57" s="1168"/>
      <c r="M57" s="1168"/>
      <c r="N57" s="1168"/>
      <c r="O57" s="1168"/>
      <c r="P57" s="1168"/>
      <c r="Q57" s="1168"/>
      <c r="R57" s="1168"/>
      <c r="S57" s="1168"/>
      <c r="T57" s="1168"/>
      <c r="U57" s="1168"/>
      <c r="V57" s="1168"/>
      <c r="W57" s="1168"/>
      <c r="X57" s="1168"/>
      <c r="Y57" s="1168"/>
      <c r="Z57" s="1168"/>
      <c r="AA57" s="1168"/>
      <c r="AB57" s="1168"/>
      <c r="AC57" s="1168"/>
      <c r="AD57" s="1168"/>
      <c r="AE57" s="1168"/>
      <c r="AF57" s="295">
        <v>304</v>
      </c>
      <c r="AG57" s="1188"/>
      <c r="AH57" s="1188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189" t="s">
        <v>367</v>
      </c>
      <c r="C58" s="308"/>
      <c r="D58" s="288">
        <f t="shared" si="0"/>
        <v>50</v>
      </c>
      <c r="E58" s="1119" t="s">
        <v>368</v>
      </c>
      <c r="F58" s="1119"/>
      <c r="G58" s="1119"/>
      <c r="H58" s="1119"/>
      <c r="I58" s="1119"/>
      <c r="J58" s="1119"/>
      <c r="K58" s="1119"/>
      <c r="L58" s="1119"/>
      <c r="M58" s="1119"/>
      <c r="N58" s="1119"/>
      <c r="O58" s="1119"/>
      <c r="P58" s="1119"/>
      <c r="Q58" s="1119"/>
      <c r="R58" s="1119"/>
      <c r="S58" s="1119"/>
      <c r="T58" s="1119"/>
      <c r="U58" s="1119"/>
      <c r="V58" s="1119"/>
      <c r="W58" s="1119"/>
      <c r="X58" s="1119"/>
      <c r="Y58" s="1119"/>
      <c r="Z58" s="1119"/>
      <c r="AA58" s="295"/>
      <c r="AB58" s="1119" t="s">
        <v>369</v>
      </c>
      <c r="AC58" s="1119"/>
      <c r="AD58" s="1119"/>
      <c r="AE58" s="1119"/>
      <c r="AF58" s="295"/>
      <c r="AG58" s="1150" t="s">
        <v>370</v>
      </c>
      <c r="AH58" s="1150"/>
      <c r="AI58" s="309">
        <v>31</v>
      </c>
      <c r="AJ58" s="1065"/>
      <c r="AK58" s="1065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189"/>
      <c r="C59" s="1142" t="s">
        <v>371</v>
      </c>
      <c r="D59" s="288">
        <f t="shared" si="0"/>
        <v>51</v>
      </c>
      <c r="E59" s="1121" t="s">
        <v>372</v>
      </c>
      <c r="F59" s="1121"/>
      <c r="G59" s="1121"/>
      <c r="H59" s="1121"/>
      <c r="I59" s="1121"/>
      <c r="J59" s="1121"/>
      <c r="K59" s="1121"/>
      <c r="L59" s="1121"/>
      <c r="M59" s="1121"/>
      <c r="N59" s="1121"/>
      <c r="O59" s="1121"/>
      <c r="P59" s="1121"/>
      <c r="Q59" s="1121"/>
      <c r="R59" s="1121"/>
      <c r="S59" s="1121"/>
      <c r="T59" s="1121"/>
      <c r="U59" s="1121"/>
      <c r="V59" s="1121"/>
      <c r="W59" s="1121"/>
      <c r="X59" s="1121"/>
      <c r="Y59" s="1121"/>
      <c r="Z59" s="1121"/>
      <c r="AA59" s="289">
        <v>18</v>
      </c>
      <c r="AB59" s="1148">
        <f>+'R19 at2023'!V9</f>
        <v>41300000</v>
      </c>
      <c r="AC59" s="1148"/>
      <c r="AD59" s="1148"/>
      <c r="AE59" s="1148"/>
      <c r="AF59" s="289">
        <v>19</v>
      </c>
      <c r="AG59" s="1148"/>
      <c r="AH59" s="1148"/>
      <c r="AI59" s="309">
        <v>20</v>
      </c>
      <c r="AJ59" s="1065">
        <f>+AB59*10%</f>
        <v>4130000</v>
      </c>
      <c r="AK59" s="1065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189"/>
      <c r="C60" s="1142"/>
      <c r="D60" s="288">
        <f t="shared" si="0"/>
        <v>52</v>
      </c>
      <c r="E60" s="1121" t="s">
        <v>373</v>
      </c>
      <c r="F60" s="1121"/>
      <c r="G60" s="1121"/>
      <c r="H60" s="1121"/>
      <c r="I60" s="1121"/>
      <c r="J60" s="1121"/>
      <c r="K60" s="1121"/>
      <c r="L60" s="1121"/>
      <c r="M60" s="1121"/>
      <c r="N60" s="1121"/>
      <c r="O60" s="1121"/>
      <c r="P60" s="1121"/>
      <c r="Q60" s="1121"/>
      <c r="R60" s="1121"/>
      <c r="S60" s="1121"/>
      <c r="T60" s="1121"/>
      <c r="U60" s="1121"/>
      <c r="V60" s="1121"/>
      <c r="W60" s="1121"/>
      <c r="X60" s="1121"/>
      <c r="Y60" s="1121"/>
      <c r="Z60" s="1121"/>
      <c r="AA60" s="289">
        <v>1109</v>
      </c>
      <c r="AB60" s="1148"/>
      <c r="AC60" s="1148"/>
      <c r="AD60" s="1148"/>
      <c r="AE60" s="1148"/>
      <c r="AF60" s="289">
        <v>1111</v>
      </c>
      <c r="AG60" s="1148"/>
      <c r="AH60" s="1148"/>
      <c r="AI60" s="309">
        <v>1113</v>
      </c>
      <c r="AJ60" s="1065"/>
      <c r="AK60" s="1065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189"/>
      <c r="C61" s="1142"/>
      <c r="D61" s="288">
        <f t="shared" si="0"/>
        <v>53</v>
      </c>
      <c r="E61" s="1121" t="s">
        <v>374</v>
      </c>
      <c r="F61" s="1121"/>
      <c r="G61" s="1121"/>
      <c r="H61" s="1121"/>
      <c r="I61" s="1121"/>
      <c r="J61" s="1121"/>
      <c r="K61" s="1121"/>
      <c r="L61" s="1121"/>
      <c r="M61" s="1121"/>
      <c r="N61" s="1121"/>
      <c r="O61" s="1121"/>
      <c r="P61" s="1121"/>
      <c r="Q61" s="1121"/>
      <c r="R61" s="1121"/>
      <c r="S61" s="1121"/>
      <c r="T61" s="1121"/>
      <c r="U61" s="1121"/>
      <c r="V61" s="1121"/>
      <c r="W61" s="1121"/>
      <c r="X61" s="1121"/>
      <c r="Y61" s="1121"/>
      <c r="Z61" s="1121"/>
      <c r="AA61" s="289">
        <v>1640</v>
      </c>
      <c r="AB61" s="1190"/>
      <c r="AC61" s="1191"/>
      <c r="AD61" s="1191"/>
      <c r="AE61" s="1192"/>
      <c r="AF61" s="289">
        <v>1641</v>
      </c>
      <c r="AG61" s="1148"/>
      <c r="AH61" s="1148"/>
      <c r="AI61" s="309">
        <v>1642</v>
      </c>
      <c r="AJ61" s="1065"/>
      <c r="AK61" s="1065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189"/>
      <c r="C62" s="1142"/>
      <c r="D62" s="288">
        <f t="shared" si="0"/>
        <v>54</v>
      </c>
      <c r="E62" s="1117" t="s">
        <v>375</v>
      </c>
      <c r="F62" s="1117"/>
      <c r="G62" s="1117"/>
      <c r="H62" s="1117"/>
      <c r="I62" s="1117"/>
      <c r="J62" s="1117"/>
      <c r="K62" s="1117"/>
      <c r="L62" s="1117"/>
      <c r="M62" s="1117"/>
      <c r="N62" s="1117"/>
      <c r="O62" s="1117"/>
      <c r="P62" s="1117"/>
      <c r="Q62" s="1117"/>
      <c r="R62" s="1117"/>
      <c r="S62" s="1117"/>
      <c r="T62" s="1117"/>
      <c r="U62" s="1117"/>
      <c r="V62" s="1117"/>
      <c r="W62" s="1117"/>
      <c r="X62" s="1117"/>
      <c r="Y62" s="1117"/>
      <c r="Z62" s="1117"/>
      <c r="AA62" s="289">
        <v>187</v>
      </c>
      <c r="AB62" s="1148"/>
      <c r="AC62" s="1148"/>
      <c r="AD62" s="1148"/>
      <c r="AE62" s="1148"/>
      <c r="AF62" s="289">
        <v>188</v>
      </c>
      <c r="AG62" s="1183"/>
      <c r="AH62" s="1183"/>
      <c r="AI62" s="289">
        <v>189</v>
      </c>
      <c r="AJ62" s="1065"/>
      <c r="AK62" s="1065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189"/>
      <c r="C63" s="1142"/>
      <c r="D63" s="288">
        <f t="shared" si="0"/>
        <v>55</v>
      </c>
      <c r="E63" s="1117" t="s">
        <v>376</v>
      </c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7"/>
      <c r="R63" s="1117"/>
      <c r="S63" s="1117"/>
      <c r="T63" s="1117"/>
      <c r="U63" s="1117"/>
      <c r="V63" s="1117"/>
      <c r="W63" s="1117"/>
      <c r="X63" s="1117"/>
      <c r="Y63" s="1117"/>
      <c r="Z63" s="1117"/>
      <c r="AA63" s="289">
        <v>1037</v>
      </c>
      <c r="AB63" s="1148"/>
      <c r="AC63" s="1148"/>
      <c r="AD63" s="1148"/>
      <c r="AE63" s="1148"/>
      <c r="AF63" s="309">
        <v>1038</v>
      </c>
      <c r="AG63" s="1182"/>
      <c r="AH63" s="1182"/>
      <c r="AI63" s="289">
        <v>1039</v>
      </c>
      <c r="AJ63" s="1065"/>
      <c r="AK63" s="1065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189"/>
      <c r="C64" s="1142"/>
      <c r="D64" s="288">
        <f t="shared" si="0"/>
        <v>56</v>
      </c>
      <c r="E64" s="1121" t="s">
        <v>377</v>
      </c>
      <c r="F64" s="1121"/>
      <c r="G64" s="1121"/>
      <c r="H64" s="1121"/>
      <c r="I64" s="1121"/>
      <c r="J64" s="1121"/>
      <c r="K64" s="1121"/>
      <c r="L64" s="1121"/>
      <c r="M64" s="1121"/>
      <c r="N64" s="1121"/>
      <c r="O64" s="1121"/>
      <c r="P64" s="1121"/>
      <c r="Q64" s="1121"/>
      <c r="R64" s="1121"/>
      <c r="S64" s="1121"/>
      <c r="T64" s="1121"/>
      <c r="U64" s="1121"/>
      <c r="V64" s="1121"/>
      <c r="W64" s="1121"/>
      <c r="X64" s="1121"/>
      <c r="Y64" s="1121"/>
      <c r="Z64" s="1121"/>
      <c r="AA64" s="289">
        <v>77</v>
      </c>
      <c r="AB64" s="1148"/>
      <c r="AC64" s="1148"/>
      <c r="AD64" s="1148"/>
      <c r="AE64" s="1148"/>
      <c r="AF64" s="289">
        <v>74</v>
      </c>
      <c r="AG64" s="1183"/>
      <c r="AH64" s="1183"/>
      <c r="AI64" s="289">
        <v>79</v>
      </c>
      <c r="AJ64" s="1065"/>
      <c r="AK64" s="1065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189"/>
      <c r="C65" s="1142"/>
      <c r="D65" s="288">
        <f t="shared" si="0"/>
        <v>57</v>
      </c>
      <c r="E65" s="1121" t="s">
        <v>378</v>
      </c>
      <c r="F65" s="1121"/>
      <c r="G65" s="1121"/>
      <c r="H65" s="1121"/>
      <c r="I65" s="1121"/>
      <c r="J65" s="1121"/>
      <c r="K65" s="1121"/>
      <c r="L65" s="1121"/>
      <c r="M65" s="1121"/>
      <c r="N65" s="1121"/>
      <c r="O65" s="1121"/>
      <c r="P65" s="1121"/>
      <c r="Q65" s="1121"/>
      <c r="R65" s="1121"/>
      <c r="S65" s="1121"/>
      <c r="T65" s="1121"/>
      <c r="U65" s="1121"/>
      <c r="V65" s="1121"/>
      <c r="W65" s="1121"/>
      <c r="X65" s="1121"/>
      <c r="Y65" s="1121"/>
      <c r="Z65" s="1121"/>
      <c r="AA65" s="289">
        <v>1040</v>
      </c>
      <c r="AB65" s="1148">
        <f>+'CALCULO IDPC VOL 2023'!E13</f>
        <v>30922180.922180921</v>
      </c>
      <c r="AC65" s="1148"/>
      <c r="AD65" s="1148"/>
      <c r="AE65" s="1148"/>
      <c r="AF65" s="298"/>
      <c r="AG65" s="1185"/>
      <c r="AH65" s="1186"/>
      <c r="AI65" s="289">
        <v>1041</v>
      </c>
      <c r="AJ65" s="1065">
        <f>+'CALCULO IDPC VOL 2023'!E16</f>
        <v>3092218.0922180922</v>
      </c>
      <c r="AK65" s="1065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189"/>
      <c r="C66" s="1142"/>
      <c r="D66" s="288">
        <f t="shared" si="0"/>
        <v>58</v>
      </c>
      <c r="E66" s="1121" t="s">
        <v>379</v>
      </c>
      <c r="F66" s="1121"/>
      <c r="G66" s="1121"/>
      <c r="H66" s="1121"/>
      <c r="I66" s="1121"/>
      <c r="J66" s="1121"/>
      <c r="K66" s="1121"/>
      <c r="L66" s="1121"/>
      <c r="M66" s="1121"/>
      <c r="N66" s="1121"/>
      <c r="O66" s="1121"/>
      <c r="P66" s="1121"/>
      <c r="Q66" s="1121"/>
      <c r="R66" s="1121"/>
      <c r="S66" s="1121"/>
      <c r="T66" s="1121"/>
      <c r="U66" s="1121"/>
      <c r="V66" s="1121"/>
      <c r="W66" s="1121"/>
      <c r="X66" s="1121"/>
      <c r="Y66" s="1121"/>
      <c r="Z66" s="1121"/>
      <c r="AA66" s="298"/>
      <c r="AB66" s="1185"/>
      <c r="AC66" s="1187"/>
      <c r="AD66" s="1187"/>
      <c r="AE66" s="1186"/>
      <c r="AF66" s="298"/>
      <c r="AG66" s="1185"/>
      <c r="AH66" s="1186"/>
      <c r="AI66" s="289">
        <v>1042</v>
      </c>
      <c r="AJ66" s="1065"/>
      <c r="AK66" s="1065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189"/>
      <c r="C67" s="1142"/>
      <c r="D67" s="288">
        <f t="shared" si="0"/>
        <v>59</v>
      </c>
      <c r="E67" s="1121" t="s">
        <v>380</v>
      </c>
      <c r="F67" s="1121"/>
      <c r="G67" s="1121"/>
      <c r="H67" s="1121"/>
      <c r="I67" s="1121"/>
      <c r="J67" s="1121"/>
      <c r="K67" s="1121"/>
      <c r="L67" s="1121"/>
      <c r="M67" s="1121"/>
      <c r="N67" s="1121"/>
      <c r="O67" s="1121"/>
      <c r="P67" s="1121"/>
      <c r="Q67" s="1121"/>
      <c r="R67" s="1121"/>
      <c r="S67" s="1121"/>
      <c r="T67" s="1121"/>
      <c r="U67" s="1121"/>
      <c r="V67" s="1121"/>
      <c r="W67" s="1121"/>
      <c r="X67" s="1121"/>
      <c r="Y67" s="1121"/>
      <c r="Z67" s="1121"/>
      <c r="AA67" s="289">
        <v>824</v>
      </c>
      <c r="AB67" s="1148"/>
      <c r="AC67" s="1148"/>
      <c r="AD67" s="1148"/>
      <c r="AE67" s="1148"/>
      <c r="AF67" s="298"/>
      <c r="AG67" s="1185"/>
      <c r="AH67" s="1186"/>
      <c r="AI67" s="289">
        <v>825</v>
      </c>
      <c r="AJ67" s="1065"/>
      <c r="AK67" s="1065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189"/>
      <c r="C68" s="1142"/>
      <c r="D68" s="288">
        <f t="shared" si="0"/>
        <v>60</v>
      </c>
      <c r="E68" s="1117" t="s">
        <v>381</v>
      </c>
      <c r="F68" s="1117"/>
      <c r="G68" s="1117"/>
      <c r="H68" s="1117"/>
      <c r="I68" s="1117"/>
      <c r="J68" s="1117"/>
      <c r="K68" s="1117"/>
      <c r="L68" s="1117"/>
      <c r="M68" s="1117"/>
      <c r="N68" s="1117"/>
      <c r="O68" s="1117"/>
      <c r="P68" s="1117"/>
      <c r="Q68" s="1117"/>
      <c r="R68" s="1117"/>
      <c r="S68" s="1117"/>
      <c r="T68" s="1117"/>
      <c r="U68" s="1117"/>
      <c r="V68" s="1117"/>
      <c r="W68" s="1117"/>
      <c r="X68" s="1117"/>
      <c r="Y68" s="1117"/>
      <c r="Z68" s="1117"/>
      <c r="AA68" s="289">
        <v>1043</v>
      </c>
      <c r="AB68" s="1148"/>
      <c r="AC68" s="1148"/>
      <c r="AD68" s="1148"/>
      <c r="AE68" s="1148"/>
      <c r="AF68" s="309">
        <v>1102</v>
      </c>
      <c r="AG68" s="1182"/>
      <c r="AH68" s="1182"/>
      <c r="AI68" s="289">
        <v>1044</v>
      </c>
      <c r="AJ68" s="1065"/>
      <c r="AK68" s="1065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189"/>
      <c r="C69" s="1142"/>
      <c r="D69" s="288">
        <f t="shared" si="0"/>
        <v>61</v>
      </c>
      <c r="E69" s="1121" t="s">
        <v>382</v>
      </c>
      <c r="F69" s="1121"/>
      <c r="G69" s="1121"/>
      <c r="H69" s="1121"/>
      <c r="I69" s="1121"/>
      <c r="J69" s="1121"/>
      <c r="K69" s="1121"/>
      <c r="L69" s="1121"/>
      <c r="M69" s="1121"/>
      <c r="N69" s="1121"/>
      <c r="O69" s="1121"/>
      <c r="P69" s="1121"/>
      <c r="Q69" s="1121"/>
      <c r="R69" s="1121"/>
      <c r="S69" s="1121"/>
      <c r="T69" s="1121"/>
      <c r="U69" s="1121"/>
      <c r="V69" s="1121"/>
      <c r="W69" s="1121"/>
      <c r="X69" s="1121"/>
      <c r="Y69" s="1121"/>
      <c r="Z69" s="1121"/>
      <c r="AA69" s="289">
        <v>113</v>
      </c>
      <c r="AB69" s="1182"/>
      <c r="AC69" s="1182"/>
      <c r="AD69" s="1182"/>
      <c r="AE69" s="1182"/>
      <c r="AF69" s="289">
        <v>1007</v>
      </c>
      <c r="AG69" s="1183"/>
      <c r="AH69" s="1183"/>
      <c r="AI69" s="289">
        <v>114</v>
      </c>
      <c r="AJ69" s="1065"/>
      <c r="AK69" s="1065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189"/>
      <c r="C70" s="1142"/>
      <c r="D70" s="288">
        <f t="shared" si="0"/>
        <v>62</v>
      </c>
      <c r="E70" s="1121" t="s">
        <v>383</v>
      </c>
      <c r="F70" s="1117"/>
      <c r="G70" s="1117"/>
      <c r="H70" s="1117"/>
      <c r="I70" s="1117"/>
      <c r="J70" s="1117"/>
      <c r="K70" s="1117"/>
      <c r="L70" s="1117"/>
      <c r="M70" s="1117"/>
      <c r="N70" s="1117"/>
      <c r="O70" s="1117"/>
      <c r="P70" s="1117"/>
      <c r="Q70" s="1117"/>
      <c r="R70" s="1117"/>
      <c r="S70" s="1117"/>
      <c r="T70" s="1117"/>
      <c r="U70" s="1117"/>
      <c r="V70" s="1117"/>
      <c r="W70" s="1117"/>
      <c r="X70" s="1117"/>
      <c r="Y70" s="1117"/>
      <c r="Z70" s="1117"/>
      <c r="AA70" s="289">
        <v>908</v>
      </c>
      <c r="AB70" s="1148"/>
      <c r="AC70" s="1148"/>
      <c r="AD70" s="1148"/>
      <c r="AE70" s="1148"/>
      <c r="AF70" s="298"/>
      <c r="AG70" s="1185"/>
      <c r="AH70" s="1186"/>
      <c r="AI70" s="289">
        <v>909</v>
      </c>
      <c r="AJ70" s="1065"/>
      <c r="AK70" s="1065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189"/>
      <c r="C71" s="1142"/>
      <c r="D71" s="288">
        <f t="shared" si="0"/>
        <v>63</v>
      </c>
      <c r="E71" s="1121" t="s">
        <v>384</v>
      </c>
      <c r="F71" s="1117"/>
      <c r="G71" s="1117"/>
      <c r="H71" s="1117"/>
      <c r="I71" s="1117"/>
      <c r="J71" s="1117"/>
      <c r="K71" s="1117"/>
      <c r="L71" s="1117"/>
      <c r="M71" s="1117"/>
      <c r="N71" s="1117"/>
      <c r="O71" s="1117"/>
      <c r="P71" s="1117"/>
      <c r="Q71" s="1117"/>
      <c r="R71" s="1117"/>
      <c r="S71" s="1117"/>
      <c r="T71" s="1117"/>
      <c r="U71" s="1117"/>
      <c r="V71" s="1117"/>
      <c r="W71" s="1117"/>
      <c r="X71" s="1117"/>
      <c r="Y71" s="1117"/>
      <c r="Z71" s="1117"/>
      <c r="AA71" s="289">
        <v>951</v>
      </c>
      <c r="AB71" s="1148"/>
      <c r="AC71" s="1148"/>
      <c r="AD71" s="1148"/>
      <c r="AE71" s="1148"/>
      <c r="AF71" s="298"/>
      <c r="AG71" s="1185"/>
      <c r="AH71" s="1186"/>
      <c r="AI71" s="289">
        <v>952</v>
      </c>
      <c r="AJ71" s="1065"/>
      <c r="AK71" s="1065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189"/>
      <c r="C72" s="1142"/>
      <c r="D72" s="288">
        <f t="shared" si="0"/>
        <v>64</v>
      </c>
      <c r="E72" s="1121" t="s">
        <v>385</v>
      </c>
      <c r="F72" s="1117"/>
      <c r="G72" s="1117"/>
      <c r="H72" s="1117"/>
      <c r="I72" s="1117"/>
      <c r="J72" s="1117"/>
      <c r="K72" s="1117"/>
      <c r="L72" s="1117"/>
      <c r="M72" s="1117"/>
      <c r="N72" s="1117"/>
      <c r="O72" s="1117"/>
      <c r="P72" s="1117"/>
      <c r="Q72" s="1117"/>
      <c r="R72" s="1117"/>
      <c r="S72" s="1117"/>
      <c r="T72" s="1117"/>
      <c r="U72" s="1117"/>
      <c r="V72" s="1117"/>
      <c r="W72" s="1117"/>
      <c r="X72" s="1117"/>
      <c r="Y72" s="1117"/>
      <c r="Z72" s="1117"/>
      <c r="AA72" s="289">
        <v>753</v>
      </c>
      <c r="AB72" s="1148"/>
      <c r="AC72" s="1148"/>
      <c r="AD72" s="1148"/>
      <c r="AE72" s="1148"/>
      <c r="AF72" s="289">
        <v>754</v>
      </c>
      <c r="AG72" s="1183"/>
      <c r="AH72" s="1183"/>
      <c r="AI72" s="289">
        <v>755</v>
      </c>
      <c r="AJ72" s="1065"/>
      <c r="AK72" s="1065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189"/>
      <c r="C73" s="1142"/>
      <c r="D73" s="288">
        <f t="shared" si="0"/>
        <v>65</v>
      </c>
      <c r="E73" s="1117" t="s">
        <v>386</v>
      </c>
      <c r="F73" s="1117"/>
      <c r="G73" s="1117"/>
      <c r="H73" s="1117"/>
      <c r="I73" s="1117"/>
      <c r="J73" s="1117"/>
      <c r="K73" s="1117"/>
      <c r="L73" s="1117"/>
      <c r="M73" s="1117"/>
      <c r="N73" s="1117"/>
      <c r="O73" s="1117"/>
      <c r="P73" s="1117"/>
      <c r="Q73" s="1117"/>
      <c r="R73" s="1117"/>
      <c r="S73" s="1117"/>
      <c r="T73" s="1117"/>
      <c r="U73" s="1117"/>
      <c r="V73" s="1117"/>
      <c r="W73" s="1117"/>
      <c r="X73" s="1117"/>
      <c r="Y73" s="1117"/>
      <c r="Z73" s="1117"/>
      <c r="AA73" s="289">
        <v>133</v>
      </c>
      <c r="AB73" s="1148"/>
      <c r="AC73" s="1148"/>
      <c r="AD73" s="1148"/>
      <c r="AE73" s="1148"/>
      <c r="AF73" s="289">
        <v>138</v>
      </c>
      <c r="AG73" s="1182"/>
      <c r="AH73" s="1182"/>
      <c r="AI73" s="289">
        <v>134</v>
      </c>
      <c r="AJ73" s="1065"/>
      <c r="AK73" s="1065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189"/>
      <c r="C74" s="1142"/>
      <c r="D74" s="288">
        <f t="shared" si="0"/>
        <v>66</v>
      </c>
      <c r="E74" s="1117" t="s">
        <v>387</v>
      </c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289">
        <v>32</v>
      </c>
      <c r="AB74" s="1148"/>
      <c r="AC74" s="1148"/>
      <c r="AD74" s="1148"/>
      <c r="AE74" s="1148"/>
      <c r="AF74" s="289">
        <v>76</v>
      </c>
      <c r="AG74" s="1183"/>
      <c r="AH74" s="1183"/>
      <c r="AI74" s="289">
        <v>34</v>
      </c>
      <c r="AJ74" s="1065"/>
      <c r="AK74" s="1065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189"/>
      <c r="C75" s="1142"/>
      <c r="D75" s="288">
        <f t="shared" si="0"/>
        <v>67</v>
      </c>
      <c r="E75" s="1117" t="s">
        <v>388</v>
      </c>
      <c r="F75" s="1117"/>
      <c r="G75" s="1117"/>
      <c r="H75" s="1117"/>
      <c r="I75" s="1117"/>
      <c r="J75" s="1117"/>
      <c r="K75" s="1117"/>
      <c r="L75" s="1117"/>
      <c r="M75" s="1117"/>
      <c r="N75" s="1117"/>
      <c r="O75" s="1117"/>
      <c r="P75" s="1117"/>
      <c r="Q75" s="1117"/>
      <c r="R75" s="1117"/>
      <c r="S75" s="1117"/>
      <c r="T75" s="1117"/>
      <c r="U75" s="1117"/>
      <c r="V75" s="1117"/>
      <c r="W75" s="1117"/>
      <c r="X75" s="1117"/>
      <c r="Y75" s="1117"/>
      <c r="Z75" s="1117"/>
      <c r="AA75" s="289">
        <v>1643</v>
      </c>
      <c r="AB75" s="1148"/>
      <c r="AC75" s="1148"/>
      <c r="AD75" s="1148"/>
      <c r="AE75" s="1148"/>
      <c r="AF75" s="298"/>
      <c r="AG75" s="1185"/>
      <c r="AH75" s="1186"/>
      <c r="AI75" s="289">
        <v>1644</v>
      </c>
      <c r="AJ75" s="1065"/>
      <c r="AK75" s="1065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189"/>
      <c r="C76" s="1142"/>
      <c r="D76" s="288">
        <f>+D75+1</f>
        <v>68</v>
      </c>
      <c r="E76" s="1121" t="s">
        <v>389</v>
      </c>
      <c r="F76" s="1121"/>
      <c r="G76" s="1121"/>
      <c r="H76" s="1121"/>
      <c r="I76" s="1121"/>
      <c r="J76" s="1121"/>
      <c r="K76" s="1121"/>
      <c r="L76" s="1121"/>
      <c r="M76" s="1121"/>
      <c r="N76" s="1121"/>
      <c r="O76" s="1121"/>
      <c r="P76" s="289">
        <v>911</v>
      </c>
      <c r="Q76" s="1182"/>
      <c r="R76" s="1182"/>
      <c r="S76" s="1182"/>
      <c r="T76" s="1182"/>
      <c r="U76" s="1182"/>
      <c r="V76" s="1121" t="s">
        <v>390</v>
      </c>
      <c r="W76" s="1121"/>
      <c r="X76" s="1121"/>
      <c r="Y76" s="1121"/>
      <c r="Z76" s="1121"/>
      <c r="AA76" s="1121"/>
      <c r="AB76" s="1121"/>
      <c r="AC76" s="1121"/>
      <c r="AD76" s="1121"/>
      <c r="AE76" s="1121"/>
      <c r="AF76" s="314">
        <v>913</v>
      </c>
      <c r="AG76" s="1183"/>
      <c r="AH76" s="1183"/>
      <c r="AI76" s="289">
        <v>914</v>
      </c>
      <c r="AJ76" s="1065"/>
      <c r="AK76" s="1065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189"/>
      <c r="C77" s="1142"/>
      <c r="D77" s="288">
        <v>69</v>
      </c>
      <c r="E77" s="1121" t="s">
        <v>391</v>
      </c>
      <c r="F77" s="1121"/>
      <c r="G77" s="1121"/>
      <c r="H77" s="1121"/>
      <c r="I77" s="1121"/>
      <c r="J77" s="1121"/>
      <c r="K77" s="1121"/>
      <c r="L77" s="1121"/>
      <c r="M77" s="1121"/>
      <c r="N77" s="1121"/>
      <c r="O77" s="1121"/>
      <c r="P77" s="289">
        <v>923</v>
      </c>
      <c r="Q77" s="1148"/>
      <c r="R77" s="1148"/>
      <c r="S77" s="1148"/>
      <c r="T77" s="1148"/>
      <c r="U77" s="1148"/>
      <c r="V77" s="1121" t="s">
        <v>392</v>
      </c>
      <c r="W77" s="1121"/>
      <c r="X77" s="1121"/>
      <c r="Y77" s="1121"/>
      <c r="Z77" s="1121"/>
      <c r="AA77" s="1121"/>
      <c r="AB77" s="1121"/>
      <c r="AC77" s="1121"/>
      <c r="AD77" s="1121"/>
      <c r="AE77" s="1121"/>
      <c r="AF77" s="314">
        <v>924</v>
      </c>
      <c r="AG77" s="1183"/>
      <c r="AH77" s="1183"/>
      <c r="AI77" s="289">
        <v>925</v>
      </c>
      <c r="AJ77" s="1065"/>
      <c r="AK77" s="1065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189"/>
      <c r="C78" s="1142"/>
      <c r="D78" s="288">
        <v>70</v>
      </c>
      <c r="E78" s="1121" t="s">
        <v>393</v>
      </c>
      <c r="F78" s="1121"/>
      <c r="G78" s="1121"/>
      <c r="H78" s="1121"/>
      <c r="I78" s="1121"/>
      <c r="J78" s="1121"/>
      <c r="K78" s="1121"/>
      <c r="L78" s="1121"/>
      <c r="M78" s="1121"/>
      <c r="N78" s="1121"/>
      <c r="O78" s="1121"/>
      <c r="P78" s="289">
        <v>1051</v>
      </c>
      <c r="Q78" s="1182"/>
      <c r="R78" s="1182"/>
      <c r="S78" s="1182"/>
      <c r="T78" s="1182"/>
      <c r="U78" s="1182"/>
      <c r="V78" s="1121" t="s">
        <v>394</v>
      </c>
      <c r="W78" s="1121"/>
      <c r="X78" s="1121"/>
      <c r="Y78" s="1121"/>
      <c r="Z78" s="1121"/>
      <c r="AA78" s="1121"/>
      <c r="AB78" s="1121"/>
      <c r="AC78" s="1121"/>
      <c r="AD78" s="1121"/>
      <c r="AE78" s="1121"/>
      <c r="AF78" s="289">
        <v>1052</v>
      </c>
      <c r="AG78" s="1183"/>
      <c r="AH78" s="1183"/>
      <c r="AI78" s="289">
        <v>1053</v>
      </c>
      <c r="AJ78" s="1065"/>
      <c r="AK78" s="1065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189"/>
      <c r="C79" s="1142"/>
      <c r="D79" s="288">
        <f>+D78+1</f>
        <v>71</v>
      </c>
      <c r="E79" s="1121" t="s">
        <v>395</v>
      </c>
      <c r="F79" s="1121"/>
      <c r="G79" s="1121"/>
      <c r="H79" s="1121"/>
      <c r="I79" s="1121"/>
      <c r="J79" s="1121"/>
      <c r="K79" s="1121"/>
      <c r="L79" s="1121"/>
      <c r="M79" s="1121"/>
      <c r="N79" s="1121"/>
      <c r="O79" s="1121"/>
      <c r="P79" s="289">
        <v>21</v>
      </c>
      <c r="Q79" s="1182"/>
      <c r="R79" s="1182"/>
      <c r="S79" s="1182"/>
      <c r="T79" s="1182"/>
      <c r="U79" s="1182"/>
      <c r="V79" s="1121" t="s">
        <v>396</v>
      </c>
      <c r="W79" s="1121"/>
      <c r="X79" s="1121"/>
      <c r="Y79" s="1121"/>
      <c r="Z79" s="1121"/>
      <c r="AA79" s="1121"/>
      <c r="AB79" s="1121"/>
      <c r="AC79" s="1121"/>
      <c r="AD79" s="1121"/>
      <c r="AE79" s="1121"/>
      <c r="AF79" s="314">
        <v>43</v>
      </c>
      <c r="AG79" s="1183"/>
      <c r="AH79" s="1183"/>
      <c r="AI79" s="289">
        <v>756</v>
      </c>
      <c r="AJ79" s="1065"/>
      <c r="AK79" s="1065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189"/>
      <c r="C80" s="1142"/>
      <c r="D80" s="288">
        <f t="shared" ref="D80:D92" si="1">+D79+1</f>
        <v>72</v>
      </c>
      <c r="E80" s="1121" t="s">
        <v>397</v>
      </c>
      <c r="F80" s="1121"/>
      <c r="G80" s="1121"/>
      <c r="H80" s="1121"/>
      <c r="I80" s="1121"/>
      <c r="J80" s="1121"/>
      <c r="K80" s="1121"/>
      <c r="L80" s="1121"/>
      <c r="M80" s="1121"/>
      <c r="N80" s="1121"/>
      <c r="O80" s="1121"/>
      <c r="P80" s="289">
        <v>767</v>
      </c>
      <c r="Q80" s="1182"/>
      <c r="R80" s="1182"/>
      <c r="S80" s="1182"/>
      <c r="T80" s="1182"/>
      <c r="U80" s="1182"/>
      <c r="V80" s="1121" t="s">
        <v>398</v>
      </c>
      <c r="W80" s="1121"/>
      <c r="X80" s="1121"/>
      <c r="Y80" s="1121"/>
      <c r="Z80" s="1121"/>
      <c r="AA80" s="1121"/>
      <c r="AB80" s="1121"/>
      <c r="AC80" s="1121"/>
      <c r="AD80" s="1121"/>
      <c r="AE80" s="1121"/>
      <c r="AF80" s="289">
        <v>862</v>
      </c>
      <c r="AG80" s="1183"/>
      <c r="AH80" s="1183"/>
      <c r="AI80" s="289">
        <v>863</v>
      </c>
      <c r="AJ80" s="1065"/>
      <c r="AK80" s="1065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189"/>
      <c r="C81" s="1142" t="s">
        <v>399</v>
      </c>
      <c r="D81" s="288">
        <f t="shared" si="1"/>
        <v>73</v>
      </c>
      <c r="E81" s="1121" t="s">
        <v>400</v>
      </c>
      <c r="F81" s="1121"/>
      <c r="G81" s="1121"/>
      <c r="H81" s="1121"/>
      <c r="I81" s="1121"/>
      <c r="J81" s="1121"/>
      <c r="K81" s="1121"/>
      <c r="L81" s="1121"/>
      <c r="M81" s="1121"/>
      <c r="N81" s="1121"/>
      <c r="O81" s="1121"/>
      <c r="P81" s="1121"/>
      <c r="Q81" s="1121"/>
      <c r="R81" s="1121"/>
      <c r="S81" s="1121"/>
      <c r="T81" s="1121"/>
      <c r="U81" s="1121"/>
      <c r="V81" s="1121"/>
      <c r="W81" s="1121"/>
      <c r="X81" s="1121"/>
      <c r="Y81" s="1121"/>
      <c r="Z81" s="1121"/>
      <c r="AA81" s="289">
        <v>51</v>
      </c>
      <c r="AB81" s="1182"/>
      <c r="AC81" s="1182"/>
      <c r="AD81" s="1182"/>
      <c r="AE81" s="1182"/>
      <c r="AF81" s="289">
        <v>63</v>
      </c>
      <c r="AG81" s="1183"/>
      <c r="AH81" s="1183"/>
      <c r="AI81" s="289">
        <v>71</v>
      </c>
      <c r="AJ81" s="1065"/>
      <c r="AK81" s="1065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189"/>
      <c r="C82" s="1142"/>
      <c r="D82" s="288">
        <f t="shared" si="1"/>
        <v>74</v>
      </c>
      <c r="E82" s="1121" t="s">
        <v>401</v>
      </c>
      <c r="F82" s="1121"/>
      <c r="G82" s="1121"/>
      <c r="H82" s="1121"/>
      <c r="I82" s="1121"/>
      <c r="J82" s="1121"/>
      <c r="K82" s="1121"/>
      <c r="L82" s="1121"/>
      <c r="M82" s="1121"/>
      <c r="N82" s="1121"/>
      <c r="O82" s="1121"/>
      <c r="P82" s="289">
        <v>36</v>
      </c>
      <c r="Q82" s="1182"/>
      <c r="R82" s="1182"/>
      <c r="S82" s="1182"/>
      <c r="T82" s="1182"/>
      <c r="U82" s="1182"/>
      <c r="V82" s="1121" t="s">
        <v>402</v>
      </c>
      <c r="W82" s="1121"/>
      <c r="X82" s="1121"/>
      <c r="Y82" s="1121"/>
      <c r="Z82" s="1121"/>
      <c r="AA82" s="1121"/>
      <c r="AB82" s="1121"/>
      <c r="AC82" s="1121"/>
      <c r="AD82" s="1121"/>
      <c r="AE82" s="1121"/>
      <c r="AF82" s="289">
        <v>848</v>
      </c>
      <c r="AG82" s="1183"/>
      <c r="AH82" s="1183"/>
      <c r="AI82" s="289">
        <v>849</v>
      </c>
      <c r="AJ82" s="1065">
        <f>+Q82</f>
        <v>0</v>
      </c>
      <c r="AK82" s="1065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189"/>
      <c r="C83" s="1142"/>
      <c r="D83" s="288">
        <f t="shared" si="1"/>
        <v>75</v>
      </c>
      <c r="E83" s="1121" t="s">
        <v>403</v>
      </c>
      <c r="F83" s="1121"/>
      <c r="G83" s="1121"/>
      <c r="H83" s="1121"/>
      <c r="I83" s="1121"/>
      <c r="J83" s="1121"/>
      <c r="K83" s="1121"/>
      <c r="L83" s="1121"/>
      <c r="M83" s="1121"/>
      <c r="N83" s="1121"/>
      <c r="O83" s="1121"/>
      <c r="P83" s="289">
        <v>82</v>
      </c>
      <c r="Q83" s="1182"/>
      <c r="R83" s="1182"/>
      <c r="S83" s="1182"/>
      <c r="T83" s="1182"/>
      <c r="U83" s="1182"/>
      <c r="V83" s="1121" t="s">
        <v>404</v>
      </c>
      <c r="W83" s="1121"/>
      <c r="X83" s="1121"/>
      <c r="Y83" s="1121"/>
      <c r="Z83" s="1121"/>
      <c r="AA83" s="1121"/>
      <c r="AB83" s="1121"/>
      <c r="AC83" s="1121"/>
      <c r="AD83" s="1121"/>
      <c r="AE83" s="1121"/>
      <c r="AF83" s="289">
        <v>1123</v>
      </c>
      <c r="AG83" s="1183"/>
      <c r="AH83" s="1183"/>
      <c r="AI83" s="289">
        <v>1125</v>
      </c>
      <c r="AJ83" s="1065"/>
      <c r="AK83" s="1065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189"/>
      <c r="C84" s="1142"/>
      <c r="D84" s="288">
        <f t="shared" si="1"/>
        <v>76</v>
      </c>
      <c r="E84" s="1121" t="s">
        <v>405</v>
      </c>
      <c r="F84" s="1121"/>
      <c r="G84" s="1121"/>
      <c r="H84" s="1121"/>
      <c r="I84" s="1121"/>
      <c r="J84" s="1121"/>
      <c r="K84" s="1121"/>
      <c r="L84" s="1121"/>
      <c r="M84" s="1121"/>
      <c r="N84" s="1121"/>
      <c r="O84" s="1121"/>
      <c r="P84" s="289">
        <v>83</v>
      </c>
      <c r="Q84" s="1182"/>
      <c r="R84" s="1182"/>
      <c r="S84" s="1182"/>
      <c r="T84" s="1182"/>
      <c r="U84" s="1182"/>
      <c r="V84" s="1121" t="s">
        <v>406</v>
      </c>
      <c r="W84" s="1121"/>
      <c r="X84" s="1121"/>
      <c r="Y84" s="1121"/>
      <c r="Z84" s="1121"/>
      <c r="AA84" s="1121"/>
      <c r="AB84" s="1121"/>
      <c r="AC84" s="1121"/>
      <c r="AD84" s="1121"/>
      <c r="AE84" s="1121"/>
      <c r="AF84" s="289">
        <v>173</v>
      </c>
      <c r="AG84" s="1183"/>
      <c r="AH84" s="1183"/>
      <c r="AI84" s="289">
        <v>612</v>
      </c>
      <c r="AJ84" s="1065"/>
      <c r="AK84" s="1065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189"/>
      <c r="C85" s="1142"/>
      <c r="D85" s="288">
        <f t="shared" si="1"/>
        <v>77</v>
      </c>
      <c r="E85" s="1121" t="s">
        <v>407</v>
      </c>
      <c r="F85" s="1121"/>
      <c r="G85" s="1121"/>
      <c r="H85" s="1121"/>
      <c r="I85" s="1121"/>
      <c r="J85" s="1121"/>
      <c r="K85" s="1121"/>
      <c r="L85" s="1121"/>
      <c r="M85" s="1121"/>
      <c r="N85" s="1121"/>
      <c r="O85" s="1121"/>
      <c r="P85" s="289">
        <v>198</v>
      </c>
      <c r="Q85" s="1182"/>
      <c r="R85" s="1182"/>
      <c r="S85" s="1182"/>
      <c r="T85" s="1182"/>
      <c r="U85" s="1182"/>
      <c r="V85" s="1121" t="s">
        <v>408</v>
      </c>
      <c r="W85" s="1121"/>
      <c r="X85" s="1121"/>
      <c r="Y85" s="1121"/>
      <c r="Z85" s="1121"/>
      <c r="AA85" s="1121"/>
      <c r="AB85" s="1121"/>
      <c r="AC85" s="1121"/>
      <c r="AD85" s="1121"/>
      <c r="AE85" s="1121"/>
      <c r="AF85" s="289">
        <v>54</v>
      </c>
      <c r="AG85" s="1183"/>
      <c r="AH85" s="1183"/>
      <c r="AI85" s="289">
        <v>611</v>
      </c>
      <c r="AJ85" s="1183"/>
      <c r="AK85" s="1183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189"/>
      <c r="C86" s="1142"/>
      <c r="D86" s="288">
        <f t="shared" si="1"/>
        <v>78</v>
      </c>
      <c r="E86" s="1121" t="s">
        <v>409</v>
      </c>
      <c r="F86" s="1121"/>
      <c r="G86" s="1121"/>
      <c r="H86" s="1121"/>
      <c r="I86" s="1121"/>
      <c r="J86" s="1121"/>
      <c r="K86" s="1121"/>
      <c r="L86" s="1121"/>
      <c r="M86" s="1121"/>
      <c r="N86" s="1121"/>
      <c r="O86" s="1121"/>
      <c r="P86" s="289">
        <v>832</v>
      </c>
      <c r="Q86" s="1182"/>
      <c r="R86" s="1182"/>
      <c r="S86" s="1182"/>
      <c r="T86" s="1182"/>
      <c r="U86" s="1182"/>
      <c r="V86" s="1121" t="s">
        <v>410</v>
      </c>
      <c r="W86" s="1121"/>
      <c r="X86" s="1121"/>
      <c r="Y86" s="1121"/>
      <c r="Z86" s="1121"/>
      <c r="AA86" s="1121"/>
      <c r="AB86" s="1121"/>
      <c r="AC86" s="1121"/>
      <c r="AD86" s="1121"/>
      <c r="AE86" s="1121"/>
      <c r="AF86" s="289">
        <v>833</v>
      </c>
      <c r="AG86" s="1183"/>
      <c r="AH86" s="1183"/>
      <c r="AI86" s="289">
        <v>834</v>
      </c>
      <c r="AJ86" s="1183"/>
      <c r="AK86" s="1183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189"/>
      <c r="C87" s="1142"/>
      <c r="D87" s="288">
        <f t="shared" si="1"/>
        <v>79</v>
      </c>
      <c r="E87" s="1121" t="s">
        <v>411</v>
      </c>
      <c r="F87" s="1121"/>
      <c r="G87" s="1121"/>
      <c r="H87" s="1121"/>
      <c r="I87" s="1121"/>
      <c r="J87" s="1121"/>
      <c r="K87" s="1121"/>
      <c r="L87" s="1121"/>
      <c r="M87" s="1121"/>
      <c r="N87" s="1121"/>
      <c r="O87" s="1121"/>
      <c r="P87" s="289">
        <v>912</v>
      </c>
      <c r="Q87" s="1182"/>
      <c r="R87" s="1182"/>
      <c r="S87" s="1182"/>
      <c r="T87" s="1182"/>
      <c r="U87" s="1182"/>
      <c r="V87" s="1121" t="s">
        <v>412</v>
      </c>
      <c r="W87" s="1121"/>
      <c r="X87" s="1121"/>
      <c r="Y87" s="1121"/>
      <c r="Z87" s="1121"/>
      <c r="AA87" s="1121"/>
      <c r="AB87" s="1121"/>
      <c r="AC87" s="1121"/>
      <c r="AD87" s="1121"/>
      <c r="AE87" s="1121"/>
      <c r="AF87" s="289">
        <v>167</v>
      </c>
      <c r="AG87" s="1183"/>
      <c r="AH87" s="1183"/>
      <c r="AI87" s="289">
        <v>747</v>
      </c>
      <c r="AJ87" s="1183"/>
      <c r="AK87" s="1183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189"/>
      <c r="C88" s="1142"/>
      <c r="D88" s="288">
        <f t="shared" si="1"/>
        <v>80</v>
      </c>
      <c r="E88" s="1121" t="s">
        <v>413</v>
      </c>
      <c r="F88" s="1121"/>
      <c r="G88" s="1121"/>
      <c r="H88" s="1121"/>
      <c r="I88" s="1121"/>
      <c r="J88" s="1121"/>
      <c r="K88" s="1121"/>
      <c r="L88" s="1121"/>
      <c r="M88" s="1121"/>
      <c r="N88" s="1121"/>
      <c r="O88" s="1121"/>
      <c r="P88" s="289">
        <v>119</v>
      </c>
      <c r="Q88" s="1184"/>
      <c r="R88" s="1184"/>
      <c r="S88" s="1184"/>
      <c r="T88" s="1184"/>
      <c r="U88" s="1184"/>
      <c r="V88" s="1121" t="s">
        <v>414</v>
      </c>
      <c r="W88" s="1121"/>
      <c r="X88" s="1121"/>
      <c r="Y88" s="1121"/>
      <c r="Z88" s="1121"/>
      <c r="AA88" s="1121"/>
      <c r="AB88" s="1121"/>
      <c r="AC88" s="1121"/>
      <c r="AD88" s="1121"/>
      <c r="AE88" s="1121"/>
      <c r="AF88" s="289">
        <v>116</v>
      </c>
      <c r="AG88" s="1183"/>
      <c r="AH88" s="1183"/>
      <c r="AI88" s="289">
        <v>757</v>
      </c>
      <c r="AJ88" s="1065"/>
      <c r="AK88" s="1065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189"/>
      <c r="C89" s="1142"/>
      <c r="D89" s="288">
        <f t="shared" si="1"/>
        <v>81</v>
      </c>
      <c r="E89" s="1121" t="s">
        <v>415</v>
      </c>
      <c r="F89" s="1121"/>
      <c r="G89" s="1121"/>
      <c r="H89" s="1121"/>
      <c r="I89" s="1121"/>
      <c r="J89" s="1121"/>
      <c r="K89" s="1121"/>
      <c r="L89" s="1121"/>
      <c r="M89" s="1121"/>
      <c r="N89" s="1121"/>
      <c r="O89" s="1121"/>
      <c r="P89" s="289">
        <v>58</v>
      </c>
      <c r="Q89" s="1182"/>
      <c r="R89" s="1182"/>
      <c r="S89" s="1182"/>
      <c r="T89" s="1182"/>
      <c r="U89" s="1182"/>
      <c r="V89" s="1121" t="s">
        <v>416</v>
      </c>
      <c r="W89" s="1121"/>
      <c r="X89" s="1121"/>
      <c r="Y89" s="1121"/>
      <c r="Z89" s="1121"/>
      <c r="AA89" s="1121"/>
      <c r="AB89" s="1121"/>
      <c r="AC89" s="1121"/>
      <c r="AD89" s="1121"/>
      <c r="AE89" s="1121"/>
      <c r="AF89" s="289">
        <v>870</v>
      </c>
      <c r="AG89" s="1183"/>
      <c r="AH89" s="1183"/>
      <c r="AI89" s="289">
        <v>871</v>
      </c>
      <c r="AJ89" s="1065"/>
      <c r="AK89" s="1065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189"/>
      <c r="C90" s="1142"/>
      <c r="D90" s="288">
        <f t="shared" si="1"/>
        <v>82</v>
      </c>
      <c r="E90" s="1121" t="s">
        <v>417</v>
      </c>
      <c r="F90" s="1121"/>
      <c r="G90" s="1121"/>
      <c r="H90" s="1121"/>
      <c r="I90" s="1121"/>
      <c r="J90" s="1121"/>
      <c r="K90" s="1121"/>
      <c r="L90" s="1121"/>
      <c r="M90" s="1121"/>
      <c r="N90" s="1121"/>
      <c r="O90" s="1121"/>
      <c r="P90" s="1121"/>
      <c r="Q90" s="1121"/>
      <c r="R90" s="1121"/>
      <c r="S90" s="1121"/>
      <c r="T90" s="1121"/>
      <c r="U90" s="1121"/>
      <c r="V90" s="1121"/>
      <c r="W90" s="1121"/>
      <c r="X90" s="1121"/>
      <c r="Y90" s="1121"/>
      <c r="Z90" s="1121"/>
      <c r="AA90" s="1121"/>
      <c r="AB90" s="1121"/>
      <c r="AC90" s="1121"/>
      <c r="AD90" s="1121"/>
      <c r="AE90" s="1121"/>
      <c r="AF90" s="1121"/>
      <c r="AG90" s="1121"/>
      <c r="AH90" s="1121"/>
      <c r="AI90" s="289">
        <v>1645</v>
      </c>
      <c r="AJ90" s="1065"/>
      <c r="AK90" s="1065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189"/>
      <c r="C91" s="1142"/>
      <c r="D91" s="288">
        <f t="shared" si="1"/>
        <v>83</v>
      </c>
      <c r="E91" s="1121" t="s">
        <v>418</v>
      </c>
      <c r="F91" s="1121"/>
      <c r="G91" s="1121"/>
      <c r="H91" s="1121"/>
      <c r="I91" s="1121"/>
      <c r="J91" s="1121"/>
      <c r="K91" s="1121"/>
      <c r="L91" s="1121"/>
      <c r="M91" s="1121"/>
      <c r="N91" s="1121"/>
      <c r="O91" s="1121"/>
      <c r="P91" s="289">
        <v>181</v>
      </c>
      <c r="Q91" s="1182"/>
      <c r="R91" s="1182"/>
      <c r="S91" s="1182"/>
      <c r="T91" s="1182"/>
      <c r="U91" s="1182"/>
      <c r="V91" s="1121" t="s">
        <v>419</v>
      </c>
      <c r="W91" s="1121"/>
      <c r="X91" s="1121"/>
      <c r="Y91" s="1121"/>
      <c r="Z91" s="1121"/>
      <c r="AA91" s="1121"/>
      <c r="AB91" s="1121"/>
      <c r="AC91" s="1121"/>
      <c r="AD91" s="1121"/>
      <c r="AE91" s="1121"/>
      <c r="AF91" s="289">
        <v>881</v>
      </c>
      <c r="AG91" s="1183"/>
      <c r="AH91" s="1183"/>
      <c r="AI91" s="289">
        <v>882</v>
      </c>
      <c r="AJ91" s="1065"/>
      <c r="AK91" s="1065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189"/>
      <c r="C92" s="1142"/>
      <c r="D92" s="288">
        <f t="shared" si="1"/>
        <v>84</v>
      </c>
      <c r="E92" s="1121" t="s">
        <v>420</v>
      </c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289">
        <v>1646</v>
      </c>
      <c r="Q92" s="1182"/>
      <c r="R92" s="1182"/>
      <c r="S92" s="1182"/>
      <c r="T92" s="1182"/>
      <c r="U92" s="1182"/>
      <c r="V92" s="1121" t="s">
        <v>421</v>
      </c>
      <c r="W92" s="1121"/>
      <c r="X92" s="1121"/>
      <c r="Y92" s="1121"/>
      <c r="Z92" s="1121"/>
      <c r="AA92" s="1121"/>
      <c r="AB92" s="1121"/>
      <c r="AC92" s="1121"/>
      <c r="AD92" s="1121"/>
      <c r="AE92" s="1121"/>
      <c r="AF92" s="289">
        <v>1647</v>
      </c>
      <c r="AG92" s="1183"/>
      <c r="AH92" s="1183"/>
      <c r="AI92" s="289">
        <v>1648</v>
      </c>
      <c r="AJ92" s="1055"/>
      <c r="AK92" s="1055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189"/>
      <c r="C93" s="319"/>
      <c r="D93" s="288">
        <v>85</v>
      </c>
      <c r="E93" s="1121" t="s">
        <v>422</v>
      </c>
      <c r="F93" s="1121"/>
      <c r="G93" s="1121"/>
      <c r="H93" s="1121"/>
      <c r="I93" s="1121"/>
      <c r="J93" s="1121"/>
      <c r="K93" s="1121"/>
      <c r="L93" s="1121"/>
      <c r="M93" s="1121"/>
      <c r="N93" s="1121"/>
      <c r="O93" s="1121"/>
      <c r="P93" s="1121"/>
      <c r="Q93" s="1121"/>
      <c r="R93" s="1121"/>
      <c r="S93" s="1121"/>
      <c r="T93" s="1121"/>
      <c r="U93" s="1121"/>
      <c r="V93" s="1121"/>
      <c r="W93" s="1121"/>
      <c r="X93" s="1121"/>
      <c r="Y93" s="1121"/>
      <c r="Z93" s="1121"/>
      <c r="AA93" s="1121"/>
      <c r="AB93" s="1121"/>
      <c r="AC93" s="1121"/>
      <c r="AD93" s="1121"/>
      <c r="AE93" s="1121"/>
      <c r="AF93" s="1121"/>
      <c r="AG93" s="1121"/>
      <c r="AH93" s="1121"/>
      <c r="AI93" s="289">
        <v>900</v>
      </c>
      <c r="AJ93" s="1065"/>
      <c r="AK93" s="1065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189"/>
      <c r="C94" s="319"/>
      <c r="D94" s="288">
        <v>86</v>
      </c>
      <c r="E94" s="1121" t="s">
        <v>423</v>
      </c>
      <c r="F94" s="1121"/>
      <c r="G94" s="1121"/>
      <c r="H94" s="1121"/>
      <c r="I94" s="1121"/>
      <c r="J94" s="1121"/>
      <c r="K94" s="1121"/>
      <c r="L94" s="1121"/>
      <c r="M94" s="1121"/>
      <c r="N94" s="1121"/>
      <c r="O94" s="1121"/>
      <c r="P94" s="1121"/>
      <c r="Q94" s="1121"/>
      <c r="R94" s="1121"/>
      <c r="S94" s="1121"/>
      <c r="T94" s="1121"/>
      <c r="U94" s="1121"/>
      <c r="V94" s="1121"/>
      <c r="W94" s="1121"/>
      <c r="X94" s="1121"/>
      <c r="Y94" s="1121"/>
      <c r="Z94" s="1121"/>
      <c r="AA94" s="1121"/>
      <c r="AB94" s="1121"/>
      <c r="AC94" s="1121"/>
      <c r="AD94" s="1121"/>
      <c r="AE94" s="1121"/>
      <c r="AF94" s="1121"/>
      <c r="AG94" s="1121"/>
      <c r="AH94" s="1121"/>
      <c r="AI94" s="289">
        <v>1796</v>
      </c>
      <c r="AJ94" s="1065"/>
      <c r="AK94" s="1065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189"/>
      <c r="C95" s="319"/>
      <c r="D95" s="288">
        <v>87</v>
      </c>
      <c r="E95" s="1168" t="s">
        <v>424</v>
      </c>
      <c r="F95" s="1168"/>
      <c r="G95" s="1168"/>
      <c r="H95" s="1168"/>
      <c r="I95" s="1168"/>
      <c r="J95" s="1168"/>
      <c r="K95" s="1168"/>
      <c r="L95" s="1168"/>
      <c r="M95" s="1168"/>
      <c r="N95" s="1168"/>
      <c r="O95" s="1168"/>
      <c r="P95" s="1168"/>
      <c r="Q95" s="1168"/>
      <c r="R95" s="1168"/>
      <c r="S95" s="1168"/>
      <c r="T95" s="1168"/>
      <c r="U95" s="1168"/>
      <c r="V95" s="1168"/>
      <c r="W95" s="1168"/>
      <c r="X95" s="1168"/>
      <c r="Y95" s="1168"/>
      <c r="Z95" s="1168"/>
      <c r="AA95" s="1168"/>
      <c r="AB95" s="1168"/>
      <c r="AC95" s="1168"/>
      <c r="AD95" s="1168"/>
      <c r="AE95" s="1168"/>
      <c r="AF95" s="1168"/>
      <c r="AG95" s="1168"/>
      <c r="AH95" s="1168"/>
      <c r="AI95" s="295">
        <v>305</v>
      </c>
      <c r="AJ95" s="1078">
        <f>+AJ60-AJ82</f>
        <v>0</v>
      </c>
      <c r="AK95" s="1078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175" t="s">
        <v>4</v>
      </c>
      <c r="C97" s="1175"/>
      <c r="D97" s="1175"/>
      <c r="E97" s="1175"/>
      <c r="F97" s="1175"/>
      <c r="G97" s="1175"/>
      <c r="H97" s="1175"/>
      <c r="I97" s="1175"/>
      <c r="J97" s="1175"/>
      <c r="K97" s="1175"/>
      <c r="L97" s="1175"/>
      <c r="M97" s="1175"/>
      <c r="N97" s="1175"/>
      <c r="O97" s="1175"/>
      <c r="P97" s="1175"/>
      <c r="Q97" s="1176"/>
      <c r="R97" s="1176"/>
      <c r="S97" s="1176"/>
      <c r="T97" s="1176"/>
      <c r="U97" s="296" t="s">
        <v>425</v>
      </c>
      <c r="V97" s="1177" t="s">
        <v>426</v>
      </c>
      <c r="W97" s="1177"/>
      <c r="X97" s="1177"/>
      <c r="Y97" s="1177"/>
      <c r="Z97" s="1177"/>
      <c r="AA97" s="1177"/>
      <c r="AB97" s="1177"/>
      <c r="AC97" s="1177"/>
      <c r="AD97" s="1177"/>
      <c r="AE97" s="1177"/>
      <c r="AF97" s="296" t="s">
        <v>427</v>
      </c>
      <c r="AG97" s="1177" t="s">
        <v>428</v>
      </c>
      <c r="AH97" s="1177"/>
      <c r="AI97" s="296" t="s">
        <v>429</v>
      </c>
      <c r="AJ97" s="1177" t="s">
        <v>430</v>
      </c>
      <c r="AK97" s="1177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171"/>
      <c r="M98" s="1171"/>
      <c r="N98" s="1171"/>
      <c r="O98" s="1171"/>
      <c r="P98" s="322"/>
      <c r="Q98" s="1171"/>
      <c r="R98" s="1171"/>
      <c r="S98" s="1171"/>
      <c r="T98" s="1171"/>
      <c r="U98" s="323"/>
      <c r="V98" s="1171"/>
      <c r="W98" s="1171"/>
      <c r="X98" s="1171"/>
      <c r="Y98" s="1171"/>
      <c r="Z98" s="1171"/>
      <c r="AA98" s="1171"/>
      <c r="AB98" s="1171"/>
      <c r="AC98" s="1171"/>
      <c r="AD98" s="1171"/>
      <c r="AE98" s="1171"/>
      <c r="AF98" s="323"/>
      <c r="AG98" s="1171"/>
      <c r="AH98" s="1171"/>
      <c r="AI98" s="323"/>
      <c r="AJ98" s="1171"/>
      <c r="AK98" s="1171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149" t="s">
        <v>432</v>
      </c>
      <c r="C100" s="324">
        <v>88</v>
      </c>
      <c r="D100" s="1173" t="s">
        <v>433</v>
      </c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289">
        <v>85</v>
      </c>
      <c r="Q100" s="1162"/>
      <c r="R100" s="1162"/>
      <c r="S100" s="1162"/>
      <c r="T100" s="1162"/>
      <c r="U100" s="289" t="s">
        <v>2</v>
      </c>
      <c r="V100" s="1174" t="s">
        <v>434</v>
      </c>
      <c r="W100" s="1174"/>
      <c r="X100" s="1174"/>
      <c r="Y100" s="1174"/>
      <c r="Z100" s="1174"/>
      <c r="AA100" s="1174"/>
      <c r="AB100" s="1174"/>
      <c r="AC100" s="1174"/>
      <c r="AD100" s="1174"/>
      <c r="AE100" s="1174"/>
      <c r="AF100" s="325">
        <v>91</v>
      </c>
      <c r="AG100" s="1117" t="s">
        <v>435</v>
      </c>
      <c r="AH100" s="1117"/>
      <c r="AI100" s="289">
        <v>90</v>
      </c>
      <c r="AJ100" s="1162">
        <f>+AJ95</f>
        <v>0</v>
      </c>
      <c r="AK100" s="1162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172"/>
      <c r="C101" s="324">
        <v>89</v>
      </c>
      <c r="D101" s="1121" t="s">
        <v>436</v>
      </c>
      <c r="E101" s="1121"/>
      <c r="F101" s="1121"/>
      <c r="G101" s="1121"/>
      <c r="H101" s="1121"/>
      <c r="I101" s="1121"/>
      <c r="J101" s="1121"/>
      <c r="K101" s="1121"/>
      <c r="L101" s="1121"/>
      <c r="M101" s="1121"/>
      <c r="N101" s="1121"/>
      <c r="O101" s="1121"/>
      <c r="P101" s="289">
        <v>86</v>
      </c>
      <c r="Q101" s="1162"/>
      <c r="R101" s="1162"/>
      <c r="S101" s="1162"/>
      <c r="T101" s="1162"/>
      <c r="U101" s="289" t="s">
        <v>329</v>
      </c>
      <c r="V101" s="1174"/>
      <c r="W101" s="1174"/>
      <c r="X101" s="1174"/>
      <c r="Y101" s="1174"/>
      <c r="Z101" s="1174"/>
      <c r="AA101" s="1174"/>
      <c r="AB101" s="1174"/>
      <c r="AC101" s="1174"/>
      <c r="AD101" s="1174"/>
      <c r="AE101" s="1174"/>
      <c r="AF101" s="325">
        <v>92</v>
      </c>
      <c r="AG101" s="1117" t="s">
        <v>437</v>
      </c>
      <c r="AH101" s="1117"/>
      <c r="AI101" s="289">
        <v>39</v>
      </c>
      <c r="AJ101" s="1162"/>
      <c r="AK101" s="1162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172"/>
      <c r="C102" s="1163" t="s">
        <v>438</v>
      </c>
      <c r="D102" s="1079"/>
      <c r="E102" s="1079"/>
      <c r="F102" s="1079"/>
      <c r="G102" s="1079"/>
      <c r="H102" s="1079"/>
      <c r="I102" s="1079"/>
      <c r="J102" s="1079"/>
      <c r="K102" s="1079"/>
      <c r="L102" s="1079"/>
      <c r="M102" s="1079"/>
      <c r="N102" s="1079"/>
      <c r="O102" s="1079"/>
      <c r="P102" s="1079"/>
      <c r="Q102" s="1079"/>
      <c r="R102" s="1079"/>
      <c r="S102" s="1079"/>
      <c r="T102" s="1079"/>
      <c r="U102" s="1079"/>
      <c r="V102" s="1174"/>
      <c r="W102" s="1174"/>
      <c r="X102" s="1174"/>
      <c r="Y102" s="1174"/>
      <c r="Z102" s="1174"/>
      <c r="AA102" s="1174"/>
      <c r="AB102" s="1174"/>
      <c r="AC102" s="1174"/>
      <c r="AD102" s="1174"/>
      <c r="AE102" s="1174"/>
      <c r="AF102" s="295">
        <v>93</v>
      </c>
      <c r="AG102" s="1164" t="s">
        <v>439</v>
      </c>
      <c r="AH102" s="1164"/>
      <c r="AI102" s="295">
        <v>91</v>
      </c>
      <c r="AJ102" s="1078"/>
      <c r="AK102" s="1078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172"/>
      <c r="C103" s="324">
        <f>+C101+1</f>
        <v>90</v>
      </c>
      <c r="D103" s="1117" t="s">
        <v>440</v>
      </c>
      <c r="E103" s="1117"/>
      <c r="F103" s="1117"/>
      <c r="G103" s="1117"/>
      <c r="H103" s="1117"/>
      <c r="I103" s="1117"/>
      <c r="J103" s="1117"/>
      <c r="K103" s="1117"/>
      <c r="L103" s="1117"/>
      <c r="M103" s="1117"/>
      <c r="N103" s="1117"/>
      <c r="O103" s="1117"/>
      <c r="P103" s="289">
        <v>87</v>
      </c>
      <c r="Q103" s="1162"/>
      <c r="R103" s="1162"/>
      <c r="S103" s="1162"/>
      <c r="T103" s="1162"/>
      <c r="U103" s="289" t="s">
        <v>3</v>
      </c>
      <c r="V103" s="1178" t="s">
        <v>441</v>
      </c>
      <c r="W103" s="1179"/>
      <c r="X103" s="1179"/>
      <c r="Y103" s="1179"/>
      <c r="Z103" s="1179"/>
      <c r="AA103" s="1179"/>
      <c r="AB103" s="1179"/>
      <c r="AC103" s="1179"/>
      <c r="AD103" s="1179"/>
      <c r="AE103" s="1179"/>
      <c r="AF103" s="1179"/>
      <c r="AG103" s="1179"/>
      <c r="AH103" s="1179"/>
      <c r="AI103" s="1179"/>
      <c r="AJ103" s="1179"/>
      <c r="AK103" s="1179"/>
      <c r="AL103" s="1163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172"/>
      <c r="C104" s="327"/>
      <c r="D104" s="1180" t="s">
        <v>442</v>
      </c>
      <c r="E104" s="1180"/>
      <c r="F104" s="1180"/>
      <c r="G104" s="1180"/>
      <c r="H104" s="1180"/>
      <c r="I104" s="1180"/>
      <c r="J104" s="1180"/>
      <c r="K104" s="1180"/>
      <c r="L104" s="1180"/>
      <c r="M104" s="1180"/>
      <c r="N104" s="1180"/>
      <c r="O104" s="1180"/>
      <c r="P104" s="1180"/>
      <c r="Q104" s="1180"/>
      <c r="R104" s="1180"/>
      <c r="S104" s="1180"/>
      <c r="T104" s="1180"/>
      <c r="U104" s="1180"/>
      <c r="V104" s="1054" t="s">
        <v>443</v>
      </c>
      <c r="W104" s="1054"/>
      <c r="X104" s="1054"/>
      <c r="Y104" s="1054"/>
      <c r="Z104" s="1054"/>
      <c r="AA104" s="1054"/>
      <c r="AB104" s="1054"/>
      <c r="AC104" s="1054"/>
      <c r="AD104" s="1054"/>
      <c r="AE104" s="1054"/>
      <c r="AF104" s="325">
        <f>+AF102+1</f>
        <v>94</v>
      </c>
      <c r="AG104" s="1117" t="s">
        <v>444</v>
      </c>
      <c r="AH104" s="1117"/>
      <c r="AI104" s="289">
        <v>92</v>
      </c>
      <c r="AJ104" s="1162"/>
      <c r="AK104" s="1162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172"/>
      <c r="C105" s="328">
        <v>301</v>
      </c>
      <c r="D105" s="1121" t="s">
        <v>445</v>
      </c>
      <c r="E105" s="1121"/>
      <c r="F105" s="1121"/>
      <c r="G105" s="1121"/>
      <c r="H105" s="1121"/>
      <c r="I105" s="1121"/>
      <c r="J105" s="1121"/>
      <c r="K105" s="1121"/>
      <c r="L105" s="1121"/>
      <c r="M105" s="1121"/>
      <c r="N105" s="1121"/>
      <c r="O105" s="1121"/>
      <c r="P105" s="289">
        <v>306</v>
      </c>
      <c r="Q105" s="1181"/>
      <c r="R105" s="1181"/>
      <c r="S105" s="1181"/>
      <c r="T105" s="1181"/>
      <c r="U105" s="1181"/>
      <c r="V105" s="1054"/>
      <c r="W105" s="1054"/>
      <c r="X105" s="1054"/>
      <c r="Y105" s="1054"/>
      <c r="Z105" s="1054"/>
      <c r="AA105" s="1054"/>
      <c r="AB105" s="1054"/>
      <c r="AC105" s="1054"/>
      <c r="AD105" s="1054"/>
      <c r="AE105" s="1054"/>
      <c r="AF105" s="325">
        <f>+AF104+1</f>
        <v>95</v>
      </c>
      <c r="AG105" s="1117" t="s">
        <v>446</v>
      </c>
      <c r="AH105" s="1117"/>
      <c r="AI105" s="289">
        <v>93</v>
      </c>
      <c r="AJ105" s="1162"/>
      <c r="AK105" s="1162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172"/>
      <c r="C106" s="329"/>
      <c r="D106" s="1166" t="s">
        <v>447</v>
      </c>
      <c r="E106" s="1166"/>
      <c r="F106" s="1166"/>
      <c r="G106" s="1166"/>
      <c r="H106" s="1166"/>
      <c r="I106" s="1166"/>
      <c r="J106" s="1166"/>
      <c r="K106" s="1166"/>
      <c r="L106" s="1166"/>
      <c r="M106" s="1166"/>
      <c r="N106" s="1166"/>
      <c r="O106" s="1166"/>
      <c r="P106" s="330"/>
      <c r="Q106" s="1167"/>
      <c r="R106" s="1167"/>
      <c r="S106" s="1167"/>
      <c r="T106" s="1167"/>
      <c r="U106" s="330"/>
      <c r="V106" s="1054"/>
      <c r="W106" s="1054"/>
      <c r="X106" s="1054"/>
      <c r="Y106" s="1054"/>
      <c r="Z106" s="1054"/>
      <c r="AA106" s="1054"/>
      <c r="AB106" s="1054"/>
      <c r="AC106" s="1054"/>
      <c r="AD106" s="1054"/>
      <c r="AE106" s="1054"/>
      <c r="AF106" s="295">
        <f>+AF105+1</f>
        <v>96</v>
      </c>
      <c r="AG106" s="1168" t="s">
        <v>448</v>
      </c>
      <c r="AH106" s="1168"/>
      <c r="AI106" s="295">
        <v>94</v>
      </c>
      <c r="AJ106" s="1078"/>
      <c r="AK106" s="1078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172"/>
      <c r="C107" s="1157">
        <v>780</v>
      </c>
      <c r="D107" s="1169" t="s">
        <v>449</v>
      </c>
      <c r="E107" s="1169"/>
      <c r="F107" s="1169"/>
      <c r="G107" s="1169"/>
      <c r="H107" s="1169"/>
      <c r="I107" s="1169"/>
      <c r="J107" s="1169"/>
      <c r="K107" s="1169"/>
      <c r="L107" s="1169"/>
      <c r="M107" s="1169"/>
      <c r="N107" s="1169"/>
      <c r="O107" s="1169"/>
      <c r="P107" s="331"/>
      <c r="Q107" s="1165" t="s">
        <v>450</v>
      </c>
      <c r="R107" s="1165"/>
      <c r="S107" s="1165"/>
      <c r="T107" s="1165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172"/>
      <c r="C108" s="1157"/>
      <c r="D108" s="1169"/>
      <c r="E108" s="1169"/>
      <c r="F108" s="1169"/>
      <c r="G108" s="1169"/>
      <c r="H108" s="1169"/>
      <c r="I108" s="1169"/>
      <c r="J108" s="1169"/>
      <c r="K108" s="1169"/>
      <c r="L108" s="1169"/>
      <c r="M108" s="1169"/>
      <c r="N108" s="1169"/>
      <c r="O108" s="1169"/>
      <c r="P108" s="331"/>
      <c r="Q108" s="1165" t="s">
        <v>451</v>
      </c>
      <c r="R108" s="1165"/>
      <c r="S108" s="1165"/>
      <c r="T108" s="1165"/>
      <c r="U108" s="331"/>
      <c r="V108" s="326"/>
      <c r="W108" s="1170" t="s">
        <v>452</v>
      </c>
      <c r="X108" s="1170"/>
      <c r="Y108" s="1170"/>
      <c r="Z108" s="1170"/>
      <c r="AA108" s="1170"/>
      <c r="AB108" s="1170"/>
      <c r="AC108" s="1170"/>
      <c r="AD108" s="1170"/>
      <c r="AE108" s="1170"/>
      <c r="AF108" s="1170"/>
      <c r="AG108" s="1170"/>
      <c r="AH108" s="1170"/>
      <c r="AI108" s="1170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172"/>
      <c r="C109" s="1157"/>
      <c r="D109" s="1169"/>
      <c r="E109" s="1169"/>
      <c r="F109" s="1169"/>
      <c r="G109" s="1169"/>
      <c r="H109" s="1169"/>
      <c r="I109" s="1169"/>
      <c r="J109" s="1169"/>
      <c r="K109" s="1169"/>
      <c r="L109" s="1169"/>
      <c r="M109" s="1169"/>
      <c r="N109" s="1169"/>
      <c r="O109" s="1169"/>
      <c r="P109" s="331"/>
      <c r="Q109" s="1165" t="s">
        <v>453</v>
      </c>
      <c r="R109" s="1165"/>
      <c r="S109" s="1165"/>
      <c r="T109" s="1165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79" t="s">
        <v>455</v>
      </c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79"/>
      <c r="N111" s="1079"/>
      <c r="O111" s="1079"/>
      <c r="P111" s="1079"/>
      <c r="Q111" s="1079"/>
      <c r="R111" s="1079"/>
      <c r="S111" s="1079"/>
      <c r="T111" s="1079"/>
      <c r="U111" s="1079"/>
      <c r="V111" s="1079"/>
      <c r="W111" s="1079"/>
      <c r="X111" s="1079"/>
      <c r="Y111" s="1079"/>
      <c r="Z111" s="1079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79"/>
      <c r="C112" s="1079"/>
      <c r="D112" s="1079"/>
      <c r="E112" s="1079"/>
      <c r="F112" s="1079"/>
      <c r="G112" s="1079"/>
      <c r="H112" s="1079"/>
      <c r="I112" s="1079"/>
      <c r="J112" s="1079"/>
      <c r="K112" s="1079"/>
      <c r="L112" s="1079"/>
      <c r="M112" s="1079"/>
      <c r="N112" s="1079"/>
      <c r="O112" s="1079"/>
      <c r="P112" s="1079"/>
      <c r="Q112" s="1079"/>
      <c r="R112" s="1079"/>
      <c r="S112" s="1079"/>
      <c r="T112" s="1079"/>
      <c r="U112" s="1079"/>
      <c r="V112" s="1079"/>
      <c r="W112" s="1079"/>
      <c r="X112" s="1079"/>
      <c r="Y112" s="1079"/>
      <c r="Z112" s="1079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119" t="s">
        <v>456</v>
      </c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19"/>
      <c r="M113" s="1150" t="s">
        <v>457</v>
      </c>
      <c r="N113" s="1150"/>
      <c r="O113" s="1150"/>
      <c r="P113" s="1150"/>
      <c r="Q113" s="1150"/>
      <c r="R113" s="1150"/>
      <c r="S113" s="1150" t="s">
        <v>458</v>
      </c>
      <c r="T113" s="1150"/>
      <c r="U113" s="1150"/>
      <c r="V113" s="1150"/>
      <c r="W113" s="1150"/>
      <c r="X113" s="1150"/>
      <c r="Y113" s="1150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117" t="s">
        <v>459</v>
      </c>
      <c r="C114" s="1117"/>
      <c r="D114" s="1117"/>
      <c r="E114" s="1117"/>
      <c r="F114" s="1117"/>
      <c r="G114" s="1117"/>
      <c r="H114" s="1117"/>
      <c r="I114" s="1117"/>
      <c r="J114" s="1117"/>
      <c r="K114" s="1117"/>
      <c r="L114" s="1117"/>
      <c r="M114" s="289">
        <v>461</v>
      </c>
      <c r="N114" s="1144"/>
      <c r="O114" s="1144"/>
      <c r="P114" s="1144"/>
      <c r="Q114" s="1144"/>
      <c r="R114" s="1144"/>
      <c r="S114" s="1159">
        <v>492</v>
      </c>
      <c r="T114" s="1159"/>
      <c r="U114" s="1144"/>
      <c r="V114" s="1144"/>
      <c r="W114" s="1144"/>
      <c r="X114" s="1144"/>
      <c r="Y114" s="1144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117" t="s">
        <v>460</v>
      </c>
      <c r="C115" s="1117"/>
      <c r="D115" s="1117"/>
      <c r="E115" s="1117"/>
      <c r="F115" s="1117"/>
      <c r="G115" s="1117"/>
      <c r="H115" s="1117"/>
      <c r="I115" s="1117"/>
      <c r="J115" s="1117"/>
      <c r="K115" s="1117"/>
      <c r="L115" s="1117"/>
      <c r="M115" s="289">
        <v>545</v>
      </c>
      <c r="N115" s="1144"/>
      <c r="O115" s="1144"/>
      <c r="P115" s="1144"/>
      <c r="Q115" s="1144"/>
      <c r="R115" s="1144"/>
      <c r="S115" s="1161"/>
      <c r="T115" s="1161"/>
      <c r="U115" s="1161"/>
      <c r="V115" s="1161"/>
      <c r="W115" s="1161"/>
      <c r="X115" s="1161"/>
      <c r="Y115" s="1161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117" t="s">
        <v>461</v>
      </c>
      <c r="C116" s="1117"/>
      <c r="D116" s="1117"/>
      <c r="E116" s="1117"/>
      <c r="F116" s="1117"/>
      <c r="G116" s="1117"/>
      <c r="H116" s="1117"/>
      <c r="I116" s="1117"/>
      <c r="J116" s="1117"/>
      <c r="K116" s="1117"/>
      <c r="L116" s="1117"/>
      <c r="M116" s="289">
        <v>1650</v>
      </c>
      <c r="N116" s="1144"/>
      <c r="O116" s="1144"/>
      <c r="P116" s="1144"/>
      <c r="Q116" s="1144"/>
      <c r="R116" s="1144"/>
      <c r="S116" s="1161"/>
      <c r="T116" s="1161"/>
      <c r="U116" s="1161"/>
      <c r="V116" s="1161"/>
      <c r="W116" s="1161"/>
      <c r="X116" s="1161"/>
      <c r="Y116" s="1161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117" t="s">
        <v>462</v>
      </c>
      <c r="C117" s="1117"/>
      <c r="D117" s="1117"/>
      <c r="E117" s="1117"/>
      <c r="F117" s="1117"/>
      <c r="G117" s="1117"/>
      <c r="H117" s="1117"/>
      <c r="I117" s="1117"/>
      <c r="J117" s="1117"/>
      <c r="K117" s="1117"/>
      <c r="L117" s="1117"/>
      <c r="M117" s="289">
        <v>856</v>
      </c>
      <c r="N117" s="1144"/>
      <c r="O117" s="1144"/>
      <c r="P117" s="1144"/>
      <c r="Q117" s="1144"/>
      <c r="R117" s="1144"/>
      <c r="S117" s="1161"/>
      <c r="T117" s="1161"/>
      <c r="U117" s="1161"/>
      <c r="V117" s="1161"/>
      <c r="W117" s="1161"/>
      <c r="X117" s="1161"/>
      <c r="Y117" s="1161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117" t="s">
        <v>463</v>
      </c>
      <c r="C118" s="1117"/>
      <c r="D118" s="1117"/>
      <c r="E118" s="1117"/>
      <c r="F118" s="1117"/>
      <c r="G118" s="1117"/>
      <c r="H118" s="1117"/>
      <c r="I118" s="1117"/>
      <c r="J118" s="1117"/>
      <c r="K118" s="1117"/>
      <c r="L118" s="1117"/>
      <c r="M118" s="289">
        <v>547</v>
      </c>
      <c r="N118" s="1144"/>
      <c r="O118" s="1144"/>
      <c r="P118" s="1144"/>
      <c r="Q118" s="1144"/>
      <c r="R118" s="1144"/>
      <c r="S118" s="1161"/>
      <c r="T118" s="1161"/>
      <c r="U118" s="1161"/>
      <c r="V118" s="1161"/>
      <c r="W118" s="1161"/>
      <c r="X118" s="1161"/>
      <c r="Y118" s="1161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117" t="s">
        <v>464</v>
      </c>
      <c r="C119" s="1117"/>
      <c r="D119" s="1117"/>
      <c r="E119" s="1117"/>
      <c r="F119" s="1117"/>
      <c r="G119" s="1117"/>
      <c r="H119" s="1117"/>
      <c r="I119" s="1117"/>
      <c r="J119" s="1117"/>
      <c r="K119" s="1117"/>
      <c r="L119" s="1117"/>
      <c r="M119" s="289">
        <v>617</v>
      </c>
      <c r="N119" s="1144"/>
      <c r="O119" s="1144"/>
      <c r="P119" s="1144"/>
      <c r="Q119" s="1144"/>
      <c r="R119" s="1144"/>
      <c r="S119" s="1161"/>
      <c r="T119" s="1161"/>
      <c r="U119" s="1161"/>
      <c r="V119" s="1161"/>
      <c r="W119" s="1161"/>
      <c r="X119" s="1161"/>
      <c r="Y119" s="1161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121" t="s">
        <v>465</v>
      </c>
      <c r="C120" s="1121"/>
      <c r="D120" s="1121"/>
      <c r="E120" s="1121"/>
      <c r="F120" s="1121"/>
      <c r="G120" s="1121"/>
      <c r="H120" s="1121"/>
      <c r="I120" s="1121"/>
      <c r="J120" s="1121"/>
      <c r="K120" s="1121"/>
      <c r="L120" s="1121"/>
      <c r="M120" s="289">
        <v>770</v>
      </c>
      <c r="N120" s="1144"/>
      <c r="O120" s="1144"/>
      <c r="P120" s="1144"/>
      <c r="Q120" s="1144"/>
      <c r="R120" s="1144"/>
      <c r="S120" s="1161"/>
      <c r="T120" s="1161"/>
      <c r="U120" s="1161"/>
      <c r="V120" s="1161"/>
      <c r="W120" s="1161"/>
      <c r="X120" s="1161"/>
      <c r="Y120" s="1161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121" t="s">
        <v>466</v>
      </c>
      <c r="C121" s="1121"/>
      <c r="D121" s="1121"/>
      <c r="E121" s="1121"/>
      <c r="F121" s="1121"/>
      <c r="G121" s="1121"/>
      <c r="H121" s="1121"/>
      <c r="I121" s="1121"/>
      <c r="J121" s="1121"/>
      <c r="K121" s="1121"/>
      <c r="L121" s="1121"/>
      <c r="M121" s="289">
        <v>872</v>
      </c>
      <c r="N121" s="1144"/>
      <c r="O121" s="1144"/>
      <c r="P121" s="1144"/>
      <c r="Q121" s="1144"/>
      <c r="R121" s="1144"/>
      <c r="S121" s="1161"/>
      <c r="T121" s="1161"/>
      <c r="U121" s="1161"/>
      <c r="V121" s="1161"/>
      <c r="W121" s="1161"/>
      <c r="X121" s="1161"/>
      <c r="Y121" s="1161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117" t="s">
        <v>467</v>
      </c>
      <c r="C122" s="1117"/>
      <c r="D122" s="1117"/>
      <c r="E122" s="1117"/>
      <c r="F122" s="1117"/>
      <c r="G122" s="1117"/>
      <c r="H122" s="1117"/>
      <c r="I122" s="1117"/>
      <c r="J122" s="1117"/>
      <c r="K122" s="1117"/>
      <c r="L122" s="1117"/>
      <c r="M122" s="289">
        <v>465</v>
      </c>
      <c r="N122" s="1144"/>
      <c r="O122" s="1144"/>
      <c r="P122" s="1144"/>
      <c r="Q122" s="1144"/>
      <c r="R122" s="1144"/>
      <c r="S122" s="1161"/>
      <c r="T122" s="1161"/>
      <c r="U122" s="1161"/>
      <c r="V122" s="1161"/>
      <c r="W122" s="1161"/>
      <c r="X122" s="1161"/>
      <c r="Y122" s="1161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121" t="s">
        <v>468</v>
      </c>
      <c r="C123" s="1121"/>
      <c r="D123" s="1121"/>
      <c r="E123" s="1121"/>
      <c r="F123" s="1121"/>
      <c r="G123" s="1121"/>
      <c r="H123" s="1121"/>
      <c r="I123" s="1121"/>
      <c r="J123" s="1121"/>
      <c r="K123" s="1121"/>
      <c r="L123" s="1121"/>
      <c r="M123" s="309">
        <v>494</v>
      </c>
      <c r="N123" s="1144"/>
      <c r="O123" s="1144"/>
      <c r="P123" s="1144"/>
      <c r="Q123" s="1144"/>
      <c r="R123" s="1144"/>
      <c r="S123" s="1161"/>
      <c r="T123" s="1161"/>
      <c r="U123" s="1161"/>
      <c r="V123" s="1161"/>
      <c r="W123" s="1161"/>
      <c r="X123" s="1161"/>
      <c r="Y123" s="1161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117" t="s">
        <v>469</v>
      </c>
      <c r="C124" s="1117"/>
      <c r="D124" s="1117"/>
      <c r="E124" s="1117"/>
      <c r="F124" s="1117"/>
      <c r="G124" s="1117"/>
      <c r="H124" s="1117"/>
      <c r="I124" s="1117"/>
      <c r="J124" s="1117"/>
      <c r="K124" s="1117"/>
      <c r="L124" s="1117"/>
      <c r="M124" s="289">
        <v>850</v>
      </c>
      <c r="N124" s="1144" t="s">
        <v>5</v>
      </c>
      <c r="O124" s="1144"/>
      <c r="P124" s="1144"/>
      <c r="Q124" s="1144"/>
      <c r="R124" s="1144"/>
      <c r="S124" s="1161"/>
      <c r="T124" s="1161"/>
      <c r="U124" s="1161"/>
      <c r="V124" s="1161"/>
      <c r="W124" s="1161"/>
      <c r="X124" s="1161"/>
      <c r="Y124" s="1161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117" t="s">
        <v>470</v>
      </c>
      <c r="C125" s="1117"/>
      <c r="D125" s="1117"/>
      <c r="E125" s="1117"/>
      <c r="F125" s="1117"/>
      <c r="G125" s="1117"/>
      <c r="H125" s="1117"/>
      <c r="I125" s="1117"/>
      <c r="J125" s="1117"/>
      <c r="K125" s="1117"/>
      <c r="L125" s="1117"/>
      <c r="M125" s="289">
        <v>467</v>
      </c>
      <c r="N125" s="1144" t="s">
        <v>5</v>
      </c>
      <c r="O125" s="1144"/>
      <c r="P125" s="1144"/>
      <c r="Q125" s="1144"/>
      <c r="R125" s="1144"/>
      <c r="S125" s="1161"/>
      <c r="T125" s="1161"/>
      <c r="U125" s="1161"/>
      <c r="V125" s="1161"/>
      <c r="W125" s="1161"/>
      <c r="X125" s="1161"/>
      <c r="Y125" s="1161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117" t="s">
        <v>471</v>
      </c>
      <c r="C126" s="1117"/>
      <c r="D126" s="1117"/>
      <c r="E126" s="1117"/>
      <c r="F126" s="1117"/>
      <c r="G126" s="1117"/>
      <c r="H126" s="1117"/>
      <c r="I126" s="1117"/>
      <c r="J126" s="1117"/>
      <c r="K126" s="1117"/>
      <c r="L126" s="1117"/>
      <c r="M126" s="289">
        <v>479</v>
      </c>
      <c r="N126" s="1144"/>
      <c r="O126" s="1144"/>
      <c r="P126" s="1144"/>
      <c r="Q126" s="1144"/>
      <c r="R126" s="1144"/>
      <c r="S126" s="1159">
        <v>491</v>
      </c>
      <c r="T126" s="1159"/>
      <c r="U126" s="1144"/>
      <c r="V126" s="1144"/>
      <c r="W126" s="1144"/>
      <c r="X126" s="1144"/>
      <c r="Y126" s="1144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150" t="s">
        <v>472</v>
      </c>
      <c r="C127" s="1150"/>
      <c r="D127" s="1150"/>
      <c r="E127" s="1150"/>
      <c r="F127" s="1150"/>
      <c r="G127" s="1150"/>
      <c r="H127" s="1150"/>
      <c r="I127" s="1150"/>
      <c r="J127" s="1150"/>
      <c r="K127" s="1150"/>
      <c r="L127" s="1150"/>
      <c r="M127" s="295">
        <v>618</v>
      </c>
      <c r="N127" s="1156">
        <f>+SUM(N114:R126)</f>
        <v>0</v>
      </c>
      <c r="O127" s="1156"/>
      <c r="P127" s="1156"/>
      <c r="Q127" s="1156"/>
      <c r="R127" s="1156"/>
      <c r="S127" s="1119">
        <v>619</v>
      </c>
      <c r="T127" s="1119"/>
      <c r="U127" s="1156">
        <f>+U114+U126</f>
        <v>0</v>
      </c>
      <c r="V127" s="1156"/>
      <c r="W127" s="1156"/>
      <c r="X127" s="1156"/>
      <c r="Y127" s="1156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157" t="s">
        <v>473</v>
      </c>
      <c r="C128" s="1157"/>
      <c r="D128" s="1157"/>
      <c r="E128" s="1157"/>
      <c r="F128" s="1157"/>
      <c r="G128" s="1157"/>
      <c r="H128" s="1157"/>
      <c r="I128" s="1157"/>
      <c r="J128" s="1157"/>
      <c r="K128" s="1157"/>
      <c r="L128" s="1157"/>
      <c r="M128" s="1157"/>
      <c r="N128" s="1158" t="s">
        <v>474</v>
      </c>
      <c r="O128" s="1158"/>
      <c r="P128" s="1158"/>
      <c r="Q128" s="1158"/>
      <c r="R128" s="1158"/>
      <c r="S128" s="1158"/>
      <c r="T128" s="1158" t="s">
        <v>475</v>
      </c>
      <c r="U128" s="1158"/>
      <c r="V128" s="1158"/>
      <c r="W128" s="1158"/>
      <c r="X128" s="1158"/>
      <c r="Y128" s="1158"/>
      <c r="Z128" s="1158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159">
        <v>896</v>
      </c>
      <c r="C129" s="1159"/>
      <c r="D129" s="1159"/>
      <c r="E129" s="1160"/>
      <c r="F129" s="1160"/>
      <c r="G129" s="1160"/>
      <c r="H129" s="1160"/>
      <c r="I129" s="1160"/>
      <c r="J129" s="1160"/>
      <c r="K129" s="1160"/>
      <c r="L129" s="1160"/>
      <c r="M129" s="1160"/>
      <c r="N129" s="1158"/>
      <c r="O129" s="1158"/>
      <c r="P129" s="1158"/>
      <c r="Q129" s="1158"/>
      <c r="R129" s="1158"/>
      <c r="S129" s="1158"/>
      <c r="T129" s="1158"/>
      <c r="U129" s="1158"/>
      <c r="V129" s="1158"/>
      <c r="W129" s="1158"/>
      <c r="X129" s="1158"/>
      <c r="Y129" s="1158"/>
      <c r="Z129" s="1158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54" t="s">
        <v>476</v>
      </c>
      <c r="C131" s="1054"/>
      <c r="D131" s="1054"/>
      <c r="E131" s="1054"/>
      <c r="F131" s="1054"/>
      <c r="G131" s="1054"/>
      <c r="H131" s="1054"/>
      <c r="I131" s="1054"/>
      <c r="J131" s="1054"/>
      <c r="K131" s="1054"/>
      <c r="L131" s="1054"/>
      <c r="M131" s="1054"/>
      <c r="N131" s="1054"/>
      <c r="O131" s="1054"/>
      <c r="P131" s="1054"/>
      <c r="Q131" s="1054"/>
      <c r="R131" s="1054"/>
      <c r="S131" s="1054"/>
      <c r="T131" s="1054"/>
      <c r="U131" s="1054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54"/>
      <c r="C132" s="1054"/>
      <c r="D132" s="1054"/>
      <c r="E132" s="1054"/>
      <c r="F132" s="1054"/>
      <c r="G132" s="1054"/>
      <c r="H132" s="1054"/>
      <c r="I132" s="1054"/>
      <c r="J132" s="1054"/>
      <c r="K132" s="1054"/>
      <c r="L132" s="1054"/>
      <c r="M132" s="1054"/>
      <c r="N132" s="1054"/>
      <c r="O132" s="1054"/>
      <c r="P132" s="1054"/>
      <c r="Q132" s="1054"/>
      <c r="R132" s="1054"/>
      <c r="S132" s="1054"/>
      <c r="T132" s="1054"/>
      <c r="U132" s="1054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152" t="s">
        <v>477</v>
      </c>
      <c r="C133" s="1152"/>
      <c r="D133" s="1152"/>
      <c r="E133" s="1152"/>
      <c r="F133" s="1152"/>
      <c r="G133" s="1152"/>
      <c r="H133" s="1152"/>
      <c r="I133" s="1152"/>
      <c r="J133" s="1152"/>
      <c r="K133" s="1152"/>
      <c r="L133" s="1152"/>
      <c r="M133" s="1152"/>
      <c r="N133" s="1152"/>
      <c r="O133" s="289">
        <v>1055</v>
      </c>
      <c r="P133" s="1153"/>
      <c r="Q133" s="1153"/>
      <c r="R133" s="1153"/>
      <c r="S133" s="1153"/>
      <c r="T133" s="1153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152" t="s">
        <v>478</v>
      </c>
      <c r="C134" s="1152"/>
      <c r="D134" s="1152"/>
      <c r="E134" s="1152"/>
      <c r="F134" s="1152"/>
      <c r="G134" s="1152"/>
      <c r="H134" s="1152"/>
      <c r="I134" s="1152"/>
      <c r="J134" s="1152"/>
      <c r="K134" s="1152"/>
      <c r="L134" s="1152"/>
      <c r="M134" s="1152"/>
      <c r="N134" s="1152"/>
      <c r="O134" s="289">
        <v>1056</v>
      </c>
      <c r="P134" s="1153"/>
      <c r="Q134" s="1153"/>
      <c r="R134" s="1153"/>
      <c r="S134" s="1153"/>
      <c r="T134" s="1153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152" t="s">
        <v>479</v>
      </c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289">
        <v>1057</v>
      </c>
      <c r="P135" s="1153"/>
      <c r="Q135" s="1153"/>
      <c r="R135" s="1153"/>
      <c r="S135" s="1153"/>
      <c r="T135" s="1153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152" t="s">
        <v>480</v>
      </c>
      <c r="C136" s="1152"/>
      <c r="D136" s="1152"/>
      <c r="E136" s="1152"/>
      <c r="F136" s="1152"/>
      <c r="G136" s="1152"/>
      <c r="H136" s="1152"/>
      <c r="I136" s="1152"/>
      <c r="J136" s="1152"/>
      <c r="K136" s="1152"/>
      <c r="L136" s="1152"/>
      <c r="M136" s="1152"/>
      <c r="N136" s="1152"/>
      <c r="O136" s="289">
        <v>1058</v>
      </c>
      <c r="P136" s="1153"/>
      <c r="Q136" s="1153"/>
      <c r="R136" s="1153"/>
      <c r="S136" s="1153"/>
      <c r="T136" s="1153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152" t="s">
        <v>481</v>
      </c>
      <c r="C137" s="1152"/>
      <c r="D137" s="1152"/>
      <c r="E137" s="1152"/>
      <c r="F137" s="1152"/>
      <c r="G137" s="1152"/>
      <c r="H137" s="1152"/>
      <c r="I137" s="1152"/>
      <c r="J137" s="1152"/>
      <c r="K137" s="1152"/>
      <c r="L137" s="1152"/>
      <c r="M137" s="1152"/>
      <c r="N137" s="1152"/>
      <c r="O137" s="289">
        <v>1060</v>
      </c>
      <c r="P137" s="1153"/>
      <c r="Q137" s="1153"/>
      <c r="R137" s="1153"/>
      <c r="S137" s="1153"/>
      <c r="T137" s="1153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152" t="s">
        <v>482</v>
      </c>
      <c r="C138" s="1152"/>
      <c r="D138" s="1152"/>
      <c r="E138" s="1152"/>
      <c r="F138" s="1152"/>
      <c r="G138" s="1152"/>
      <c r="H138" s="1152"/>
      <c r="I138" s="1152"/>
      <c r="J138" s="1152"/>
      <c r="K138" s="1152"/>
      <c r="L138" s="1152"/>
      <c r="M138" s="1152"/>
      <c r="N138" s="1152"/>
      <c r="O138" s="289">
        <v>1061</v>
      </c>
      <c r="P138" s="1153"/>
      <c r="Q138" s="1153"/>
      <c r="R138" s="1153"/>
      <c r="S138" s="1153"/>
      <c r="T138" s="1153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152" t="s">
        <v>483</v>
      </c>
      <c r="C139" s="1152"/>
      <c r="D139" s="1152"/>
      <c r="E139" s="1152"/>
      <c r="F139" s="1152"/>
      <c r="G139" s="1152"/>
      <c r="H139" s="1152"/>
      <c r="I139" s="1152"/>
      <c r="J139" s="1152"/>
      <c r="K139" s="1152"/>
      <c r="L139" s="1152"/>
      <c r="M139" s="1152"/>
      <c r="N139" s="1152"/>
      <c r="O139" s="289">
        <v>1062</v>
      </c>
      <c r="P139" s="1153"/>
      <c r="Q139" s="1153"/>
      <c r="R139" s="1153"/>
      <c r="S139" s="1153"/>
      <c r="T139" s="1153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121" t="s">
        <v>484</v>
      </c>
      <c r="C140" s="1121"/>
      <c r="D140" s="1121"/>
      <c r="E140" s="1121"/>
      <c r="F140" s="1121"/>
      <c r="G140" s="1121"/>
      <c r="H140" s="1121"/>
      <c r="I140" s="1121"/>
      <c r="J140" s="1121"/>
      <c r="K140" s="1121"/>
      <c r="L140" s="1121"/>
      <c r="M140" s="1121"/>
      <c r="N140" s="1121"/>
      <c r="O140" s="289">
        <v>1099</v>
      </c>
      <c r="P140" s="1153"/>
      <c r="Q140" s="1153"/>
      <c r="R140" s="1153"/>
      <c r="S140" s="1153"/>
      <c r="T140" s="1153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121" t="s">
        <v>485</v>
      </c>
      <c r="C141" s="1121"/>
      <c r="D141" s="1121"/>
      <c r="E141" s="1121"/>
      <c r="F141" s="1121"/>
      <c r="G141" s="1121"/>
      <c r="H141" s="1121"/>
      <c r="I141" s="1121"/>
      <c r="J141" s="1121"/>
      <c r="K141" s="1121"/>
      <c r="L141" s="1121"/>
      <c r="M141" s="1121"/>
      <c r="N141" s="1121"/>
      <c r="O141" s="289">
        <v>1100</v>
      </c>
      <c r="P141" s="1153"/>
      <c r="Q141" s="1153"/>
      <c r="R141" s="1153"/>
      <c r="S141" s="1153"/>
      <c r="T141" s="1153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121" t="s">
        <v>486</v>
      </c>
      <c r="C142" s="1121"/>
      <c r="D142" s="1121"/>
      <c r="E142" s="1121"/>
      <c r="F142" s="1121"/>
      <c r="G142" s="1121"/>
      <c r="H142" s="1121"/>
      <c r="I142" s="1121"/>
      <c r="J142" s="1121"/>
      <c r="K142" s="1121"/>
      <c r="L142" s="1121"/>
      <c r="M142" s="1121"/>
      <c r="N142" s="1121"/>
      <c r="O142" s="289">
        <v>1114</v>
      </c>
      <c r="P142" s="1153"/>
      <c r="Q142" s="1153"/>
      <c r="R142" s="1153"/>
      <c r="S142" s="1153"/>
      <c r="T142" s="1153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154" t="s">
        <v>487</v>
      </c>
      <c r="C143" s="1154"/>
      <c r="D143" s="1154"/>
      <c r="E143" s="1154"/>
      <c r="F143" s="1154"/>
      <c r="G143" s="1154"/>
      <c r="H143" s="1154"/>
      <c r="I143" s="1154"/>
      <c r="J143" s="1154"/>
      <c r="K143" s="1154"/>
      <c r="L143" s="1154"/>
      <c r="M143" s="1154"/>
      <c r="N143" s="1154"/>
      <c r="O143" s="337"/>
      <c r="P143" s="1155"/>
      <c r="Q143" s="1155"/>
      <c r="R143" s="1155"/>
      <c r="S143" s="1155"/>
      <c r="T143" s="1155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152" t="s">
        <v>488</v>
      </c>
      <c r="C144" s="1152"/>
      <c r="D144" s="1152"/>
      <c r="E144" s="1152"/>
      <c r="F144" s="1152"/>
      <c r="G144" s="1152"/>
      <c r="H144" s="1152"/>
      <c r="I144" s="1152"/>
      <c r="J144" s="1152"/>
      <c r="K144" s="1152"/>
      <c r="L144" s="1152"/>
      <c r="M144" s="1152"/>
      <c r="N144" s="1152"/>
      <c r="O144" s="289">
        <v>1063</v>
      </c>
      <c r="P144" s="1153"/>
      <c r="Q144" s="1153"/>
      <c r="R144" s="1153"/>
      <c r="S144" s="1153"/>
      <c r="T144" s="1153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152" t="s">
        <v>489</v>
      </c>
      <c r="C145" s="1152"/>
      <c r="D145" s="1152"/>
      <c r="E145" s="1152"/>
      <c r="F145" s="1152"/>
      <c r="G145" s="1152"/>
      <c r="H145" s="1152"/>
      <c r="I145" s="1152"/>
      <c r="J145" s="1152"/>
      <c r="K145" s="1152"/>
      <c r="L145" s="1152"/>
      <c r="M145" s="1152"/>
      <c r="N145" s="1152"/>
      <c r="O145" s="289">
        <v>1064</v>
      </c>
      <c r="P145" s="1153"/>
      <c r="Q145" s="1153"/>
      <c r="R145" s="1153"/>
      <c r="S145" s="1153"/>
      <c r="T145" s="1153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152" t="s">
        <v>490</v>
      </c>
      <c r="C146" s="1152"/>
      <c r="D146" s="1152"/>
      <c r="E146" s="1152"/>
      <c r="F146" s="1152"/>
      <c r="G146" s="1152"/>
      <c r="H146" s="1152"/>
      <c r="I146" s="1152"/>
      <c r="J146" s="1152"/>
      <c r="K146" s="1152"/>
      <c r="L146" s="1152"/>
      <c r="M146" s="1152"/>
      <c r="N146" s="1152"/>
      <c r="O146" s="289">
        <v>1065</v>
      </c>
      <c r="P146" s="1153"/>
      <c r="Q146" s="1153"/>
      <c r="R146" s="1153"/>
      <c r="S146" s="1153"/>
      <c r="T146" s="1153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54" t="s">
        <v>491</v>
      </c>
      <c r="C148" s="1054"/>
      <c r="D148" s="1054"/>
      <c r="E148" s="1054"/>
      <c r="F148" s="1054"/>
      <c r="G148" s="1054"/>
      <c r="H148" s="1054"/>
      <c r="I148" s="1054"/>
      <c r="J148" s="1054"/>
      <c r="K148" s="1054"/>
      <c r="L148" s="1054"/>
      <c r="M148" s="1054"/>
      <c r="N148" s="1054"/>
      <c r="O148" s="1054"/>
      <c r="P148" s="1054"/>
      <c r="Q148" s="1054"/>
      <c r="R148" s="1054"/>
      <c r="S148" s="1054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54"/>
      <c r="C149" s="1054"/>
      <c r="D149" s="1054"/>
      <c r="E149" s="1054"/>
      <c r="F149" s="1054"/>
      <c r="G149" s="1054"/>
      <c r="H149" s="1054"/>
      <c r="I149" s="1054"/>
      <c r="J149" s="1054"/>
      <c r="K149" s="1054"/>
      <c r="L149" s="1054"/>
      <c r="M149" s="1054"/>
      <c r="N149" s="1054"/>
      <c r="O149" s="1054"/>
      <c r="P149" s="1054"/>
      <c r="Q149" s="1054"/>
      <c r="R149" s="1054"/>
      <c r="S149" s="1054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117" t="s">
        <v>492</v>
      </c>
      <c r="C150" s="1117"/>
      <c r="D150" s="1117"/>
      <c r="E150" s="1117"/>
      <c r="F150" s="1117"/>
      <c r="G150" s="1117"/>
      <c r="H150" s="1117"/>
      <c r="I150" s="1117"/>
      <c r="J150" s="1117"/>
      <c r="K150" s="1117"/>
      <c r="L150" s="1117"/>
      <c r="M150" s="289">
        <v>701</v>
      </c>
      <c r="N150" s="1144"/>
      <c r="O150" s="1144"/>
      <c r="P150" s="1144"/>
      <c r="Q150" s="1144"/>
      <c r="R150" s="1144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117" t="s">
        <v>493</v>
      </c>
      <c r="C151" s="1117"/>
      <c r="D151" s="1117"/>
      <c r="E151" s="1117"/>
      <c r="F151" s="1117"/>
      <c r="G151" s="1117"/>
      <c r="H151" s="1117"/>
      <c r="I151" s="1117"/>
      <c r="J151" s="1117"/>
      <c r="K151" s="1117"/>
      <c r="L151" s="1117"/>
      <c r="M151" s="289">
        <v>702</v>
      </c>
      <c r="N151" s="1144"/>
      <c r="O151" s="1144"/>
      <c r="P151" s="1144"/>
      <c r="Q151" s="1144"/>
      <c r="R151" s="1144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117" t="s">
        <v>494</v>
      </c>
      <c r="C152" s="1117"/>
      <c r="D152" s="1117"/>
      <c r="E152" s="1117"/>
      <c r="F152" s="1117"/>
      <c r="G152" s="1117"/>
      <c r="H152" s="1117"/>
      <c r="I152" s="1117"/>
      <c r="J152" s="1117"/>
      <c r="K152" s="1117"/>
      <c r="L152" s="1117"/>
      <c r="M152" s="289">
        <v>703</v>
      </c>
      <c r="N152" s="1144"/>
      <c r="O152" s="1144"/>
      <c r="P152" s="1144"/>
      <c r="Q152" s="1144"/>
      <c r="R152" s="1144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117" t="s">
        <v>495</v>
      </c>
      <c r="C153" s="1117"/>
      <c r="D153" s="1117"/>
      <c r="E153" s="1117"/>
      <c r="F153" s="1117"/>
      <c r="G153" s="1117"/>
      <c r="H153" s="1117"/>
      <c r="I153" s="1117"/>
      <c r="J153" s="1117"/>
      <c r="K153" s="1117"/>
      <c r="L153" s="1117"/>
      <c r="M153" s="289">
        <v>704</v>
      </c>
      <c r="N153" s="1144"/>
      <c r="O153" s="1144"/>
      <c r="P153" s="1144"/>
      <c r="Q153" s="1144"/>
      <c r="R153" s="1144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117" t="s">
        <v>496</v>
      </c>
      <c r="C154" s="1117"/>
      <c r="D154" s="1117"/>
      <c r="E154" s="1117"/>
      <c r="F154" s="1117"/>
      <c r="G154" s="1117"/>
      <c r="H154" s="1117"/>
      <c r="I154" s="1117"/>
      <c r="J154" s="1117"/>
      <c r="K154" s="1117"/>
      <c r="L154" s="1117"/>
      <c r="M154" s="289">
        <v>930</v>
      </c>
      <c r="N154" s="1144"/>
      <c r="O154" s="1144"/>
      <c r="P154" s="1144"/>
      <c r="Q154" s="1144"/>
      <c r="R154" s="1144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117" t="s">
        <v>497</v>
      </c>
      <c r="C155" s="1117"/>
      <c r="D155" s="1117"/>
      <c r="E155" s="1117"/>
      <c r="F155" s="1117"/>
      <c r="G155" s="1117"/>
      <c r="H155" s="1117"/>
      <c r="I155" s="1117"/>
      <c r="J155" s="1117"/>
      <c r="K155" s="1117"/>
      <c r="L155" s="1117"/>
      <c r="M155" s="289">
        <v>705</v>
      </c>
      <c r="N155" s="1144"/>
      <c r="O155" s="1144"/>
      <c r="P155" s="1144"/>
      <c r="Q155" s="1144"/>
      <c r="R155" s="1144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54" t="s">
        <v>498</v>
      </c>
      <c r="C157" s="1054"/>
      <c r="D157" s="1054"/>
      <c r="E157" s="1054"/>
      <c r="F157" s="1054"/>
      <c r="G157" s="1054"/>
      <c r="H157" s="1054"/>
      <c r="I157" s="1054"/>
      <c r="J157" s="1054"/>
      <c r="K157" s="1054"/>
      <c r="L157" s="1054"/>
      <c r="M157" s="1054"/>
      <c r="N157" s="1054"/>
      <c r="O157" s="1054"/>
      <c r="P157" s="1054"/>
      <c r="Q157" s="1054"/>
      <c r="R157" s="1054"/>
      <c r="S157" s="1054"/>
      <c r="T157" s="1054"/>
      <c r="U157" s="1054"/>
      <c r="V157" s="1054"/>
      <c r="W157" s="1054"/>
      <c r="X157" s="1054"/>
      <c r="Y157" s="1054"/>
      <c r="Z157" s="1054"/>
      <c r="AA157" s="1054"/>
      <c r="AB157" s="1054"/>
      <c r="AC157" s="1054"/>
      <c r="AD157" s="1054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54"/>
      <c r="C158" s="1054"/>
      <c r="D158" s="1054"/>
      <c r="E158" s="1054"/>
      <c r="F158" s="1054"/>
      <c r="G158" s="1054"/>
      <c r="H158" s="1054"/>
      <c r="I158" s="1054"/>
      <c r="J158" s="1054"/>
      <c r="K158" s="1054"/>
      <c r="L158" s="1054"/>
      <c r="M158" s="1054"/>
      <c r="N158" s="1054"/>
      <c r="O158" s="1054"/>
      <c r="P158" s="1054"/>
      <c r="Q158" s="1054"/>
      <c r="R158" s="1054"/>
      <c r="S158" s="1054"/>
      <c r="T158" s="1054"/>
      <c r="U158" s="1054"/>
      <c r="V158" s="1054"/>
      <c r="W158" s="1054"/>
      <c r="X158" s="1054"/>
      <c r="Y158" s="1054"/>
      <c r="Z158" s="1054"/>
      <c r="AA158" s="1054"/>
      <c r="AB158" s="1054"/>
      <c r="AC158" s="1054"/>
      <c r="AD158" s="1054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149" t="s">
        <v>499</v>
      </c>
      <c r="C159" s="1150" t="s">
        <v>500</v>
      </c>
      <c r="D159" s="1150"/>
      <c r="E159" s="1150"/>
      <c r="F159" s="1150"/>
      <c r="G159" s="1150" t="s">
        <v>501</v>
      </c>
      <c r="H159" s="1150"/>
      <c r="I159" s="1150"/>
      <c r="J159" s="1150"/>
      <c r="K159" s="1150"/>
      <c r="L159" s="1150"/>
      <c r="M159" s="1150" t="s">
        <v>502</v>
      </c>
      <c r="N159" s="1150"/>
      <c r="O159" s="1150"/>
      <c r="P159" s="1150"/>
      <c r="Q159" s="1150"/>
      <c r="R159" s="1150"/>
      <c r="S159" s="1150" t="s">
        <v>503</v>
      </c>
      <c r="T159" s="1150"/>
      <c r="U159" s="1150"/>
      <c r="V159" s="1150"/>
      <c r="W159" s="1150"/>
      <c r="X159" s="1150"/>
      <c r="Y159" s="1150" t="s">
        <v>504</v>
      </c>
      <c r="Z159" s="1150"/>
      <c r="AA159" s="1150"/>
      <c r="AB159" s="1150"/>
      <c r="AC159" s="1150"/>
      <c r="AD159" s="1150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149"/>
      <c r="C160" s="1121" t="s">
        <v>505</v>
      </c>
      <c r="D160" s="1121"/>
      <c r="E160" s="1121"/>
      <c r="F160" s="1121"/>
      <c r="G160" s="289">
        <v>1067</v>
      </c>
      <c r="H160" s="1144"/>
      <c r="I160" s="1144"/>
      <c r="J160" s="1144"/>
      <c r="K160" s="1144"/>
      <c r="L160" s="1144"/>
      <c r="M160" s="289">
        <v>1068</v>
      </c>
      <c r="N160" s="1151"/>
      <c r="O160" s="1151"/>
      <c r="P160" s="1151"/>
      <c r="Q160" s="1151"/>
      <c r="R160" s="1151"/>
      <c r="S160" s="289">
        <v>1069</v>
      </c>
      <c r="T160" s="1151"/>
      <c r="U160" s="1151"/>
      <c r="V160" s="1151"/>
      <c r="W160" s="1151"/>
      <c r="X160" s="1151"/>
      <c r="Y160" s="289">
        <v>1070</v>
      </c>
      <c r="Z160" s="1144"/>
      <c r="AA160" s="1144"/>
      <c r="AB160" s="1144"/>
      <c r="AC160" s="1144"/>
      <c r="AD160" s="1144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149"/>
      <c r="C161" s="1121" t="s">
        <v>506</v>
      </c>
      <c r="D161" s="1121"/>
      <c r="E161" s="1121"/>
      <c r="F161" s="1121"/>
      <c r="G161" s="289">
        <v>1071</v>
      </c>
      <c r="H161" s="1144"/>
      <c r="I161" s="1144"/>
      <c r="J161" s="1144"/>
      <c r="K161" s="1144"/>
      <c r="L161" s="1144"/>
      <c r="M161" s="289">
        <v>1072</v>
      </c>
      <c r="N161" s="1151"/>
      <c r="O161" s="1151"/>
      <c r="P161" s="1151"/>
      <c r="Q161" s="1151"/>
      <c r="R161" s="1151"/>
      <c r="S161" s="289">
        <v>1073</v>
      </c>
      <c r="T161" s="1151"/>
      <c r="U161" s="1151"/>
      <c r="V161" s="1151"/>
      <c r="W161" s="1151"/>
      <c r="X161" s="1151"/>
      <c r="Y161" s="289">
        <v>1074</v>
      </c>
      <c r="Z161" s="1144"/>
      <c r="AA161" s="1144"/>
      <c r="AB161" s="1144"/>
      <c r="AC161" s="1144"/>
      <c r="AD161" s="1144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149"/>
      <c r="C162" s="1121" t="s">
        <v>507</v>
      </c>
      <c r="D162" s="1121"/>
      <c r="E162" s="1121"/>
      <c r="F162" s="1121"/>
      <c r="G162" s="289">
        <v>798</v>
      </c>
      <c r="H162" s="1144"/>
      <c r="I162" s="1144"/>
      <c r="J162" s="1144"/>
      <c r="K162" s="1144"/>
      <c r="L162" s="1144"/>
      <c r="M162" s="289">
        <v>801</v>
      </c>
      <c r="N162" s="1151"/>
      <c r="O162" s="1151"/>
      <c r="P162" s="1151"/>
      <c r="Q162" s="1151"/>
      <c r="R162" s="1151"/>
      <c r="S162" s="1145"/>
      <c r="T162" s="1146"/>
      <c r="U162" s="1146"/>
      <c r="V162" s="1146"/>
      <c r="W162" s="1146"/>
      <c r="X162" s="1146"/>
      <c r="Y162" s="1146"/>
      <c r="Z162" s="1146"/>
      <c r="AA162" s="1146"/>
      <c r="AB162" s="1146"/>
      <c r="AC162" s="1146"/>
      <c r="AD162" s="1147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149" t="s">
        <v>508</v>
      </c>
      <c r="C163" s="1150" t="s">
        <v>500</v>
      </c>
      <c r="D163" s="1150"/>
      <c r="E163" s="1150"/>
      <c r="F163" s="1150"/>
      <c r="G163" s="1150" t="s">
        <v>509</v>
      </c>
      <c r="H163" s="1150"/>
      <c r="I163" s="1150"/>
      <c r="J163" s="1150"/>
      <c r="K163" s="1150"/>
      <c r="L163" s="1150"/>
      <c r="M163" s="1150" t="s">
        <v>502</v>
      </c>
      <c r="N163" s="1150"/>
      <c r="O163" s="1150"/>
      <c r="P163" s="1150"/>
      <c r="Q163" s="1150"/>
      <c r="R163" s="1150"/>
      <c r="S163" s="1150" t="s">
        <v>503</v>
      </c>
      <c r="T163" s="1150"/>
      <c r="U163" s="1150"/>
      <c r="V163" s="1150"/>
      <c r="W163" s="1150"/>
      <c r="X163" s="1150"/>
      <c r="Y163" s="1150" t="s">
        <v>504</v>
      </c>
      <c r="Z163" s="1150"/>
      <c r="AA163" s="1150"/>
      <c r="AB163" s="1150"/>
      <c r="AC163" s="1150"/>
      <c r="AD163" s="1150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149"/>
      <c r="C164" s="1121" t="s">
        <v>505</v>
      </c>
      <c r="D164" s="1121"/>
      <c r="E164" s="1121"/>
      <c r="F164" s="1121"/>
      <c r="G164" s="289">
        <v>1076</v>
      </c>
      <c r="H164" s="1144"/>
      <c r="I164" s="1144"/>
      <c r="J164" s="1144"/>
      <c r="K164" s="1144"/>
      <c r="L164" s="1144"/>
      <c r="M164" s="289">
        <v>1077</v>
      </c>
      <c r="N164" s="1144"/>
      <c r="O164" s="1144"/>
      <c r="P164" s="1144"/>
      <c r="Q164" s="1144"/>
      <c r="R164" s="1144"/>
      <c r="S164" s="289">
        <v>1078</v>
      </c>
      <c r="T164" s="1144"/>
      <c r="U164" s="1144"/>
      <c r="V164" s="1144"/>
      <c r="W164" s="1144"/>
      <c r="X164" s="1144"/>
      <c r="Y164" s="289">
        <v>1079</v>
      </c>
      <c r="Z164" s="1144"/>
      <c r="AA164" s="1144"/>
      <c r="AB164" s="1144"/>
      <c r="AC164" s="1144"/>
      <c r="AD164" s="1144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149"/>
      <c r="C165" s="1121" t="s">
        <v>510</v>
      </c>
      <c r="D165" s="1121"/>
      <c r="E165" s="1121"/>
      <c r="F165" s="1121"/>
      <c r="G165" s="289">
        <v>1080</v>
      </c>
      <c r="H165" s="1144"/>
      <c r="I165" s="1144"/>
      <c r="J165" s="1144"/>
      <c r="K165" s="1144"/>
      <c r="L165" s="1144"/>
      <c r="M165" s="289">
        <v>1081</v>
      </c>
      <c r="N165" s="1144"/>
      <c r="O165" s="1144"/>
      <c r="P165" s="1144"/>
      <c r="Q165" s="1144"/>
      <c r="R165" s="1144"/>
      <c r="S165" s="289">
        <v>1082</v>
      </c>
      <c r="T165" s="1144"/>
      <c r="U165" s="1144"/>
      <c r="V165" s="1144"/>
      <c r="W165" s="1144"/>
      <c r="X165" s="1144"/>
      <c r="Y165" s="289">
        <v>1083</v>
      </c>
      <c r="Z165" s="1144"/>
      <c r="AA165" s="1144"/>
      <c r="AB165" s="1144"/>
      <c r="AC165" s="1144"/>
      <c r="AD165" s="1144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149" t="s">
        <v>511</v>
      </c>
      <c r="C166" s="1150" t="s">
        <v>500</v>
      </c>
      <c r="D166" s="1150"/>
      <c r="E166" s="1150"/>
      <c r="F166" s="1150"/>
      <c r="G166" s="1150" t="s">
        <v>512</v>
      </c>
      <c r="H166" s="1150"/>
      <c r="I166" s="1150"/>
      <c r="J166" s="1150"/>
      <c r="K166" s="1150"/>
      <c r="L166" s="1150"/>
      <c r="M166" s="1150" t="s">
        <v>502</v>
      </c>
      <c r="N166" s="1150"/>
      <c r="O166" s="1150"/>
      <c r="P166" s="1150"/>
      <c r="Q166" s="1150"/>
      <c r="R166" s="1150"/>
      <c r="S166" s="1150" t="s">
        <v>503</v>
      </c>
      <c r="T166" s="1150"/>
      <c r="U166" s="1150"/>
      <c r="V166" s="1150"/>
      <c r="W166" s="1150"/>
      <c r="X166" s="1150"/>
      <c r="Y166" s="1150" t="s">
        <v>504</v>
      </c>
      <c r="Z166" s="1150"/>
      <c r="AA166" s="1150"/>
      <c r="AB166" s="1150"/>
      <c r="AC166" s="1150"/>
      <c r="AD166" s="1150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149"/>
      <c r="C167" s="1121" t="s">
        <v>513</v>
      </c>
      <c r="D167" s="1121"/>
      <c r="E167" s="1121"/>
      <c r="F167" s="1121"/>
      <c r="G167" s="289">
        <v>1084</v>
      </c>
      <c r="H167" s="1144"/>
      <c r="I167" s="1144"/>
      <c r="J167" s="1144"/>
      <c r="K167" s="1144"/>
      <c r="L167" s="1144"/>
      <c r="M167" s="289">
        <v>1085</v>
      </c>
      <c r="N167" s="1144"/>
      <c r="O167" s="1144"/>
      <c r="P167" s="1144"/>
      <c r="Q167" s="1144"/>
      <c r="R167" s="1144"/>
      <c r="S167" s="289">
        <v>1086</v>
      </c>
      <c r="T167" s="1144"/>
      <c r="U167" s="1144"/>
      <c r="V167" s="1144"/>
      <c r="W167" s="1144"/>
      <c r="X167" s="1144"/>
      <c r="Y167" s="289">
        <v>1087</v>
      </c>
      <c r="Z167" s="1144"/>
      <c r="AA167" s="1144"/>
      <c r="AB167" s="1144"/>
      <c r="AC167" s="1144"/>
      <c r="AD167" s="1144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149"/>
      <c r="C168" s="1121" t="s">
        <v>510</v>
      </c>
      <c r="D168" s="1121"/>
      <c r="E168" s="1121"/>
      <c r="F168" s="1121"/>
      <c r="G168" s="289">
        <v>1128</v>
      </c>
      <c r="H168" s="1144"/>
      <c r="I168" s="1144"/>
      <c r="J168" s="1144"/>
      <c r="K168" s="1144"/>
      <c r="L168" s="1144"/>
      <c r="M168" s="289">
        <v>1129</v>
      </c>
      <c r="N168" s="1144"/>
      <c r="O168" s="1144"/>
      <c r="P168" s="1144"/>
      <c r="Q168" s="1144"/>
      <c r="R168" s="1144"/>
      <c r="S168" s="289">
        <v>1130</v>
      </c>
      <c r="T168" s="1144"/>
      <c r="U168" s="1144"/>
      <c r="V168" s="1144"/>
      <c r="W168" s="1144"/>
      <c r="X168" s="1144"/>
      <c r="Y168" s="289">
        <v>1131</v>
      </c>
      <c r="Z168" s="1144"/>
      <c r="AA168" s="1144"/>
      <c r="AB168" s="1144"/>
      <c r="AC168" s="1144"/>
      <c r="AD168" s="1144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149"/>
      <c r="C169" s="1121" t="s">
        <v>507</v>
      </c>
      <c r="D169" s="1121"/>
      <c r="E169" s="1121"/>
      <c r="F169" s="1121"/>
      <c r="G169" s="289">
        <v>1088</v>
      </c>
      <c r="H169" s="1144"/>
      <c r="I169" s="1144"/>
      <c r="J169" s="1144"/>
      <c r="K169" s="1144"/>
      <c r="L169" s="1144"/>
      <c r="M169" s="289">
        <v>1089</v>
      </c>
      <c r="N169" s="1144"/>
      <c r="O169" s="1144"/>
      <c r="P169" s="1144"/>
      <c r="Q169" s="1144"/>
      <c r="R169" s="1144"/>
      <c r="S169" s="1145"/>
      <c r="T169" s="1146"/>
      <c r="U169" s="1146"/>
      <c r="V169" s="1146"/>
      <c r="W169" s="1146"/>
      <c r="X169" s="1146"/>
      <c r="Y169" s="1146"/>
      <c r="Z169" s="1146"/>
      <c r="AA169" s="1146"/>
      <c r="AB169" s="1146"/>
      <c r="AC169" s="1146"/>
      <c r="AD169" s="1147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54" t="s">
        <v>514</v>
      </c>
      <c r="C171" s="1054"/>
      <c r="D171" s="1054"/>
      <c r="E171" s="1054"/>
      <c r="F171" s="1054"/>
      <c r="G171" s="1054"/>
      <c r="H171" s="1054"/>
      <c r="I171" s="1054"/>
      <c r="J171" s="1054"/>
      <c r="K171" s="1054"/>
      <c r="L171" s="1054"/>
      <c r="M171" s="1054"/>
      <c r="N171" s="1054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54"/>
      <c r="C172" s="1054"/>
      <c r="D172" s="1054"/>
      <c r="E172" s="1054"/>
      <c r="F172" s="1054"/>
      <c r="G172" s="1054"/>
      <c r="H172" s="1054"/>
      <c r="I172" s="1054"/>
      <c r="J172" s="1054"/>
      <c r="K172" s="1054"/>
      <c r="L172" s="1054"/>
      <c r="M172" s="1054"/>
      <c r="N172" s="1054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050" t="s">
        <v>515</v>
      </c>
      <c r="C173" s="1050"/>
      <c r="D173" s="1050"/>
      <c r="E173" s="1050"/>
      <c r="F173" s="1050"/>
      <c r="G173" s="1050"/>
      <c r="H173" s="338">
        <v>1651</v>
      </c>
      <c r="I173" s="1148"/>
      <c r="J173" s="1148"/>
      <c r="K173" s="1148"/>
      <c r="L173" s="1148"/>
      <c r="M173" s="1148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050" t="s">
        <v>516</v>
      </c>
      <c r="C174" s="1050"/>
      <c r="D174" s="1050"/>
      <c r="E174" s="1050"/>
      <c r="F174" s="1050"/>
      <c r="G174" s="1050"/>
      <c r="H174" s="338">
        <v>1652</v>
      </c>
      <c r="I174" s="1143"/>
      <c r="J174" s="1143"/>
      <c r="K174" s="1143"/>
      <c r="L174" s="1143"/>
      <c r="M174" s="1143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050" t="s">
        <v>517</v>
      </c>
      <c r="C175" s="1050"/>
      <c r="D175" s="1050"/>
      <c r="E175" s="1050"/>
      <c r="F175" s="1050"/>
      <c r="G175" s="1050"/>
      <c r="H175" s="338">
        <v>1653</v>
      </c>
      <c r="I175" s="1143"/>
      <c r="J175" s="1143"/>
      <c r="K175" s="1143"/>
      <c r="L175" s="1143"/>
      <c r="M175" s="1143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050" t="s">
        <v>518</v>
      </c>
      <c r="C176" s="1050"/>
      <c r="D176" s="1050"/>
      <c r="E176" s="1050"/>
      <c r="F176" s="1050"/>
      <c r="G176" s="1050"/>
      <c r="H176" s="338">
        <v>1654</v>
      </c>
      <c r="I176" s="1143"/>
      <c r="J176" s="1143"/>
      <c r="K176" s="1143"/>
      <c r="L176" s="1143"/>
      <c r="M176" s="1143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79" t="s">
        <v>519</v>
      </c>
      <c r="C178" s="1079"/>
      <c r="D178" s="1079"/>
      <c r="E178" s="1079"/>
      <c r="F178" s="1079"/>
      <c r="G178" s="1079"/>
      <c r="H178" s="1079"/>
      <c r="I178" s="1079"/>
      <c r="J178" s="1079"/>
      <c r="K178" s="1079"/>
      <c r="L178" s="1079"/>
      <c r="M178" s="1079"/>
      <c r="N178" s="1079"/>
      <c r="O178" s="1079"/>
      <c r="P178" s="1079"/>
      <c r="Q178" s="1079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79"/>
      <c r="C179" s="1079"/>
      <c r="D179" s="1079"/>
      <c r="E179" s="1079"/>
      <c r="F179" s="1079"/>
      <c r="G179" s="1079"/>
      <c r="H179" s="1079"/>
      <c r="I179" s="1079"/>
      <c r="J179" s="1079"/>
      <c r="K179" s="1079"/>
      <c r="L179" s="1079"/>
      <c r="M179" s="1079"/>
      <c r="N179" s="1079"/>
      <c r="O179" s="1079"/>
      <c r="P179" s="1079"/>
      <c r="Q179" s="1079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142" t="s">
        <v>520</v>
      </c>
      <c r="C180" s="1050" t="s">
        <v>521</v>
      </c>
      <c r="D180" s="1050"/>
      <c r="E180" s="1050"/>
      <c r="F180" s="1050"/>
      <c r="G180" s="1050"/>
      <c r="H180" s="1050"/>
      <c r="I180" s="1050"/>
      <c r="J180" s="1050"/>
      <c r="K180" s="338">
        <v>783</v>
      </c>
      <c r="L180" s="1049"/>
      <c r="M180" s="1049"/>
      <c r="N180" s="1049"/>
      <c r="O180" s="1049"/>
      <c r="P180" s="1049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142"/>
      <c r="C181" s="1050" t="s">
        <v>522</v>
      </c>
      <c r="D181" s="1050"/>
      <c r="E181" s="1050"/>
      <c r="F181" s="1050"/>
      <c r="G181" s="1050"/>
      <c r="H181" s="1050"/>
      <c r="I181" s="1050"/>
      <c r="J181" s="1050"/>
      <c r="K181" s="338">
        <v>976</v>
      </c>
      <c r="L181" s="1049"/>
      <c r="M181" s="1049"/>
      <c r="N181" s="1049"/>
      <c r="O181" s="1049"/>
      <c r="P181" s="1049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142"/>
      <c r="C182" s="1050" t="s">
        <v>523</v>
      </c>
      <c r="D182" s="1050"/>
      <c r="E182" s="1050"/>
      <c r="F182" s="1050"/>
      <c r="G182" s="1050"/>
      <c r="H182" s="1050"/>
      <c r="I182" s="1050"/>
      <c r="J182" s="1050"/>
      <c r="K182" s="338">
        <v>978</v>
      </c>
      <c r="L182" s="1049"/>
      <c r="M182" s="1049"/>
      <c r="N182" s="1049"/>
      <c r="O182" s="1049"/>
      <c r="P182" s="1049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142"/>
      <c r="C183" s="1050" t="s">
        <v>524</v>
      </c>
      <c r="D183" s="1050"/>
      <c r="E183" s="1050"/>
      <c r="F183" s="1050"/>
      <c r="G183" s="1050"/>
      <c r="H183" s="1050"/>
      <c r="I183" s="1050"/>
      <c r="J183" s="1050"/>
      <c r="K183" s="338">
        <v>1020</v>
      </c>
      <c r="L183" s="1049"/>
      <c r="M183" s="1049"/>
      <c r="N183" s="1049"/>
      <c r="O183" s="1049"/>
      <c r="P183" s="1049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142"/>
      <c r="C184" s="1050" t="s">
        <v>525</v>
      </c>
      <c r="D184" s="1050"/>
      <c r="E184" s="1050"/>
      <c r="F184" s="1050"/>
      <c r="G184" s="1050"/>
      <c r="H184" s="1050"/>
      <c r="I184" s="1050"/>
      <c r="J184" s="1050"/>
      <c r="K184" s="338">
        <v>1019</v>
      </c>
      <c r="L184" s="1049"/>
      <c r="M184" s="1049"/>
      <c r="N184" s="1049"/>
      <c r="O184" s="1049"/>
      <c r="P184" s="1049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142"/>
      <c r="C185" s="1050" t="s">
        <v>526</v>
      </c>
      <c r="D185" s="1050"/>
      <c r="E185" s="1050"/>
      <c r="F185" s="1050"/>
      <c r="G185" s="1050"/>
      <c r="H185" s="1050"/>
      <c r="I185" s="1050"/>
      <c r="J185" s="1050"/>
      <c r="K185" s="338">
        <v>974</v>
      </c>
      <c r="L185" s="1049"/>
      <c r="M185" s="1049"/>
      <c r="N185" s="1049"/>
      <c r="O185" s="1049"/>
      <c r="P185" s="1049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142" t="s">
        <v>527</v>
      </c>
      <c r="C186" s="1050" t="s">
        <v>528</v>
      </c>
      <c r="D186" s="1050"/>
      <c r="E186" s="1050"/>
      <c r="F186" s="1050"/>
      <c r="G186" s="1050"/>
      <c r="H186" s="1050"/>
      <c r="I186" s="1050"/>
      <c r="J186" s="1050"/>
      <c r="K186" s="338">
        <v>122</v>
      </c>
      <c r="L186" s="1049"/>
      <c r="M186" s="1049"/>
      <c r="N186" s="1049"/>
      <c r="O186" s="1049"/>
      <c r="P186" s="1049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142"/>
      <c r="C187" s="1050" t="s">
        <v>529</v>
      </c>
      <c r="D187" s="1050"/>
      <c r="E187" s="1050"/>
      <c r="F187" s="1050"/>
      <c r="G187" s="1050"/>
      <c r="H187" s="1050"/>
      <c r="I187" s="1050"/>
      <c r="J187" s="1050"/>
      <c r="K187" s="338">
        <v>123</v>
      </c>
      <c r="L187" s="1049"/>
      <c r="M187" s="1049"/>
      <c r="N187" s="1049"/>
      <c r="O187" s="1049"/>
      <c r="P187" s="1049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142"/>
      <c r="C188" s="1050" t="s">
        <v>530</v>
      </c>
      <c r="D188" s="1050"/>
      <c r="E188" s="1050"/>
      <c r="F188" s="1050"/>
      <c r="G188" s="1050"/>
      <c r="H188" s="1050"/>
      <c r="I188" s="1050"/>
      <c r="J188" s="1050"/>
      <c r="K188" s="338">
        <v>101</v>
      </c>
      <c r="L188" s="1049"/>
      <c r="M188" s="1049"/>
      <c r="N188" s="1049"/>
      <c r="O188" s="1049"/>
      <c r="P188" s="1049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142"/>
      <c r="C189" s="1050" t="s">
        <v>531</v>
      </c>
      <c r="D189" s="1050"/>
      <c r="E189" s="1050"/>
      <c r="F189" s="1050"/>
      <c r="G189" s="1050"/>
      <c r="H189" s="1050"/>
      <c r="I189" s="1050"/>
      <c r="J189" s="1050"/>
      <c r="K189" s="338">
        <v>102</v>
      </c>
      <c r="L189" s="1049"/>
      <c r="M189" s="1049"/>
      <c r="N189" s="1049"/>
      <c r="O189" s="1049"/>
      <c r="P189" s="1049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142"/>
      <c r="C190" s="1050" t="s">
        <v>532</v>
      </c>
      <c r="D190" s="1050"/>
      <c r="E190" s="1050"/>
      <c r="F190" s="1050"/>
      <c r="G190" s="1050"/>
      <c r="H190" s="1050"/>
      <c r="I190" s="1050"/>
      <c r="J190" s="1050"/>
      <c r="K190" s="338">
        <v>784</v>
      </c>
      <c r="L190" s="1049"/>
      <c r="M190" s="1049"/>
      <c r="N190" s="1049"/>
      <c r="O190" s="1049"/>
      <c r="P190" s="1049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142"/>
      <c r="C191" s="1050" t="s">
        <v>533</v>
      </c>
      <c r="D191" s="1050"/>
      <c r="E191" s="1050"/>
      <c r="F191" s="1050"/>
      <c r="G191" s="1050"/>
      <c r="H191" s="1050"/>
      <c r="I191" s="1050"/>
      <c r="J191" s="1050"/>
      <c r="K191" s="338">
        <v>129</v>
      </c>
      <c r="L191" s="1049"/>
      <c r="M191" s="1049"/>
      <c r="N191" s="1049"/>
      <c r="O191" s="1049"/>
      <c r="P191" s="1049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142"/>
      <c r="C192" s="1050" t="s">
        <v>534</v>
      </c>
      <c r="D192" s="1050"/>
      <c r="E192" s="1050"/>
      <c r="F192" s="1050"/>
      <c r="G192" s="1050"/>
      <c r="H192" s="1050"/>
      <c r="I192" s="1050"/>
      <c r="J192" s="1050"/>
      <c r="K192" s="338">
        <v>648</v>
      </c>
      <c r="L192" s="1049"/>
      <c r="M192" s="1049"/>
      <c r="N192" s="1049"/>
      <c r="O192" s="1049"/>
      <c r="P192" s="1049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142"/>
      <c r="C193" s="1050" t="s">
        <v>535</v>
      </c>
      <c r="D193" s="1050"/>
      <c r="E193" s="1050"/>
      <c r="F193" s="1050"/>
      <c r="G193" s="1050"/>
      <c r="H193" s="1050"/>
      <c r="I193" s="1050"/>
      <c r="J193" s="1050"/>
      <c r="K193" s="338">
        <v>647</v>
      </c>
      <c r="L193" s="1049"/>
      <c r="M193" s="1049"/>
      <c r="N193" s="1049"/>
      <c r="O193" s="1049"/>
      <c r="P193" s="1049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142"/>
      <c r="C194" s="1050" t="s">
        <v>536</v>
      </c>
      <c r="D194" s="1050"/>
      <c r="E194" s="1050"/>
      <c r="F194" s="1050"/>
      <c r="G194" s="1050"/>
      <c r="H194" s="1050"/>
      <c r="I194" s="1050"/>
      <c r="J194" s="1050"/>
      <c r="K194" s="338">
        <v>1003</v>
      </c>
      <c r="L194" s="1049"/>
      <c r="M194" s="1049"/>
      <c r="N194" s="1049"/>
      <c r="O194" s="1049"/>
      <c r="P194" s="1049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142"/>
      <c r="C195" s="1050" t="s">
        <v>537</v>
      </c>
      <c r="D195" s="1050"/>
      <c r="E195" s="1050"/>
      <c r="F195" s="1050"/>
      <c r="G195" s="1050"/>
      <c r="H195" s="1050"/>
      <c r="I195" s="1050"/>
      <c r="J195" s="1050"/>
      <c r="K195" s="338">
        <v>1004</v>
      </c>
      <c r="L195" s="1049"/>
      <c r="M195" s="1049"/>
      <c r="N195" s="1049"/>
      <c r="O195" s="1049"/>
      <c r="P195" s="1049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142"/>
      <c r="C196" s="1050" t="s">
        <v>538</v>
      </c>
      <c r="D196" s="1050"/>
      <c r="E196" s="1050"/>
      <c r="F196" s="1050"/>
      <c r="G196" s="1050"/>
      <c r="H196" s="1050"/>
      <c r="I196" s="1050"/>
      <c r="J196" s="1050"/>
      <c r="K196" s="338">
        <v>843</v>
      </c>
      <c r="L196" s="1049"/>
      <c r="M196" s="1049"/>
      <c r="N196" s="1049"/>
      <c r="O196" s="1049"/>
      <c r="P196" s="1049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142" t="s">
        <v>539</v>
      </c>
      <c r="C197" s="1050" t="s">
        <v>540</v>
      </c>
      <c r="D197" s="1050"/>
      <c r="E197" s="1050"/>
      <c r="F197" s="1050"/>
      <c r="G197" s="1050"/>
      <c r="H197" s="1050"/>
      <c r="I197" s="1050"/>
      <c r="J197" s="1050"/>
      <c r="K197" s="338">
        <v>1005</v>
      </c>
      <c r="L197" s="1049"/>
      <c r="M197" s="1049"/>
      <c r="N197" s="1049"/>
      <c r="O197" s="1049"/>
      <c r="P197" s="1049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142"/>
      <c r="C198" s="1050" t="s">
        <v>541</v>
      </c>
      <c r="D198" s="1050"/>
      <c r="E198" s="1050"/>
      <c r="F198" s="1050"/>
      <c r="G198" s="1050"/>
      <c r="H198" s="1050"/>
      <c r="I198" s="1050"/>
      <c r="J198" s="1050"/>
      <c r="K198" s="338">
        <v>975</v>
      </c>
      <c r="L198" s="1049"/>
      <c r="M198" s="1049"/>
      <c r="N198" s="1049"/>
      <c r="O198" s="1049"/>
      <c r="P198" s="1049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142"/>
      <c r="C199" s="1050" t="s">
        <v>542</v>
      </c>
      <c r="D199" s="1050"/>
      <c r="E199" s="1050"/>
      <c r="F199" s="1050"/>
      <c r="G199" s="1050"/>
      <c r="H199" s="1050"/>
      <c r="I199" s="1050"/>
      <c r="J199" s="1050"/>
      <c r="K199" s="338">
        <v>1021</v>
      </c>
      <c r="L199" s="1049"/>
      <c r="M199" s="1049"/>
      <c r="N199" s="1049"/>
      <c r="O199" s="1049"/>
      <c r="P199" s="1049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142"/>
      <c r="C200" s="1050" t="s">
        <v>543</v>
      </c>
      <c r="D200" s="1050"/>
      <c r="E200" s="1050"/>
      <c r="F200" s="1050"/>
      <c r="G200" s="1050"/>
      <c r="H200" s="1050"/>
      <c r="I200" s="1050"/>
      <c r="J200" s="1050"/>
      <c r="K200" s="338">
        <v>1191</v>
      </c>
      <c r="L200" s="1049"/>
      <c r="M200" s="1049"/>
      <c r="N200" s="1049"/>
      <c r="O200" s="1049"/>
      <c r="P200" s="1049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142"/>
      <c r="C201" s="1050" t="s">
        <v>544</v>
      </c>
      <c r="D201" s="1050"/>
      <c r="E201" s="1050"/>
      <c r="F201" s="1050"/>
      <c r="G201" s="1050"/>
      <c r="H201" s="1050"/>
      <c r="I201" s="1050"/>
      <c r="J201" s="1050"/>
      <c r="K201" s="338">
        <v>1192</v>
      </c>
      <c r="L201" s="1049"/>
      <c r="M201" s="1049"/>
      <c r="N201" s="1049"/>
      <c r="O201" s="1049"/>
      <c r="P201" s="1049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142"/>
      <c r="C202" s="1050" t="s">
        <v>545</v>
      </c>
      <c r="D202" s="1050"/>
      <c r="E202" s="1050"/>
      <c r="F202" s="1050"/>
      <c r="G202" s="1050"/>
      <c r="H202" s="1050"/>
      <c r="I202" s="1050"/>
      <c r="J202" s="1050"/>
      <c r="K202" s="338">
        <v>1193</v>
      </c>
      <c r="L202" s="1049"/>
      <c r="M202" s="1049"/>
      <c r="N202" s="1049"/>
      <c r="O202" s="1049"/>
      <c r="P202" s="1049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142"/>
      <c r="C203" s="1050" t="s">
        <v>546</v>
      </c>
      <c r="D203" s="1050"/>
      <c r="E203" s="1050"/>
      <c r="F203" s="1050"/>
      <c r="G203" s="1050"/>
      <c r="H203" s="1050"/>
      <c r="I203" s="1050"/>
      <c r="J203" s="1050"/>
      <c r="K203" s="338">
        <v>1194</v>
      </c>
      <c r="L203" s="1049"/>
      <c r="M203" s="1049"/>
      <c r="N203" s="1049"/>
      <c r="O203" s="1049"/>
      <c r="P203" s="1049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142"/>
      <c r="C204" s="1050" t="s">
        <v>547</v>
      </c>
      <c r="D204" s="1050"/>
      <c r="E204" s="1050"/>
      <c r="F204" s="1050"/>
      <c r="G204" s="1050"/>
      <c r="H204" s="1050"/>
      <c r="I204" s="1050"/>
      <c r="J204" s="1050"/>
      <c r="K204" s="338">
        <v>1782</v>
      </c>
      <c r="L204" s="1049"/>
      <c r="M204" s="1049"/>
      <c r="N204" s="1049"/>
      <c r="O204" s="1049"/>
      <c r="P204" s="1049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142"/>
      <c r="C205" s="1050" t="s">
        <v>548</v>
      </c>
      <c r="D205" s="1050"/>
      <c r="E205" s="1050"/>
      <c r="F205" s="1050"/>
      <c r="G205" s="1050"/>
      <c r="H205" s="1050"/>
      <c r="I205" s="1050"/>
      <c r="J205" s="1050"/>
      <c r="K205" s="338">
        <v>1783</v>
      </c>
      <c r="L205" s="1049"/>
      <c r="M205" s="1049"/>
      <c r="N205" s="1049"/>
      <c r="O205" s="1049"/>
      <c r="P205" s="1049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142" t="s">
        <v>549</v>
      </c>
      <c r="C206" s="1050" t="s">
        <v>550</v>
      </c>
      <c r="D206" s="1050"/>
      <c r="E206" s="1050"/>
      <c r="F206" s="1050"/>
      <c r="G206" s="1050"/>
      <c r="H206" s="1050"/>
      <c r="I206" s="1050"/>
      <c r="J206" s="1050"/>
      <c r="K206" s="338">
        <v>1195</v>
      </c>
      <c r="L206" s="1049"/>
      <c r="M206" s="1049"/>
      <c r="N206" s="1049"/>
      <c r="O206" s="1049"/>
      <c r="P206" s="1049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142"/>
      <c r="C207" s="1050" t="s">
        <v>551</v>
      </c>
      <c r="D207" s="1050"/>
      <c r="E207" s="1050"/>
      <c r="F207" s="1050"/>
      <c r="G207" s="1050"/>
      <c r="H207" s="1050"/>
      <c r="I207" s="1050"/>
      <c r="J207" s="1050"/>
      <c r="K207" s="338">
        <v>1691</v>
      </c>
      <c r="L207" s="1049"/>
      <c r="M207" s="1049"/>
      <c r="N207" s="1049"/>
      <c r="O207" s="1049"/>
      <c r="P207" s="1049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142"/>
      <c r="C208" s="1050" t="s">
        <v>552</v>
      </c>
      <c r="D208" s="1050"/>
      <c r="E208" s="1050"/>
      <c r="F208" s="1050"/>
      <c r="G208" s="1050"/>
      <c r="H208" s="1050"/>
      <c r="I208" s="1050"/>
      <c r="J208" s="1050"/>
      <c r="K208" s="338">
        <v>1196</v>
      </c>
      <c r="L208" s="1049"/>
      <c r="M208" s="1049"/>
      <c r="N208" s="1049"/>
      <c r="O208" s="1049"/>
      <c r="P208" s="1049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142"/>
      <c r="C209" s="1050" t="s">
        <v>553</v>
      </c>
      <c r="D209" s="1050"/>
      <c r="E209" s="1050"/>
      <c r="F209" s="1050"/>
      <c r="G209" s="1050"/>
      <c r="H209" s="1050"/>
      <c r="I209" s="1050"/>
      <c r="J209" s="1050"/>
      <c r="K209" s="338">
        <v>1197</v>
      </c>
      <c r="L209" s="1049"/>
      <c r="M209" s="1049"/>
      <c r="N209" s="1049"/>
      <c r="O209" s="1049"/>
      <c r="P209" s="1049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142"/>
      <c r="C210" s="1050" t="s">
        <v>554</v>
      </c>
      <c r="D210" s="1050"/>
      <c r="E210" s="1050"/>
      <c r="F210" s="1050"/>
      <c r="G210" s="1050"/>
      <c r="H210" s="1050"/>
      <c r="I210" s="1050"/>
      <c r="J210" s="1050"/>
      <c r="K210" s="338">
        <v>1137</v>
      </c>
      <c r="L210" s="1049"/>
      <c r="M210" s="1049"/>
      <c r="N210" s="1049"/>
      <c r="O210" s="1049"/>
      <c r="P210" s="1049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142"/>
      <c r="C211" s="1050" t="s">
        <v>555</v>
      </c>
      <c r="D211" s="1050"/>
      <c r="E211" s="1050"/>
      <c r="F211" s="1050"/>
      <c r="G211" s="1050"/>
      <c r="H211" s="1050"/>
      <c r="I211" s="1050"/>
      <c r="J211" s="1050"/>
      <c r="K211" s="338">
        <v>238</v>
      </c>
      <c r="L211" s="1049"/>
      <c r="M211" s="1049"/>
      <c r="N211" s="1049"/>
      <c r="O211" s="1049"/>
      <c r="P211" s="1049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142"/>
      <c r="C212" s="1050" t="s">
        <v>556</v>
      </c>
      <c r="D212" s="1050"/>
      <c r="E212" s="1050"/>
      <c r="F212" s="1050"/>
      <c r="G212" s="1050"/>
      <c r="H212" s="1050"/>
      <c r="I212" s="1050"/>
      <c r="J212" s="1050"/>
      <c r="K212" s="338">
        <v>859</v>
      </c>
      <c r="L212" s="1049"/>
      <c r="M212" s="1049"/>
      <c r="N212" s="1049"/>
      <c r="O212" s="1049"/>
      <c r="P212" s="1049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142"/>
      <c r="C213" s="1050" t="s">
        <v>557</v>
      </c>
      <c r="D213" s="1050"/>
      <c r="E213" s="1050"/>
      <c r="F213" s="1050"/>
      <c r="G213" s="1050"/>
      <c r="H213" s="1050"/>
      <c r="I213" s="1050"/>
      <c r="J213" s="1050"/>
      <c r="K213" s="338">
        <v>1586</v>
      </c>
      <c r="L213" s="1049"/>
      <c r="M213" s="1049"/>
      <c r="N213" s="1049"/>
      <c r="O213" s="1049"/>
      <c r="P213" s="1049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41" t="s">
        <v>558</v>
      </c>
      <c r="C214" s="1050" t="s">
        <v>559</v>
      </c>
      <c r="D214" s="1050"/>
      <c r="E214" s="1050"/>
      <c r="F214" s="1050"/>
      <c r="G214" s="1050"/>
      <c r="H214" s="1050"/>
      <c r="I214" s="1050"/>
      <c r="J214" s="1050"/>
      <c r="K214" s="338">
        <v>1823</v>
      </c>
      <c r="L214" s="1049"/>
      <c r="M214" s="1049"/>
      <c r="N214" s="1049"/>
      <c r="O214" s="1049"/>
      <c r="P214" s="1049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41"/>
      <c r="C215" s="1050" t="s">
        <v>560</v>
      </c>
      <c r="D215" s="1050"/>
      <c r="E215" s="1050"/>
      <c r="F215" s="1050"/>
      <c r="G215" s="1050"/>
      <c r="H215" s="1050"/>
      <c r="I215" s="1050"/>
      <c r="J215" s="1050"/>
      <c r="K215" s="338">
        <v>1824</v>
      </c>
      <c r="L215" s="1049"/>
      <c r="M215" s="1049"/>
      <c r="N215" s="1049"/>
      <c r="O215" s="1049"/>
      <c r="P215" s="1049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41"/>
      <c r="C216" s="1050" t="s">
        <v>561</v>
      </c>
      <c r="D216" s="1050"/>
      <c r="E216" s="1050"/>
      <c r="F216" s="1050"/>
      <c r="G216" s="1050"/>
      <c r="H216" s="1050"/>
      <c r="I216" s="1050"/>
      <c r="J216" s="1050"/>
      <c r="K216" s="338">
        <v>1825</v>
      </c>
      <c r="L216" s="1049"/>
      <c r="M216" s="1049"/>
      <c r="N216" s="1049"/>
      <c r="O216" s="1049"/>
      <c r="P216" s="1049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41"/>
      <c r="C217" s="1050" t="s">
        <v>562</v>
      </c>
      <c r="D217" s="1050"/>
      <c r="E217" s="1050"/>
      <c r="F217" s="1050"/>
      <c r="G217" s="1050"/>
      <c r="H217" s="1050"/>
      <c r="I217" s="1050"/>
      <c r="J217" s="1050"/>
      <c r="K217" s="338">
        <v>1826</v>
      </c>
      <c r="L217" s="1049"/>
      <c r="M217" s="1049"/>
      <c r="N217" s="1049"/>
      <c r="O217" s="1049"/>
      <c r="P217" s="1049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79" t="s">
        <v>563</v>
      </c>
      <c r="C219" s="1079"/>
      <c r="D219" s="1079"/>
      <c r="E219" s="1079"/>
      <c r="F219" s="1079"/>
      <c r="G219" s="1079"/>
      <c r="H219" s="1079"/>
      <c r="I219" s="1079"/>
      <c r="J219" s="1079"/>
      <c r="K219" s="1079"/>
      <c r="L219" s="1079"/>
      <c r="M219" s="1079"/>
      <c r="N219" s="1079"/>
      <c r="O219" s="1079"/>
      <c r="P219" s="1079"/>
      <c r="Q219" s="1079"/>
      <c r="R219" s="1079"/>
      <c r="S219" s="1079"/>
      <c r="T219" s="1079"/>
      <c r="U219" s="1079"/>
      <c r="V219" s="1079"/>
      <c r="W219" s="1079"/>
      <c r="X219" s="1079"/>
      <c r="Y219" s="1079"/>
      <c r="Z219" s="1079"/>
      <c r="AA219" s="1079"/>
      <c r="AB219" s="1079"/>
      <c r="AC219" s="1079"/>
      <c r="AD219" s="1079"/>
      <c r="AE219" s="1079"/>
      <c r="AF219" s="1079"/>
      <c r="AG219" s="1079"/>
      <c r="AH219" s="1079"/>
      <c r="AI219" s="1079"/>
      <c r="AJ219" s="1079"/>
      <c r="AK219" s="1079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79"/>
      <c r="C220" s="1079"/>
      <c r="D220" s="1079"/>
      <c r="E220" s="1079"/>
      <c r="F220" s="1079"/>
      <c r="G220" s="1079"/>
      <c r="H220" s="1079"/>
      <c r="I220" s="1079"/>
      <c r="J220" s="1079"/>
      <c r="K220" s="1079"/>
      <c r="L220" s="1079"/>
      <c r="M220" s="1079"/>
      <c r="N220" s="1079"/>
      <c r="O220" s="1079"/>
      <c r="P220" s="1079"/>
      <c r="Q220" s="1079"/>
      <c r="R220" s="1079"/>
      <c r="S220" s="1079"/>
      <c r="T220" s="1079"/>
      <c r="U220" s="1079"/>
      <c r="V220" s="1079"/>
      <c r="W220" s="1079"/>
      <c r="X220" s="1079"/>
      <c r="Y220" s="1079"/>
      <c r="Z220" s="1079"/>
      <c r="AA220" s="1079"/>
      <c r="AB220" s="1079"/>
      <c r="AC220" s="1079"/>
      <c r="AD220" s="1079"/>
      <c r="AE220" s="1079"/>
      <c r="AF220" s="1079"/>
      <c r="AG220" s="1079"/>
      <c r="AH220" s="1079"/>
      <c r="AI220" s="1079"/>
      <c r="AJ220" s="1079"/>
      <c r="AK220" s="1079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37" t="s">
        <v>564</v>
      </c>
      <c r="C221" s="1137"/>
      <c r="D221" s="1137"/>
      <c r="E221" s="1137"/>
      <c r="F221" s="1137"/>
      <c r="G221" s="1137"/>
      <c r="H221" s="1137"/>
      <c r="I221" s="1137"/>
      <c r="J221" s="1137"/>
      <c r="K221" s="1137"/>
      <c r="L221" s="1137"/>
      <c r="M221" s="1137" t="s">
        <v>565</v>
      </c>
      <c r="N221" s="1137"/>
      <c r="O221" s="1137"/>
      <c r="P221" s="1137"/>
      <c r="Q221" s="1137"/>
      <c r="R221" s="1137"/>
      <c r="S221" s="1138" t="s">
        <v>566</v>
      </c>
      <c r="T221" s="1138"/>
      <c r="U221" s="1138"/>
      <c r="V221" s="1138"/>
      <c r="W221" s="1138"/>
      <c r="X221" s="1138"/>
      <c r="Y221" s="1139" t="s">
        <v>567</v>
      </c>
      <c r="Z221" s="1139"/>
      <c r="AA221" s="1139"/>
      <c r="AB221" s="1139"/>
      <c r="AC221" s="1139"/>
      <c r="AD221" s="1139"/>
      <c r="AE221" s="1139"/>
      <c r="AF221" s="1139"/>
      <c r="AG221" s="1139"/>
      <c r="AH221" s="1139"/>
      <c r="AI221" s="1139"/>
      <c r="AJ221" s="1139"/>
      <c r="AK221" s="1140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37"/>
      <c r="C222" s="1137"/>
      <c r="D222" s="1137"/>
      <c r="E222" s="1137"/>
      <c r="F222" s="1137"/>
      <c r="G222" s="1137"/>
      <c r="H222" s="1137"/>
      <c r="I222" s="1137"/>
      <c r="J222" s="1137"/>
      <c r="K222" s="1137"/>
      <c r="L222" s="1137"/>
      <c r="M222" s="1137"/>
      <c r="N222" s="1137"/>
      <c r="O222" s="1137"/>
      <c r="P222" s="1137"/>
      <c r="Q222" s="1137"/>
      <c r="R222" s="1137"/>
      <c r="S222" s="1138"/>
      <c r="T222" s="1138"/>
      <c r="U222" s="1138"/>
      <c r="V222" s="1138"/>
      <c r="W222" s="1138"/>
      <c r="X222" s="1138"/>
      <c r="Y222" s="1066" t="s">
        <v>6</v>
      </c>
      <c r="Z222" s="1066"/>
      <c r="AA222" s="1066"/>
      <c r="AB222" s="1066"/>
      <c r="AC222" s="1066"/>
      <c r="AD222" s="1066"/>
      <c r="AE222" s="1066" t="s">
        <v>568</v>
      </c>
      <c r="AF222" s="1066"/>
      <c r="AG222" s="1066"/>
      <c r="AH222" s="1066"/>
      <c r="AI222" s="1066"/>
      <c r="AJ222" s="1066"/>
      <c r="AK222" s="1140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33" t="s">
        <v>569</v>
      </c>
      <c r="C223" s="1133"/>
      <c r="D223" s="1133"/>
      <c r="E223" s="1133"/>
      <c r="F223" s="1133"/>
      <c r="G223" s="1133"/>
      <c r="H223" s="1133"/>
      <c r="I223" s="1133"/>
      <c r="J223" s="1133"/>
      <c r="K223" s="1133"/>
      <c r="L223" s="1133"/>
      <c r="M223" s="342">
        <v>1008</v>
      </c>
      <c r="N223" s="1130"/>
      <c r="O223" s="1130"/>
      <c r="P223" s="1130"/>
      <c r="Q223" s="1130"/>
      <c r="R223" s="1130"/>
      <c r="S223" s="342">
        <v>1009</v>
      </c>
      <c r="T223" s="1131"/>
      <c r="U223" s="1131"/>
      <c r="V223" s="1131"/>
      <c r="W223" s="1131"/>
      <c r="X223" s="1131"/>
      <c r="Y223" s="342">
        <v>1010</v>
      </c>
      <c r="Z223" s="1131"/>
      <c r="AA223" s="1131"/>
      <c r="AB223" s="1131"/>
      <c r="AC223" s="1131"/>
      <c r="AD223" s="1131"/>
      <c r="AE223" s="342">
        <v>1356</v>
      </c>
      <c r="AF223" s="1132"/>
      <c r="AG223" s="1132"/>
      <c r="AH223" s="1132"/>
      <c r="AI223" s="1132"/>
      <c r="AJ223" s="1132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29" t="s">
        <v>570</v>
      </c>
      <c r="C224" s="1129"/>
      <c r="D224" s="1129"/>
      <c r="E224" s="1129"/>
      <c r="F224" s="1129"/>
      <c r="G224" s="1129"/>
      <c r="H224" s="1129"/>
      <c r="I224" s="1129"/>
      <c r="J224" s="1129"/>
      <c r="K224" s="1129"/>
      <c r="L224" s="1129"/>
      <c r="M224" s="342">
        <v>1011</v>
      </c>
      <c r="N224" s="1130"/>
      <c r="O224" s="1130"/>
      <c r="P224" s="1130"/>
      <c r="Q224" s="1130"/>
      <c r="R224" s="1130"/>
      <c r="S224" s="342">
        <v>1012</v>
      </c>
      <c r="T224" s="1131"/>
      <c r="U224" s="1131"/>
      <c r="V224" s="1131"/>
      <c r="W224" s="1131"/>
      <c r="X224" s="1131"/>
      <c r="Y224" s="342">
        <v>1013</v>
      </c>
      <c r="Z224" s="1131"/>
      <c r="AA224" s="1131"/>
      <c r="AB224" s="1131"/>
      <c r="AC224" s="1131"/>
      <c r="AD224" s="1131"/>
      <c r="AE224" s="342">
        <v>1357</v>
      </c>
      <c r="AF224" s="1132"/>
      <c r="AG224" s="1132"/>
      <c r="AH224" s="1132"/>
      <c r="AI224" s="1132"/>
      <c r="AJ224" s="1132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33" t="s">
        <v>571</v>
      </c>
      <c r="C225" s="1133"/>
      <c r="D225" s="1133"/>
      <c r="E225" s="1133"/>
      <c r="F225" s="1133"/>
      <c r="G225" s="1133"/>
      <c r="H225" s="1133"/>
      <c r="I225" s="1133"/>
      <c r="J225" s="1133"/>
      <c r="K225" s="1133"/>
      <c r="L225" s="1133"/>
      <c r="M225" s="342">
        <v>1358</v>
      </c>
      <c r="N225" s="1130"/>
      <c r="O225" s="1130"/>
      <c r="P225" s="1130"/>
      <c r="Q225" s="1130"/>
      <c r="R225" s="1130"/>
      <c r="S225" s="342">
        <v>1359</v>
      </c>
      <c r="T225" s="1135"/>
      <c r="U225" s="1135"/>
      <c r="V225" s="1135"/>
      <c r="W225" s="1135"/>
      <c r="X225" s="1135"/>
      <c r="Y225" s="342">
        <v>1360</v>
      </c>
      <c r="Z225" s="1135"/>
      <c r="AA225" s="1135"/>
      <c r="AB225" s="1135"/>
      <c r="AC225" s="1135"/>
      <c r="AD225" s="1135"/>
      <c r="AE225" s="342">
        <v>1361</v>
      </c>
      <c r="AF225" s="1136"/>
      <c r="AG225" s="1136"/>
      <c r="AH225" s="1136"/>
      <c r="AI225" s="1136"/>
      <c r="AJ225" s="1136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29" t="s">
        <v>570</v>
      </c>
      <c r="C226" s="1129"/>
      <c r="D226" s="1129"/>
      <c r="E226" s="1129"/>
      <c r="F226" s="1129"/>
      <c r="G226" s="1129"/>
      <c r="H226" s="1129"/>
      <c r="I226" s="1129"/>
      <c r="J226" s="1129"/>
      <c r="K226" s="1129"/>
      <c r="L226" s="1129"/>
      <c r="M226" s="342">
        <v>1184</v>
      </c>
      <c r="N226" s="1130"/>
      <c r="O226" s="1130"/>
      <c r="P226" s="1130"/>
      <c r="Q226" s="1130"/>
      <c r="R226" s="1130"/>
      <c r="S226" s="342">
        <v>1362</v>
      </c>
      <c r="T226" s="1135"/>
      <c r="U226" s="1135"/>
      <c r="V226" s="1135"/>
      <c r="W226" s="1135"/>
      <c r="X226" s="1135"/>
      <c r="Y226" s="342">
        <v>1363</v>
      </c>
      <c r="Z226" s="1135"/>
      <c r="AA226" s="1135"/>
      <c r="AB226" s="1135"/>
      <c r="AC226" s="1135"/>
      <c r="AD226" s="1135"/>
      <c r="AE226" s="342">
        <v>1364</v>
      </c>
      <c r="AF226" s="1136"/>
      <c r="AG226" s="1136"/>
      <c r="AH226" s="1136"/>
      <c r="AI226" s="1136"/>
      <c r="AJ226" s="1136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33" t="s">
        <v>572</v>
      </c>
      <c r="C227" s="1133"/>
      <c r="D227" s="1133"/>
      <c r="E227" s="1133"/>
      <c r="F227" s="1133"/>
      <c r="G227" s="1133"/>
      <c r="H227" s="1133"/>
      <c r="I227" s="1133"/>
      <c r="J227" s="1133"/>
      <c r="K227" s="1133"/>
      <c r="L227" s="1133"/>
      <c r="M227" s="342">
        <f>+AE226+1</f>
        <v>1365</v>
      </c>
      <c r="N227" s="1130"/>
      <c r="O227" s="1130"/>
      <c r="P227" s="1130"/>
      <c r="Q227" s="1130"/>
      <c r="R227" s="1130"/>
      <c r="S227" s="342">
        <v>1366</v>
      </c>
      <c r="T227" s="1131"/>
      <c r="U227" s="1131"/>
      <c r="V227" s="1131"/>
      <c r="W227" s="1131"/>
      <c r="X227" s="1131"/>
      <c r="Y227" s="342">
        <v>1367</v>
      </c>
      <c r="Z227" s="1131"/>
      <c r="AA227" s="1131"/>
      <c r="AB227" s="1131"/>
      <c r="AC227" s="1131"/>
      <c r="AD227" s="1131"/>
      <c r="AE227" s="1134"/>
      <c r="AF227" s="1134"/>
      <c r="AG227" s="1134"/>
      <c r="AH227" s="1134"/>
      <c r="AI227" s="1134"/>
      <c r="AJ227" s="1134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29" t="s">
        <v>570</v>
      </c>
      <c r="C228" s="1129"/>
      <c r="D228" s="1129"/>
      <c r="E228" s="1129"/>
      <c r="F228" s="1129"/>
      <c r="G228" s="1129"/>
      <c r="H228" s="1129"/>
      <c r="I228" s="1129"/>
      <c r="J228" s="1129"/>
      <c r="K228" s="1129"/>
      <c r="L228" s="1129"/>
      <c r="M228" s="342">
        <v>1185</v>
      </c>
      <c r="N228" s="1130"/>
      <c r="O228" s="1130"/>
      <c r="P228" s="1130"/>
      <c r="Q228" s="1130"/>
      <c r="R228" s="1130"/>
      <c r="S228" s="342">
        <v>1369</v>
      </c>
      <c r="T228" s="1131"/>
      <c r="U228" s="1131"/>
      <c r="V228" s="1131"/>
      <c r="W228" s="1131"/>
      <c r="X228" s="1131"/>
      <c r="Y228" s="342">
        <v>1370</v>
      </c>
      <c r="Z228" s="1131"/>
      <c r="AA228" s="1131"/>
      <c r="AB228" s="1131"/>
      <c r="AC228" s="1131"/>
      <c r="AD228" s="1131"/>
      <c r="AE228" s="1134"/>
      <c r="AF228" s="1134"/>
      <c r="AG228" s="1134"/>
      <c r="AH228" s="1134"/>
      <c r="AI228" s="1134"/>
      <c r="AJ228" s="1134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29" t="s">
        <v>573</v>
      </c>
      <c r="C229" s="1129"/>
      <c r="D229" s="1129"/>
      <c r="E229" s="1129"/>
      <c r="F229" s="1129"/>
      <c r="G229" s="1129"/>
      <c r="H229" s="1129"/>
      <c r="I229" s="1129"/>
      <c r="J229" s="1129"/>
      <c r="K229" s="1129"/>
      <c r="L229" s="1129"/>
      <c r="M229" s="342">
        <v>1096</v>
      </c>
      <c r="N229" s="1130"/>
      <c r="O229" s="1130"/>
      <c r="P229" s="1130"/>
      <c r="Q229" s="1130"/>
      <c r="R229" s="1130"/>
      <c r="S229" s="342">
        <v>1097</v>
      </c>
      <c r="T229" s="1131"/>
      <c r="U229" s="1131"/>
      <c r="V229" s="1131"/>
      <c r="W229" s="1131"/>
      <c r="X229" s="1131"/>
      <c r="Y229" s="342">
        <v>1106</v>
      </c>
      <c r="Z229" s="1131"/>
      <c r="AA229" s="1131"/>
      <c r="AB229" s="1131"/>
      <c r="AC229" s="1131"/>
      <c r="AD229" s="1131"/>
      <c r="AE229" s="342">
        <v>1372</v>
      </c>
      <c r="AF229" s="1132"/>
      <c r="AG229" s="1132"/>
      <c r="AH229" s="1132"/>
      <c r="AI229" s="1132"/>
      <c r="AJ229" s="1132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073" t="s">
        <v>574</v>
      </c>
      <c r="C231" s="1073"/>
      <c r="D231" s="1073"/>
      <c r="E231" s="1073"/>
      <c r="F231" s="1073"/>
      <c r="G231" s="1073"/>
      <c r="H231" s="1073"/>
      <c r="I231" s="1073"/>
      <c r="J231" s="1073"/>
      <c r="K231" s="1073"/>
      <c r="L231" s="1073"/>
      <c r="M231" s="1073"/>
      <c r="N231" s="1073"/>
      <c r="O231" s="1073"/>
      <c r="P231" s="1073"/>
      <c r="Q231" s="1073"/>
      <c r="R231" s="1073"/>
      <c r="S231" s="1073"/>
      <c r="T231" s="1073"/>
      <c r="U231" s="1073"/>
      <c r="V231" s="1073"/>
      <c r="W231" s="1073"/>
      <c r="X231" s="1073"/>
      <c r="Y231" s="1073"/>
      <c r="Z231" s="1073"/>
      <c r="AA231" s="1073"/>
      <c r="AB231" s="1073"/>
      <c r="AC231" s="1073"/>
      <c r="AD231" s="1073"/>
      <c r="AE231" s="1073"/>
      <c r="AF231" s="1073"/>
      <c r="AG231" s="1073"/>
      <c r="AH231" s="1073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073"/>
      <c r="C232" s="1073"/>
      <c r="D232" s="1073"/>
      <c r="E232" s="1073"/>
      <c r="F232" s="1073"/>
      <c r="G232" s="1073"/>
      <c r="H232" s="1073"/>
      <c r="I232" s="1073"/>
      <c r="J232" s="1073"/>
      <c r="K232" s="1073"/>
      <c r="L232" s="1073"/>
      <c r="M232" s="1073"/>
      <c r="N232" s="1073"/>
      <c r="O232" s="1073"/>
      <c r="P232" s="1073"/>
      <c r="Q232" s="1073"/>
      <c r="R232" s="1073"/>
      <c r="S232" s="1073"/>
      <c r="T232" s="1073"/>
      <c r="U232" s="1073"/>
      <c r="V232" s="1073"/>
      <c r="W232" s="1073"/>
      <c r="X232" s="1073"/>
      <c r="Y232" s="1073"/>
      <c r="Z232" s="1073"/>
      <c r="AA232" s="1073"/>
      <c r="AB232" s="1073"/>
      <c r="AC232" s="1073"/>
      <c r="AD232" s="1073"/>
      <c r="AE232" s="1073"/>
      <c r="AF232" s="1073"/>
      <c r="AG232" s="1073"/>
      <c r="AH232" s="1073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20" t="s">
        <v>575</v>
      </c>
      <c r="C233" s="1120"/>
      <c r="D233" s="1127" t="s">
        <v>7</v>
      </c>
      <c r="E233" s="1127"/>
      <c r="F233" s="1127"/>
      <c r="G233" s="1127"/>
      <c r="H233" s="1127"/>
      <c r="I233" s="1127"/>
      <c r="J233" s="1127"/>
      <c r="K233" s="1127"/>
      <c r="L233" s="1127"/>
      <c r="M233" s="1127"/>
      <c r="N233" s="1127"/>
      <c r="O233" s="1127"/>
      <c r="P233" s="1127" t="s">
        <v>576</v>
      </c>
      <c r="Q233" s="1127"/>
      <c r="R233" s="1127"/>
      <c r="S233" s="1127"/>
      <c r="T233" s="1127"/>
      <c r="U233" s="1127"/>
      <c r="V233" s="1127" t="s">
        <v>577</v>
      </c>
      <c r="W233" s="1127"/>
      <c r="X233" s="1127"/>
      <c r="Y233" s="1127"/>
      <c r="Z233" s="1127"/>
      <c r="AA233" s="1127"/>
      <c r="AB233" s="1127" t="s">
        <v>578</v>
      </c>
      <c r="AC233" s="1127"/>
      <c r="AD233" s="1127"/>
      <c r="AE233" s="1127"/>
      <c r="AF233" s="1127"/>
      <c r="AG233" s="1127"/>
      <c r="AH233" s="1128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20"/>
      <c r="C234" s="1120"/>
      <c r="D234" s="1127"/>
      <c r="E234" s="1127"/>
      <c r="F234" s="1127"/>
      <c r="G234" s="1127"/>
      <c r="H234" s="1127"/>
      <c r="I234" s="1127"/>
      <c r="J234" s="1127"/>
      <c r="K234" s="1127"/>
      <c r="L234" s="1127"/>
      <c r="M234" s="1127"/>
      <c r="N234" s="1127"/>
      <c r="O234" s="1127"/>
      <c r="P234" s="1127"/>
      <c r="Q234" s="1127"/>
      <c r="R234" s="1127"/>
      <c r="S234" s="1127"/>
      <c r="T234" s="1127"/>
      <c r="U234" s="1127"/>
      <c r="V234" s="1127"/>
      <c r="W234" s="1127"/>
      <c r="X234" s="1127"/>
      <c r="Y234" s="1127"/>
      <c r="Z234" s="1127"/>
      <c r="AA234" s="1127"/>
      <c r="AB234" s="1127"/>
      <c r="AC234" s="1127"/>
      <c r="AD234" s="1127"/>
      <c r="AE234" s="1127"/>
      <c r="AF234" s="1127"/>
      <c r="AG234" s="1127"/>
      <c r="AH234" s="1128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20"/>
      <c r="C235" s="1120"/>
      <c r="D235" s="1050" t="s">
        <v>579</v>
      </c>
      <c r="E235" s="1050"/>
      <c r="F235" s="1050"/>
      <c r="G235" s="1050"/>
      <c r="H235" s="1050"/>
      <c r="I235" s="1050"/>
      <c r="J235" s="1050"/>
      <c r="K235" s="1050"/>
      <c r="L235" s="1050"/>
      <c r="M235" s="1050"/>
      <c r="N235" s="1050"/>
      <c r="O235" s="1050"/>
      <c r="P235" s="342">
        <v>994</v>
      </c>
      <c r="Q235" s="1113"/>
      <c r="R235" s="1113"/>
      <c r="S235" s="1113"/>
      <c r="T235" s="1113"/>
      <c r="U235" s="1113"/>
      <c r="V235" s="342">
        <v>876</v>
      </c>
      <c r="W235" s="1113"/>
      <c r="X235" s="1113"/>
      <c r="Y235" s="1113"/>
      <c r="Z235" s="1113"/>
      <c r="AA235" s="1113"/>
      <c r="AB235" s="342">
        <v>898</v>
      </c>
      <c r="AC235" s="1113"/>
      <c r="AD235" s="1113"/>
      <c r="AE235" s="1113"/>
      <c r="AF235" s="1113"/>
      <c r="AG235" s="1113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20"/>
      <c r="C236" s="1120"/>
      <c r="D236" s="1050" t="s">
        <v>580</v>
      </c>
      <c r="E236" s="1050"/>
      <c r="F236" s="1050"/>
      <c r="G236" s="1050"/>
      <c r="H236" s="1050"/>
      <c r="I236" s="1050"/>
      <c r="J236" s="1050"/>
      <c r="K236" s="1050"/>
      <c r="L236" s="1050"/>
      <c r="M236" s="1050"/>
      <c r="N236" s="1050"/>
      <c r="O236" s="1050"/>
      <c r="P236" s="342">
        <v>986</v>
      </c>
      <c r="Q236" s="1113"/>
      <c r="R236" s="1113"/>
      <c r="S236" s="1113"/>
      <c r="T236" s="1113"/>
      <c r="U236" s="1113"/>
      <c r="V236" s="342">
        <v>990</v>
      </c>
      <c r="W236" s="1113"/>
      <c r="X236" s="1113"/>
      <c r="Y236" s="1113"/>
      <c r="Z236" s="1113"/>
      <c r="AA236" s="1113"/>
      <c r="AB236" s="342">
        <v>373</v>
      </c>
      <c r="AC236" s="1113"/>
      <c r="AD236" s="1113"/>
      <c r="AE236" s="1113"/>
      <c r="AF236" s="1113"/>
      <c r="AG236" s="1113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20"/>
      <c r="C237" s="1120"/>
      <c r="D237" s="1050" t="s">
        <v>581</v>
      </c>
      <c r="E237" s="1050"/>
      <c r="F237" s="1050"/>
      <c r="G237" s="1050"/>
      <c r="H237" s="1050"/>
      <c r="I237" s="1050"/>
      <c r="J237" s="1050"/>
      <c r="K237" s="1050"/>
      <c r="L237" s="1050"/>
      <c r="M237" s="1050"/>
      <c r="N237" s="1050"/>
      <c r="O237" s="1050"/>
      <c r="P237" s="342">
        <v>987</v>
      </c>
      <c r="Q237" s="1113"/>
      <c r="R237" s="1113"/>
      <c r="S237" s="1113"/>
      <c r="T237" s="1113"/>
      <c r="U237" s="1113"/>
      <c r="V237" s="342">
        <v>991</v>
      </c>
      <c r="W237" s="1113"/>
      <c r="X237" s="1113"/>
      <c r="Y237" s="1113"/>
      <c r="Z237" s="1113"/>
      <c r="AA237" s="1113"/>
      <c r="AB237" s="342">
        <v>382</v>
      </c>
      <c r="AC237" s="1113"/>
      <c r="AD237" s="1113"/>
      <c r="AE237" s="1113"/>
      <c r="AF237" s="1113"/>
      <c r="AG237" s="1113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20"/>
      <c r="C238" s="1120"/>
      <c r="D238" s="1050" t="s">
        <v>582</v>
      </c>
      <c r="E238" s="1050"/>
      <c r="F238" s="1050"/>
      <c r="G238" s="1050"/>
      <c r="H238" s="1050"/>
      <c r="I238" s="1050"/>
      <c r="J238" s="1050"/>
      <c r="K238" s="1050"/>
      <c r="L238" s="1050"/>
      <c r="M238" s="1050"/>
      <c r="N238" s="1050"/>
      <c r="O238" s="1050"/>
      <c r="P238" s="342">
        <v>988</v>
      </c>
      <c r="Q238" s="1113"/>
      <c r="R238" s="1113"/>
      <c r="S238" s="1113"/>
      <c r="T238" s="1113"/>
      <c r="U238" s="1113"/>
      <c r="V238" s="342">
        <v>1001</v>
      </c>
      <c r="W238" s="1113"/>
      <c r="X238" s="1113"/>
      <c r="Y238" s="1113"/>
      <c r="Z238" s="1113"/>
      <c r="AA238" s="1113"/>
      <c r="AB238" s="342">
        <v>761</v>
      </c>
      <c r="AC238" s="1113"/>
      <c r="AD238" s="1113"/>
      <c r="AE238" s="1113"/>
      <c r="AF238" s="1113"/>
      <c r="AG238" s="1113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20"/>
      <c r="C239" s="1120"/>
      <c r="D239" s="1050" t="s">
        <v>583</v>
      </c>
      <c r="E239" s="1050"/>
      <c r="F239" s="1050"/>
      <c r="G239" s="1050"/>
      <c r="H239" s="1050"/>
      <c r="I239" s="1050"/>
      <c r="J239" s="1050"/>
      <c r="K239" s="1050"/>
      <c r="L239" s="1050"/>
      <c r="M239" s="1050"/>
      <c r="N239" s="1050"/>
      <c r="O239" s="1050"/>
      <c r="P239" s="342">
        <v>792</v>
      </c>
      <c r="Q239" s="1113"/>
      <c r="R239" s="1113"/>
      <c r="S239" s="1113"/>
      <c r="T239" s="1113"/>
      <c r="U239" s="1113"/>
      <c r="V239" s="342">
        <v>794</v>
      </c>
      <c r="W239" s="1113"/>
      <c r="X239" s="1113"/>
      <c r="Y239" s="1113"/>
      <c r="Z239" s="1113"/>
      <c r="AA239" s="1113"/>
      <c r="AB239" s="342">
        <v>773</v>
      </c>
      <c r="AC239" s="1113"/>
      <c r="AD239" s="1113"/>
      <c r="AE239" s="1113"/>
      <c r="AF239" s="1113"/>
      <c r="AG239" s="1113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20"/>
      <c r="C240" s="1120"/>
      <c r="D240" s="1117" t="s">
        <v>584</v>
      </c>
      <c r="E240" s="1117"/>
      <c r="F240" s="1117"/>
      <c r="G240" s="1117"/>
      <c r="H240" s="1117"/>
      <c r="I240" s="1117"/>
      <c r="J240" s="1117"/>
      <c r="K240" s="1117"/>
      <c r="L240" s="1117"/>
      <c r="M240" s="1117"/>
      <c r="N240" s="1117"/>
      <c r="O240" s="1117"/>
      <c r="P240" s="1117"/>
      <c r="Q240" s="1117"/>
      <c r="R240" s="1117"/>
      <c r="S240" s="1117"/>
      <c r="T240" s="1117"/>
      <c r="U240" s="1117"/>
      <c r="V240" s="1117"/>
      <c r="W240" s="1117"/>
      <c r="X240" s="1117"/>
      <c r="Y240" s="1117"/>
      <c r="Z240" s="1117"/>
      <c r="AA240" s="1117"/>
      <c r="AB240" s="342">
        <v>365</v>
      </c>
      <c r="AC240" s="1113"/>
      <c r="AD240" s="1113"/>
      <c r="AE240" s="1113"/>
      <c r="AF240" s="1113"/>
      <c r="AG240" s="1113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20"/>
      <c r="C241" s="1120"/>
      <c r="D241" s="1117" t="s">
        <v>585</v>
      </c>
      <c r="E241" s="1117"/>
      <c r="F241" s="1117"/>
      <c r="G241" s="1117"/>
      <c r="H241" s="1117"/>
      <c r="I241" s="1117"/>
      <c r="J241" s="1117"/>
      <c r="K241" s="1117"/>
      <c r="L241" s="1117"/>
      <c r="M241" s="1117"/>
      <c r="N241" s="1117"/>
      <c r="O241" s="1117"/>
      <c r="P241" s="1117"/>
      <c r="Q241" s="1117"/>
      <c r="R241" s="1117"/>
      <c r="S241" s="1117"/>
      <c r="T241" s="1117"/>
      <c r="U241" s="1117"/>
      <c r="V241" s="1117"/>
      <c r="W241" s="1117"/>
      <c r="X241" s="1117"/>
      <c r="Y241" s="1117"/>
      <c r="Z241" s="1117"/>
      <c r="AA241" s="1117"/>
      <c r="AB241" s="342">
        <v>366</v>
      </c>
      <c r="AC241" s="1113"/>
      <c r="AD241" s="1113"/>
      <c r="AE241" s="1113"/>
      <c r="AF241" s="1113"/>
      <c r="AG241" s="1113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20"/>
      <c r="C242" s="1120"/>
      <c r="D242" s="1117" t="s">
        <v>586</v>
      </c>
      <c r="E242" s="1117"/>
      <c r="F242" s="1117"/>
      <c r="G242" s="1117"/>
      <c r="H242" s="1117"/>
      <c r="I242" s="1117"/>
      <c r="J242" s="1117"/>
      <c r="K242" s="1117"/>
      <c r="L242" s="1117"/>
      <c r="M242" s="1117"/>
      <c r="N242" s="1117"/>
      <c r="O242" s="1117"/>
      <c r="P242" s="1117"/>
      <c r="Q242" s="1117"/>
      <c r="R242" s="1117"/>
      <c r="S242" s="1117"/>
      <c r="T242" s="1117"/>
      <c r="U242" s="1117"/>
      <c r="V242" s="1117"/>
      <c r="W242" s="1117"/>
      <c r="X242" s="1117"/>
      <c r="Y242" s="1117"/>
      <c r="Z242" s="1117"/>
      <c r="AA242" s="1117"/>
      <c r="AB242" s="342">
        <v>392</v>
      </c>
      <c r="AC242" s="1113"/>
      <c r="AD242" s="1113"/>
      <c r="AE242" s="1113"/>
      <c r="AF242" s="1113"/>
      <c r="AG242" s="1113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20"/>
      <c r="C243" s="1120"/>
      <c r="D243" s="1117" t="s">
        <v>587</v>
      </c>
      <c r="E243" s="1117"/>
      <c r="F243" s="1117"/>
      <c r="G243" s="1117"/>
      <c r="H243" s="1117"/>
      <c r="I243" s="1117"/>
      <c r="J243" s="1117"/>
      <c r="K243" s="1117"/>
      <c r="L243" s="1117"/>
      <c r="M243" s="1117"/>
      <c r="N243" s="1117"/>
      <c r="O243" s="1117"/>
      <c r="P243" s="1117"/>
      <c r="Q243" s="1117"/>
      <c r="R243" s="1117"/>
      <c r="S243" s="1117"/>
      <c r="T243" s="1117"/>
      <c r="U243" s="1117"/>
      <c r="V243" s="1117"/>
      <c r="W243" s="1117"/>
      <c r="X243" s="1117"/>
      <c r="Y243" s="1117"/>
      <c r="Z243" s="1117"/>
      <c r="AA243" s="1117"/>
      <c r="AB243" s="342">
        <v>1153</v>
      </c>
      <c r="AC243" s="1113"/>
      <c r="AD243" s="1113"/>
      <c r="AE243" s="1113"/>
      <c r="AF243" s="1113"/>
      <c r="AG243" s="1113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20"/>
      <c r="C244" s="1120"/>
      <c r="D244" s="1117" t="s">
        <v>588</v>
      </c>
      <c r="E244" s="1117"/>
      <c r="F244" s="1117"/>
      <c r="G244" s="1117"/>
      <c r="H244" s="1117"/>
      <c r="I244" s="1117"/>
      <c r="J244" s="1117"/>
      <c r="K244" s="1117"/>
      <c r="L244" s="1117"/>
      <c r="M244" s="1117"/>
      <c r="N244" s="1117"/>
      <c r="O244" s="1117"/>
      <c r="P244" s="1117"/>
      <c r="Q244" s="1117"/>
      <c r="R244" s="1117"/>
      <c r="S244" s="1117"/>
      <c r="T244" s="1117"/>
      <c r="U244" s="1117"/>
      <c r="V244" s="1117"/>
      <c r="W244" s="1117"/>
      <c r="X244" s="1117"/>
      <c r="Y244" s="1117"/>
      <c r="Z244" s="1117"/>
      <c r="AA244" s="1117"/>
      <c r="AB244" s="342">
        <v>984</v>
      </c>
      <c r="AC244" s="1113"/>
      <c r="AD244" s="1113"/>
      <c r="AE244" s="1113"/>
      <c r="AF244" s="1113"/>
      <c r="AG244" s="1113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20" t="s">
        <v>589</v>
      </c>
      <c r="C245" s="1120"/>
      <c r="D245" s="1117" t="s">
        <v>590</v>
      </c>
      <c r="E245" s="1117"/>
      <c r="F245" s="1117"/>
      <c r="G245" s="1117"/>
      <c r="H245" s="1117"/>
      <c r="I245" s="1117"/>
      <c r="J245" s="1117"/>
      <c r="K245" s="1117"/>
      <c r="L245" s="1117"/>
      <c r="M245" s="1117"/>
      <c r="N245" s="1117"/>
      <c r="O245" s="1117"/>
      <c r="P245" s="1117"/>
      <c r="Q245" s="1117"/>
      <c r="R245" s="1117"/>
      <c r="S245" s="1117"/>
      <c r="T245" s="1117"/>
      <c r="U245" s="1117"/>
      <c r="V245" s="1117"/>
      <c r="W245" s="1117"/>
      <c r="X245" s="1117"/>
      <c r="Y245" s="1117"/>
      <c r="Z245" s="1117"/>
      <c r="AA245" s="1117"/>
      <c r="AB245" s="342">
        <v>839</v>
      </c>
      <c r="AC245" s="1113"/>
      <c r="AD245" s="1113"/>
      <c r="AE245" s="1113"/>
      <c r="AF245" s="1113"/>
      <c r="AG245" s="1113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20"/>
      <c r="C246" s="1120"/>
      <c r="D246" s="1117" t="s">
        <v>591</v>
      </c>
      <c r="E246" s="1117"/>
      <c r="F246" s="1117"/>
      <c r="G246" s="1117"/>
      <c r="H246" s="1117"/>
      <c r="I246" s="1117"/>
      <c r="J246" s="1117"/>
      <c r="K246" s="1117"/>
      <c r="L246" s="1117"/>
      <c r="M246" s="1117"/>
      <c r="N246" s="1117"/>
      <c r="O246" s="1117"/>
      <c r="P246" s="342">
        <v>989</v>
      </c>
      <c r="Q246" s="1113"/>
      <c r="R246" s="1113"/>
      <c r="S246" s="1113"/>
      <c r="T246" s="1113"/>
      <c r="U246" s="1113"/>
      <c r="V246" s="342">
        <v>993</v>
      </c>
      <c r="W246" s="1113"/>
      <c r="X246" s="1113"/>
      <c r="Y246" s="1113"/>
      <c r="Z246" s="1113"/>
      <c r="AA246" s="1113"/>
      <c r="AB246" s="342">
        <v>384</v>
      </c>
      <c r="AC246" s="1113"/>
      <c r="AD246" s="1113"/>
      <c r="AE246" s="1113"/>
      <c r="AF246" s="1113"/>
      <c r="AG246" s="1113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20"/>
      <c r="C247" s="1120"/>
      <c r="D247" s="1121" t="s">
        <v>592</v>
      </c>
      <c r="E247" s="1121"/>
      <c r="F247" s="1121"/>
      <c r="G247" s="1121"/>
      <c r="H247" s="1121"/>
      <c r="I247" s="1121"/>
      <c r="J247" s="1121"/>
      <c r="K247" s="1121"/>
      <c r="L247" s="1121"/>
      <c r="M247" s="1121"/>
      <c r="N247" s="1121"/>
      <c r="O247" s="1121"/>
      <c r="P247" s="342">
        <v>815</v>
      </c>
      <c r="Q247" s="1124"/>
      <c r="R247" s="1125"/>
      <c r="S247" s="1125"/>
      <c r="T247" s="1125"/>
      <c r="U247" s="1126"/>
      <c r="V247" s="1114"/>
      <c r="W247" s="1115"/>
      <c r="X247" s="1115"/>
      <c r="Y247" s="1115"/>
      <c r="Z247" s="1115"/>
      <c r="AA247" s="1116"/>
      <c r="AB247" s="342">
        <v>390</v>
      </c>
      <c r="AC247" s="1113"/>
      <c r="AD247" s="1113"/>
      <c r="AE247" s="1113"/>
      <c r="AF247" s="1113"/>
      <c r="AG247" s="1113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20"/>
      <c r="C248" s="1120"/>
      <c r="D248" s="1121" t="s">
        <v>593</v>
      </c>
      <c r="E248" s="1121"/>
      <c r="F248" s="1121"/>
      <c r="G248" s="1121"/>
      <c r="H248" s="1121"/>
      <c r="I248" s="1121"/>
      <c r="J248" s="1121"/>
      <c r="K248" s="1121"/>
      <c r="L248" s="1121"/>
      <c r="M248" s="1121"/>
      <c r="N248" s="1121"/>
      <c r="O248" s="1121"/>
      <c r="P248" s="342">
        <v>741</v>
      </c>
      <c r="Q248" s="1124"/>
      <c r="R248" s="1125"/>
      <c r="S248" s="1125"/>
      <c r="T248" s="1125"/>
      <c r="U248" s="1126"/>
      <c r="V248" s="1114"/>
      <c r="W248" s="1115"/>
      <c r="X248" s="1115"/>
      <c r="Y248" s="1115"/>
      <c r="Z248" s="1115"/>
      <c r="AA248" s="1116"/>
      <c r="AB248" s="342">
        <v>742</v>
      </c>
      <c r="AC248" s="1113"/>
      <c r="AD248" s="1113"/>
      <c r="AE248" s="1113"/>
      <c r="AF248" s="1113"/>
      <c r="AG248" s="1113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20"/>
      <c r="C249" s="1120"/>
      <c r="D249" s="1117" t="s">
        <v>594</v>
      </c>
      <c r="E249" s="1117"/>
      <c r="F249" s="1117"/>
      <c r="G249" s="1117"/>
      <c r="H249" s="1117"/>
      <c r="I249" s="1117"/>
      <c r="J249" s="1117"/>
      <c r="K249" s="1117"/>
      <c r="L249" s="1117"/>
      <c r="M249" s="1117"/>
      <c r="N249" s="1117"/>
      <c r="O249" s="1117"/>
      <c r="P249" s="1117"/>
      <c r="Q249" s="1117"/>
      <c r="R249" s="1117"/>
      <c r="S249" s="1117"/>
      <c r="T249" s="1117"/>
      <c r="U249" s="1117"/>
      <c r="V249" s="1117"/>
      <c r="W249" s="1117"/>
      <c r="X249" s="1117"/>
      <c r="Y249" s="1117"/>
      <c r="Z249" s="1117"/>
      <c r="AA249" s="1117"/>
      <c r="AB249" s="342">
        <v>841</v>
      </c>
      <c r="AC249" s="1113"/>
      <c r="AD249" s="1113"/>
      <c r="AE249" s="1113"/>
      <c r="AF249" s="1113"/>
      <c r="AG249" s="1113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20"/>
      <c r="C250" s="1120"/>
      <c r="D250" s="1117" t="s">
        <v>595</v>
      </c>
      <c r="E250" s="1117"/>
      <c r="F250" s="1117"/>
      <c r="G250" s="1117"/>
      <c r="H250" s="1117"/>
      <c r="I250" s="1117"/>
      <c r="J250" s="1117"/>
      <c r="K250" s="1117"/>
      <c r="L250" s="1117"/>
      <c r="M250" s="1117"/>
      <c r="N250" s="1117"/>
      <c r="O250" s="1117"/>
      <c r="P250" s="1117"/>
      <c r="Q250" s="1117"/>
      <c r="R250" s="1117"/>
      <c r="S250" s="1117"/>
      <c r="T250" s="1117"/>
      <c r="U250" s="1117"/>
      <c r="V250" s="1117"/>
      <c r="W250" s="1117"/>
      <c r="X250" s="1117"/>
      <c r="Y250" s="1117"/>
      <c r="Z250" s="1117"/>
      <c r="AA250" s="1117"/>
      <c r="AB250" s="342">
        <v>855</v>
      </c>
      <c r="AC250" s="1113"/>
      <c r="AD250" s="1113"/>
      <c r="AE250" s="1113"/>
      <c r="AF250" s="1113"/>
      <c r="AG250" s="1113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20" t="s">
        <v>596</v>
      </c>
      <c r="C251" s="1120"/>
      <c r="D251" s="1121" t="s">
        <v>597</v>
      </c>
      <c r="E251" s="1121"/>
      <c r="F251" s="1121"/>
      <c r="G251" s="342">
        <v>828</v>
      </c>
      <c r="H251" s="1113"/>
      <c r="I251" s="1113"/>
      <c r="J251" s="1113"/>
      <c r="K251" s="1113"/>
      <c r="L251" s="1113"/>
      <c r="M251" s="1121" t="s">
        <v>598</v>
      </c>
      <c r="N251" s="1121"/>
      <c r="O251" s="1121"/>
      <c r="P251" s="342">
        <v>830</v>
      </c>
      <c r="Q251" s="1122"/>
      <c r="R251" s="1122"/>
      <c r="S251" s="1122"/>
      <c r="T251" s="1122"/>
      <c r="U251" s="1122"/>
      <c r="V251" s="1123" t="s">
        <v>599</v>
      </c>
      <c r="W251" s="1123"/>
      <c r="X251" s="1123"/>
      <c r="Y251" s="1123"/>
      <c r="Z251" s="1123"/>
      <c r="AA251" s="1123"/>
      <c r="AB251" s="342">
        <v>829</v>
      </c>
      <c r="AC251" s="1113"/>
      <c r="AD251" s="1113"/>
      <c r="AE251" s="1113"/>
      <c r="AF251" s="1113"/>
      <c r="AG251" s="1113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20" t="s">
        <v>600</v>
      </c>
      <c r="C252" s="1120"/>
      <c r="D252" s="1064" t="s">
        <v>564</v>
      </c>
      <c r="E252" s="1064"/>
      <c r="F252" s="1064"/>
      <c r="G252" s="1064"/>
      <c r="H252" s="1064"/>
      <c r="I252" s="1064"/>
      <c r="J252" s="1064"/>
      <c r="K252" s="1064"/>
      <c r="L252" s="1064"/>
      <c r="M252" s="1064"/>
      <c r="N252" s="1064"/>
      <c r="O252" s="1064"/>
      <c r="P252" s="1064" t="s">
        <v>601</v>
      </c>
      <c r="Q252" s="1064"/>
      <c r="R252" s="1064"/>
      <c r="S252" s="1064"/>
      <c r="T252" s="1064"/>
      <c r="U252" s="1064"/>
      <c r="V252" s="1064" t="s">
        <v>602</v>
      </c>
      <c r="W252" s="1064"/>
      <c r="X252" s="1064"/>
      <c r="Y252" s="1064"/>
      <c r="Z252" s="1064"/>
      <c r="AA252" s="1064"/>
      <c r="AB252" s="1114"/>
      <c r="AC252" s="1115"/>
      <c r="AD252" s="1115"/>
      <c r="AE252" s="1115"/>
      <c r="AF252" s="1115"/>
      <c r="AG252" s="1116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20"/>
      <c r="C253" s="1120"/>
      <c r="D253" s="1064"/>
      <c r="E253" s="1064"/>
      <c r="F253" s="1064"/>
      <c r="G253" s="1064"/>
      <c r="H253" s="1064"/>
      <c r="I253" s="1064"/>
      <c r="J253" s="1064"/>
      <c r="K253" s="1064"/>
      <c r="L253" s="1064"/>
      <c r="M253" s="1064"/>
      <c r="N253" s="1064"/>
      <c r="O253" s="1064"/>
      <c r="P253" s="1064"/>
      <c r="Q253" s="1064"/>
      <c r="R253" s="1064"/>
      <c r="S253" s="1064"/>
      <c r="T253" s="1064"/>
      <c r="U253" s="1064"/>
      <c r="V253" s="1064"/>
      <c r="W253" s="1064"/>
      <c r="X253" s="1064"/>
      <c r="Y253" s="1064"/>
      <c r="Z253" s="1064"/>
      <c r="AA253" s="1064"/>
      <c r="AB253" s="1114"/>
      <c r="AC253" s="1115"/>
      <c r="AD253" s="1115"/>
      <c r="AE253" s="1115"/>
      <c r="AF253" s="1115"/>
      <c r="AG253" s="1116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20"/>
      <c r="C254" s="1120"/>
      <c r="D254" s="1117" t="s">
        <v>603</v>
      </c>
      <c r="E254" s="1117"/>
      <c r="F254" s="1117"/>
      <c r="G254" s="1117"/>
      <c r="H254" s="1117"/>
      <c r="I254" s="1117"/>
      <c r="J254" s="1117"/>
      <c r="K254" s="1117"/>
      <c r="L254" s="1117"/>
      <c r="M254" s="1117"/>
      <c r="N254" s="1117"/>
      <c r="O254" s="1117"/>
      <c r="P254" s="342">
        <v>772</v>
      </c>
      <c r="Q254" s="1113"/>
      <c r="R254" s="1113"/>
      <c r="S254" s="1113"/>
      <c r="T254" s="1113"/>
      <c r="U254" s="1113"/>
      <c r="V254" s="342">
        <v>811</v>
      </c>
      <c r="W254" s="1113"/>
      <c r="X254" s="1113"/>
      <c r="Y254" s="1113"/>
      <c r="Z254" s="1113"/>
      <c r="AA254" s="1113"/>
      <c r="AB254" s="1114"/>
      <c r="AC254" s="1115"/>
      <c r="AD254" s="1115"/>
      <c r="AE254" s="1115"/>
      <c r="AF254" s="1115"/>
      <c r="AG254" s="1116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20"/>
      <c r="C255" s="1120"/>
      <c r="D255" s="1117" t="s">
        <v>604</v>
      </c>
      <c r="E255" s="1117"/>
      <c r="F255" s="1117"/>
      <c r="G255" s="1117"/>
      <c r="H255" s="1117"/>
      <c r="I255" s="1117"/>
      <c r="J255" s="1117"/>
      <c r="K255" s="1117"/>
      <c r="L255" s="1117"/>
      <c r="M255" s="1117"/>
      <c r="N255" s="1117"/>
      <c r="O255" s="1117"/>
      <c r="P255" s="342">
        <v>873</v>
      </c>
      <c r="Q255" s="1113"/>
      <c r="R255" s="1113"/>
      <c r="S255" s="1113"/>
      <c r="T255" s="1113"/>
      <c r="U255" s="1113"/>
      <c r="V255" s="342">
        <v>1002</v>
      </c>
      <c r="W255" s="1113"/>
      <c r="X255" s="1113"/>
      <c r="Y255" s="1113"/>
      <c r="Z255" s="1113"/>
      <c r="AA255" s="1113"/>
      <c r="AB255" s="1114"/>
      <c r="AC255" s="1115"/>
      <c r="AD255" s="1115"/>
      <c r="AE255" s="1115"/>
      <c r="AF255" s="1115"/>
      <c r="AG255" s="1116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20"/>
      <c r="C256" s="1120"/>
      <c r="D256" s="1117" t="s">
        <v>605</v>
      </c>
      <c r="E256" s="1117"/>
      <c r="F256" s="1117"/>
      <c r="G256" s="1117"/>
      <c r="H256" s="1117"/>
      <c r="I256" s="1117"/>
      <c r="J256" s="1117"/>
      <c r="K256" s="1117"/>
      <c r="L256" s="1117"/>
      <c r="M256" s="1117"/>
      <c r="N256" s="1117"/>
      <c r="O256" s="1117"/>
      <c r="P256" s="342">
        <v>1120</v>
      </c>
      <c r="Q256" s="1113"/>
      <c r="R256" s="1113"/>
      <c r="S256" s="1113"/>
      <c r="T256" s="1113"/>
      <c r="U256" s="1113"/>
      <c r="V256" s="342">
        <v>1121</v>
      </c>
      <c r="W256" s="1113"/>
      <c r="X256" s="1113"/>
      <c r="Y256" s="1113"/>
      <c r="Z256" s="1113"/>
      <c r="AA256" s="1113"/>
      <c r="AB256" s="1114"/>
      <c r="AC256" s="1115"/>
      <c r="AD256" s="1115"/>
      <c r="AE256" s="1115"/>
      <c r="AF256" s="1115"/>
      <c r="AG256" s="1116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20"/>
      <c r="C257" s="1120"/>
      <c r="D257" s="1117" t="s">
        <v>606</v>
      </c>
      <c r="E257" s="1117"/>
      <c r="F257" s="1117"/>
      <c r="G257" s="1117"/>
      <c r="H257" s="1117"/>
      <c r="I257" s="1117"/>
      <c r="J257" s="1117"/>
      <c r="K257" s="1117"/>
      <c r="L257" s="1117"/>
      <c r="M257" s="1117"/>
      <c r="N257" s="1117"/>
      <c r="O257" s="1117"/>
      <c r="P257" s="342">
        <v>1122</v>
      </c>
      <c r="Q257" s="1113"/>
      <c r="R257" s="1113"/>
      <c r="S257" s="1113"/>
      <c r="T257" s="1113"/>
      <c r="U257" s="1113"/>
      <c r="V257" s="342">
        <v>1124</v>
      </c>
      <c r="W257" s="1113"/>
      <c r="X257" s="1113"/>
      <c r="Y257" s="1113"/>
      <c r="Z257" s="1113"/>
      <c r="AA257" s="1113"/>
      <c r="AB257" s="1114"/>
      <c r="AC257" s="1115"/>
      <c r="AD257" s="1115"/>
      <c r="AE257" s="1115"/>
      <c r="AF257" s="1115"/>
      <c r="AG257" s="1116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20"/>
      <c r="C258" s="1120"/>
      <c r="D258" s="1117" t="s">
        <v>607</v>
      </c>
      <c r="E258" s="1117"/>
      <c r="F258" s="1117"/>
      <c r="G258" s="1117"/>
      <c r="H258" s="1117"/>
      <c r="I258" s="1117"/>
      <c r="J258" s="1117"/>
      <c r="K258" s="1117"/>
      <c r="L258" s="1117"/>
      <c r="M258" s="1117"/>
      <c r="N258" s="1117"/>
      <c r="O258" s="1117"/>
      <c r="P258" s="342">
        <v>1258</v>
      </c>
      <c r="Q258" s="1122"/>
      <c r="R258" s="1122"/>
      <c r="S258" s="1122"/>
      <c r="T258" s="1122"/>
      <c r="U258" s="1122"/>
      <c r="V258" s="342">
        <v>1259</v>
      </c>
      <c r="W258" s="1122"/>
      <c r="X258" s="1122"/>
      <c r="Y258" s="1122"/>
      <c r="Z258" s="1122"/>
      <c r="AA258" s="1122"/>
      <c r="AB258" s="1114"/>
      <c r="AC258" s="1115"/>
      <c r="AD258" s="1115"/>
      <c r="AE258" s="1115"/>
      <c r="AF258" s="1115"/>
      <c r="AG258" s="1116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20"/>
      <c r="C259" s="1120"/>
      <c r="D259" s="1117" t="s">
        <v>608</v>
      </c>
      <c r="E259" s="1117"/>
      <c r="F259" s="1117"/>
      <c r="G259" s="1117"/>
      <c r="H259" s="1117"/>
      <c r="I259" s="1117"/>
      <c r="J259" s="1117"/>
      <c r="K259" s="1117"/>
      <c r="L259" s="1117"/>
      <c r="M259" s="1117"/>
      <c r="N259" s="1117"/>
      <c r="O259" s="1117"/>
      <c r="P259" s="342">
        <v>1775</v>
      </c>
      <c r="Q259" s="1113"/>
      <c r="R259" s="1113"/>
      <c r="S259" s="1113"/>
      <c r="T259" s="1113"/>
      <c r="U259" s="1113"/>
      <c r="V259" s="1118"/>
      <c r="W259" s="1118"/>
      <c r="X259" s="1118"/>
      <c r="Y259" s="1118"/>
      <c r="Z259" s="1118"/>
      <c r="AA259" s="1118"/>
      <c r="AB259" s="1114"/>
      <c r="AC259" s="1115"/>
      <c r="AD259" s="1115"/>
      <c r="AE259" s="1115"/>
      <c r="AF259" s="1115"/>
      <c r="AG259" s="1116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117" t="s">
        <v>609</v>
      </c>
      <c r="C260" s="1117"/>
      <c r="D260" s="1117"/>
      <c r="E260" s="1117"/>
      <c r="F260" s="1117"/>
      <c r="G260" s="1117"/>
      <c r="H260" s="1117"/>
      <c r="I260" s="1117"/>
      <c r="J260" s="1117"/>
      <c r="K260" s="1117"/>
      <c r="L260" s="1117"/>
      <c r="M260" s="1117"/>
      <c r="N260" s="1117"/>
      <c r="O260" s="1117"/>
      <c r="P260" s="1119" t="s">
        <v>610</v>
      </c>
      <c r="Q260" s="1119"/>
      <c r="R260" s="1119"/>
      <c r="S260" s="1119"/>
      <c r="T260" s="1119"/>
      <c r="U260" s="1119"/>
      <c r="V260" s="1119" t="s">
        <v>611</v>
      </c>
      <c r="W260" s="1119"/>
      <c r="X260" s="1119"/>
      <c r="Y260" s="1119"/>
      <c r="Z260" s="1119"/>
      <c r="AA260" s="1119"/>
      <c r="AB260" s="1119" t="s">
        <v>518</v>
      </c>
      <c r="AC260" s="1119"/>
      <c r="AD260" s="1119"/>
      <c r="AE260" s="1119"/>
      <c r="AF260" s="1119"/>
      <c r="AG260" s="1119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117"/>
      <c r="C261" s="1117"/>
      <c r="D261" s="1117"/>
      <c r="E261" s="1117"/>
      <c r="F261" s="1117"/>
      <c r="G261" s="1117"/>
      <c r="H261" s="1117"/>
      <c r="I261" s="1117"/>
      <c r="J261" s="1117"/>
      <c r="K261" s="1117"/>
      <c r="L261" s="1117"/>
      <c r="M261" s="1117"/>
      <c r="N261" s="1117"/>
      <c r="O261" s="1117"/>
      <c r="P261" s="342">
        <v>999</v>
      </c>
      <c r="Q261" s="1113"/>
      <c r="R261" s="1113"/>
      <c r="S261" s="1113"/>
      <c r="T261" s="1113"/>
      <c r="U261" s="1113"/>
      <c r="V261" s="342">
        <v>998</v>
      </c>
      <c r="W261" s="1113"/>
      <c r="X261" s="1113"/>
      <c r="Y261" s="1113"/>
      <c r="Z261" s="1113"/>
      <c r="AA261" s="1113"/>
      <c r="AB261" s="342">
        <v>953</v>
      </c>
      <c r="AC261" s="1113"/>
      <c r="AD261" s="1113"/>
      <c r="AE261" s="1113"/>
      <c r="AF261" s="1113"/>
      <c r="AG261" s="1113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79" t="s">
        <v>612</v>
      </c>
      <c r="C263" s="1079"/>
      <c r="D263" s="1079"/>
      <c r="E263" s="1079"/>
      <c r="F263" s="1079"/>
      <c r="G263" s="1079"/>
      <c r="H263" s="1079"/>
      <c r="I263" s="1079"/>
      <c r="J263" s="1079"/>
      <c r="K263" s="1079"/>
      <c r="L263" s="1079"/>
      <c r="M263" s="1079"/>
      <c r="N263" s="1079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79"/>
      <c r="C264" s="1079"/>
      <c r="D264" s="1079"/>
      <c r="E264" s="1079"/>
      <c r="F264" s="1079"/>
      <c r="G264" s="1079"/>
      <c r="H264" s="1079"/>
      <c r="I264" s="1079"/>
      <c r="J264" s="1079"/>
      <c r="K264" s="1079"/>
      <c r="L264" s="1079"/>
      <c r="M264" s="1079"/>
      <c r="N264" s="1079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050" t="s">
        <v>613</v>
      </c>
      <c r="C265" s="1050"/>
      <c r="D265" s="1050"/>
      <c r="E265" s="1050"/>
      <c r="F265" s="1050"/>
      <c r="G265" s="1050"/>
      <c r="H265" s="338">
        <v>1160</v>
      </c>
      <c r="I265" s="1113"/>
      <c r="J265" s="1113"/>
      <c r="K265" s="1113"/>
      <c r="L265" s="1113"/>
      <c r="M265" s="1113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050" t="s">
        <v>614</v>
      </c>
      <c r="C266" s="1050"/>
      <c r="D266" s="1050"/>
      <c r="E266" s="1050"/>
      <c r="F266" s="1050"/>
      <c r="G266" s="1050"/>
      <c r="H266" s="338">
        <v>1161</v>
      </c>
      <c r="I266" s="1113"/>
      <c r="J266" s="1113"/>
      <c r="K266" s="1113"/>
      <c r="L266" s="1113"/>
      <c r="M266" s="1113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050" t="s">
        <v>615</v>
      </c>
      <c r="C267" s="1050"/>
      <c r="D267" s="1050"/>
      <c r="E267" s="1050"/>
      <c r="F267" s="1050"/>
      <c r="G267" s="1050"/>
      <c r="H267" s="338">
        <v>1162</v>
      </c>
      <c r="I267" s="1113"/>
      <c r="J267" s="1113"/>
      <c r="K267" s="1113"/>
      <c r="L267" s="1113"/>
      <c r="M267" s="1113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050" t="s">
        <v>616</v>
      </c>
      <c r="C268" s="1050"/>
      <c r="D268" s="1050"/>
      <c r="E268" s="1050"/>
      <c r="F268" s="1050"/>
      <c r="G268" s="1050"/>
      <c r="H268" s="338">
        <v>1163</v>
      </c>
      <c r="I268" s="1113"/>
      <c r="J268" s="1113"/>
      <c r="K268" s="1113"/>
      <c r="L268" s="1113"/>
      <c r="M268" s="1113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050" t="s">
        <v>617</v>
      </c>
      <c r="C269" s="1050"/>
      <c r="D269" s="1050"/>
      <c r="E269" s="1050"/>
      <c r="F269" s="1050"/>
      <c r="G269" s="1050"/>
      <c r="H269" s="338">
        <v>1164</v>
      </c>
      <c r="I269" s="1113"/>
      <c r="J269" s="1113"/>
      <c r="K269" s="1113"/>
      <c r="L269" s="1113"/>
      <c r="M269" s="1113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050" t="s">
        <v>618</v>
      </c>
      <c r="C270" s="1050"/>
      <c r="D270" s="1050"/>
      <c r="E270" s="1050"/>
      <c r="F270" s="1050"/>
      <c r="G270" s="1050"/>
      <c r="H270" s="338">
        <v>1166</v>
      </c>
      <c r="I270" s="1113"/>
      <c r="J270" s="1113"/>
      <c r="K270" s="1113"/>
      <c r="L270" s="1113"/>
      <c r="M270" s="1113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050" t="s">
        <v>619</v>
      </c>
      <c r="C271" s="1050"/>
      <c r="D271" s="1050"/>
      <c r="E271" s="1050"/>
      <c r="F271" s="1050"/>
      <c r="G271" s="1050"/>
      <c r="H271" s="338">
        <v>1167</v>
      </c>
      <c r="I271" s="1113"/>
      <c r="J271" s="1113"/>
      <c r="K271" s="1113"/>
      <c r="L271" s="1113"/>
      <c r="M271" s="1113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050" t="s">
        <v>620</v>
      </c>
      <c r="C272" s="1050"/>
      <c r="D272" s="1050"/>
      <c r="E272" s="1050"/>
      <c r="F272" s="1050"/>
      <c r="G272" s="1050"/>
      <c r="H272" s="338">
        <v>1168</v>
      </c>
      <c r="I272" s="1113"/>
      <c r="J272" s="1113"/>
      <c r="K272" s="1113"/>
      <c r="L272" s="1113"/>
      <c r="M272" s="1113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050" t="s">
        <v>621</v>
      </c>
      <c r="C273" s="1050"/>
      <c r="D273" s="1050"/>
      <c r="E273" s="1050"/>
      <c r="F273" s="1050"/>
      <c r="G273" s="1050"/>
      <c r="H273" s="338">
        <v>1169</v>
      </c>
      <c r="I273" s="1113"/>
      <c r="J273" s="1113"/>
      <c r="K273" s="1113"/>
      <c r="L273" s="1113"/>
      <c r="M273" s="1113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050" t="s">
        <v>622</v>
      </c>
      <c r="C274" s="1050"/>
      <c r="D274" s="1050"/>
      <c r="E274" s="1050"/>
      <c r="F274" s="1050"/>
      <c r="G274" s="1050"/>
      <c r="H274" s="338">
        <v>1170</v>
      </c>
      <c r="I274" s="1113"/>
      <c r="J274" s="1113"/>
      <c r="K274" s="1113"/>
      <c r="L274" s="1113"/>
      <c r="M274" s="1113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050" t="s">
        <v>623</v>
      </c>
      <c r="C275" s="1050"/>
      <c r="D275" s="1050"/>
      <c r="E275" s="1050"/>
      <c r="F275" s="1050"/>
      <c r="G275" s="1050"/>
      <c r="H275" s="338">
        <v>1171</v>
      </c>
      <c r="I275" s="1113"/>
      <c r="J275" s="1113"/>
      <c r="K275" s="1113"/>
      <c r="L275" s="1113"/>
      <c r="M275" s="1113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050" t="s">
        <v>624</v>
      </c>
      <c r="C276" s="1050"/>
      <c r="D276" s="1050"/>
      <c r="E276" s="1050"/>
      <c r="F276" s="1050"/>
      <c r="G276" s="1050"/>
      <c r="H276" s="338">
        <v>1172</v>
      </c>
      <c r="I276" s="1113"/>
      <c r="J276" s="1113"/>
      <c r="K276" s="1113"/>
      <c r="L276" s="1113"/>
      <c r="M276" s="1113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050" t="s">
        <v>625</v>
      </c>
      <c r="C277" s="1050"/>
      <c r="D277" s="1050"/>
      <c r="E277" s="1050"/>
      <c r="F277" s="1050"/>
      <c r="G277" s="1050"/>
      <c r="H277" s="338">
        <v>1173</v>
      </c>
      <c r="I277" s="1113"/>
      <c r="J277" s="1113"/>
      <c r="K277" s="1113"/>
      <c r="L277" s="1113"/>
      <c r="M277" s="1113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050" t="s">
        <v>626</v>
      </c>
      <c r="C278" s="1050"/>
      <c r="D278" s="1050"/>
      <c r="E278" s="1050"/>
      <c r="F278" s="1050"/>
      <c r="G278" s="1050"/>
      <c r="H278" s="338">
        <v>1174</v>
      </c>
      <c r="I278" s="1113"/>
      <c r="J278" s="1113"/>
      <c r="K278" s="1113"/>
      <c r="L278" s="1113"/>
      <c r="M278" s="1113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79" t="s">
        <v>627</v>
      </c>
      <c r="C280" s="1079"/>
      <c r="D280" s="1079"/>
      <c r="E280" s="1079"/>
      <c r="F280" s="1079"/>
      <c r="G280" s="1079"/>
      <c r="H280" s="1079"/>
      <c r="I280" s="1079"/>
      <c r="J280" s="1079"/>
      <c r="K280" s="1079"/>
      <c r="L280" s="1079"/>
      <c r="M280" s="1079"/>
      <c r="N280" s="1079"/>
      <c r="O280" s="1079"/>
      <c r="P280" s="1079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79"/>
      <c r="C281" s="1079"/>
      <c r="D281" s="1079"/>
      <c r="E281" s="1079"/>
      <c r="F281" s="1079"/>
      <c r="G281" s="1079"/>
      <c r="H281" s="1079"/>
      <c r="I281" s="1079"/>
      <c r="J281" s="1079"/>
      <c r="K281" s="1079"/>
      <c r="L281" s="1079"/>
      <c r="M281" s="1079"/>
      <c r="N281" s="1079"/>
      <c r="O281" s="1079"/>
      <c r="P281" s="1079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075" t="s">
        <v>628</v>
      </c>
      <c r="C282" s="1076"/>
      <c r="D282" s="1076"/>
      <c r="E282" s="1076"/>
      <c r="F282" s="1076"/>
      <c r="G282" s="1076"/>
      <c r="H282" s="1076"/>
      <c r="I282" s="1077"/>
      <c r="J282" s="338">
        <v>940</v>
      </c>
      <c r="K282" s="1067"/>
      <c r="L282" s="1067"/>
      <c r="M282" s="1067"/>
      <c r="N282" s="1067"/>
      <c r="O282" s="1067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050" t="s">
        <v>629</v>
      </c>
      <c r="C283" s="1050"/>
      <c r="D283" s="1050"/>
      <c r="E283" s="1050"/>
      <c r="F283" s="1050"/>
      <c r="G283" s="1050"/>
      <c r="H283" s="1050"/>
      <c r="I283" s="1050"/>
      <c r="J283" s="338">
        <v>938</v>
      </c>
      <c r="K283" s="1067"/>
      <c r="L283" s="1067"/>
      <c r="M283" s="1067"/>
      <c r="N283" s="1067"/>
      <c r="O283" s="1067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050" t="s">
        <v>630</v>
      </c>
      <c r="C284" s="1050"/>
      <c r="D284" s="1050"/>
      <c r="E284" s="1050"/>
      <c r="F284" s="1050"/>
      <c r="G284" s="1050"/>
      <c r="H284" s="1050"/>
      <c r="I284" s="1050"/>
      <c r="J284" s="338">
        <v>949</v>
      </c>
      <c r="K284" s="1067"/>
      <c r="L284" s="1067"/>
      <c r="M284" s="1067"/>
      <c r="N284" s="1067"/>
      <c r="O284" s="1067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050" t="s">
        <v>631</v>
      </c>
      <c r="C285" s="1050"/>
      <c r="D285" s="1050"/>
      <c r="E285" s="1050"/>
      <c r="F285" s="1050"/>
      <c r="G285" s="1050"/>
      <c r="H285" s="1050"/>
      <c r="I285" s="1050"/>
      <c r="J285" s="338">
        <v>1158</v>
      </c>
      <c r="K285" s="1113"/>
      <c r="L285" s="1113"/>
      <c r="M285" s="1113"/>
      <c r="N285" s="1113"/>
      <c r="O285" s="1113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050" t="s">
        <v>632</v>
      </c>
      <c r="C286" s="1050"/>
      <c r="D286" s="1050"/>
      <c r="E286" s="1050"/>
      <c r="F286" s="1050"/>
      <c r="G286" s="1050"/>
      <c r="H286" s="1050"/>
      <c r="I286" s="1050"/>
      <c r="J286" s="338">
        <v>950</v>
      </c>
      <c r="K286" s="1067"/>
      <c r="L286" s="1067"/>
      <c r="M286" s="1067"/>
      <c r="N286" s="1067"/>
      <c r="O286" s="1067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050" t="s">
        <v>633</v>
      </c>
      <c r="C287" s="1050"/>
      <c r="D287" s="1050"/>
      <c r="E287" s="1050"/>
      <c r="F287" s="1050"/>
      <c r="G287" s="1050"/>
      <c r="H287" s="1050"/>
      <c r="I287" s="1050"/>
      <c r="J287" s="338">
        <v>1066</v>
      </c>
      <c r="K287" s="1067"/>
      <c r="L287" s="1067"/>
      <c r="M287" s="1067"/>
      <c r="N287" s="1067"/>
      <c r="O287" s="1067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79" t="s">
        <v>634</v>
      </c>
      <c r="C289" s="1079"/>
      <c r="D289" s="1079"/>
      <c r="E289" s="1079"/>
      <c r="F289" s="1079"/>
      <c r="G289" s="1079"/>
      <c r="H289" s="1079"/>
      <c r="I289" s="1079"/>
      <c r="J289" s="1079"/>
      <c r="K289" s="1079"/>
      <c r="L289" s="1079"/>
      <c r="M289" s="1079"/>
      <c r="N289" s="1079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79"/>
      <c r="C290" s="1079"/>
      <c r="D290" s="1079"/>
      <c r="E290" s="1079"/>
      <c r="F290" s="1079"/>
      <c r="G290" s="1079"/>
      <c r="H290" s="1079"/>
      <c r="I290" s="1079"/>
      <c r="J290" s="1079"/>
      <c r="K290" s="1079"/>
      <c r="L290" s="1079"/>
      <c r="M290" s="1079"/>
      <c r="N290" s="1079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050" t="s">
        <v>635</v>
      </c>
      <c r="C291" s="1050"/>
      <c r="D291" s="1050"/>
      <c r="E291" s="1050"/>
      <c r="F291" s="1050"/>
      <c r="G291" s="1050"/>
      <c r="H291" s="350">
        <v>884</v>
      </c>
      <c r="I291" s="1038"/>
      <c r="J291" s="1038"/>
      <c r="K291" s="1038"/>
      <c r="L291" s="1038"/>
      <c r="M291" s="1038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050" t="s">
        <v>636</v>
      </c>
      <c r="C292" s="1050"/>
      <c r="D292" s="1050"/>
      <c r="E292" s="1050"/>
      <c r="F292" s="1050"/>
      <c r="G292" s="1050"/>
      <c r="H292" s="350">
        <v>885</v>
      </c>
      <c r="I292" s="1038"/>
      <c r="J292" s="1038"/>
      <c r="K292" s="1038"/>
      <c r="L292" s="1038"/>
      <c r="M292" s="1038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050" t="s">
        <v>637</v>
      </c>
      <c r="C293" s="1050"/>
      <c r="D293" s="1050"/>
      <c r="E293" s="1050"/>
      <c r="F293" s="1050"/>
      <c r="G293" s="1050"/>
      <c r="H293" s="350">
        <v>886</v>
      </c>
      <c r="I293" s="1038"/>
      <c r="J293" s="1038"/>
      <c r="K293" s="1038"/>
      <c r="L293" s="1038"/>
      <c r="M293" s="1038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050" t="s">
        <v>638</v>
      </c>
      <c r="C294" s="1050"/>
      <c r="D294" s="1050"/>
      <c r="E294" s="1050"/>
      <c r="F294" s="1050"/>
      <c r="G294" s="1050"/>
      <c r="H294" s="350">
        <v>985</v>
      </c>
      <c r="I294" s="1038"/>
      <c r="J294" s="1038"/>
      <c r="K294" s="1038"/>
      <c r="L294" s="1038"/>
      <c r="M294" s="1038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050" t="s">
        <v>639</v>
      </c>
      <c r="C295" s="1050"/>
      <c r="D295" s="1050"/>
      <c r="E295" s="1050"/>
      <c r="F295" s="1050"/>
      <c r="G295" s="1050"/>
      <c r="H295" s="350">
        <v>887</v>
      </c>
      <c r="I295" s="1038"/>
      <c r="J295" s="1038"/>
      <c r="K295" s="1038"/>
      <c r="L295" s="1038"/>
      <c r="M295" s="1038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54" t="s">
        <v>640</v>
      </c>
      <c r="C297" s="1054"/>
      <c r="D297" s="1054"/>
      <c r="E297" s="1054"/>
      <c r="F297" s="1054"/>
      <c r="G297" s="1054"/>
      <c r="H297" s="1054"/>
      <c r="I297" s="1054"/>
      <c r="J297" s="1054"/>
      <c r="K297" s="1054"/>
      <c r="L297" s="1054"/>
      <c r="M297" s="1054"/>
      <c r="N297" s="1054"/>
      <c r="O297" s="1054"/>
      <c r="P297" s="1054"/>
      <c r="Q297" s="1054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54"/>
      <c r="C298" s="1054"/>
      <c r="D298" s="1054"/>
      <c r="E298" s="1054"/>
      <c r="F298" s="1054"/>
      <c r="G298" s="1054"/>
      <c r="H298" s="1054"/>
      <c r="I298" s="1054"/>
      <c r="J298" s="1054"/>
      <c r="K298" s="1054"/>
      <c r="L298" s="1054"/>
      <c r="M298" s="1054"/>
      <c r="N298" s="1054"/>
      <c r="O298" s="1054"/>
      <c r="P298" s="1054"/>
      <c r="Q298" s="1054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05" t="s">
        <v>641</v>
      </c>
      <c r="C299" s="1075" t="s">
        <v>642</v>
      </c>
      <c r="D299" s="1076"/>
      <c r="E299" s="1076"/>
      <c r="F299" s="1076"/>
      <c r="G299" s="1076"/>
      <c r="H299" s="1076"/>
      <c r="I299" s="1076"/>
      <c r="J299" s="1077"/>
      <c r="K299" s="338">
        <v>1657</v>
      </c>
      <c r="L299" s="1084"/>
      <c r="M299" s="1084"/>
      <c r="N299" s="1084"/>
      <c r="O299" s="1084"/>
      <c r="P299" s="1084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05"/>
      <c r="C300" s="1075" t="s">
        <v>643</v>
      </c>
      <c r="D300" s="1076"/>
      <c r="E300" s="1076"/>
      <c r="F300" s="1076"/>
      <c r="G300" s="1076"/>
      <c r="H300" s="1076"/>
      <c r="I300" s="1076"/>
      <c r="J300" s="1077"/>
      <c r="K300" s="338">
        <v>1658</v>
      </c>
      <c r="L300" s="1084"/>
      <c r="M300" s="1084"/>
      <c r="N300" s="1084"/>
      <c r="O300" s="1084"/>
      <c r="P300" s="1084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05"/>
      <c r="C301" s="1075" t="s">
        <v>644</v>
      </c>
      <c r="D301" s="1076"/>
      <c r="E301" s="1076"/>
      <c r="F301" s="1076"/>
      <c r="G301" s="1076"/>
      <c r="H301" s="1076"/>
      <c r="I301" s="1076"/>
      <c r="J301" s="1077"/>
      <c r="K301" s="338">
        <v>1659</v>
      </c>
      <c r="L301" s="1084"/>
      <c r="M301" s="1084"/>
      <c r="N301" s="1084"/>
      <c r="O301" s="1084"/>
      <c r="P301" s="1084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05"/>
      <c r="C302" s="1075" t="s">
        <v>645</v>
      </c>
      <c r="D302" s="1076"/>
      <c r="E302" s="1076"/>
      <c r="F302" s="1076"/>
      <c r="G302" s="1076"/>
      <c r="H302" s="1076"/>
      <c r="I302" s="1076"/>
      <c r="J302" s="1077"/>
      <c r="K302" s="338">
        <v>1660</v>
      </c>
      <c r="L302" s="1084"/>
      <c r="M302" s="1084"/>
      <c r="N302" s="1084"/>
      <c r="O302" s="1084"/>
      <c r="P302" s="1084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05"/>
      <c r="C303" s="1075" t="s">
        <v>646</v>
      </c>
      <c r="D303" s="1076"/>
      <c r="E303" s="1076"/>
      <c r="F303" s="1076"/>
      <c r="G303" s="1076"/>
      <c r="H303" s="1076"/>
      <c r="I303" s="1076"/>
      <c r="J303" s="1077"/>
      <c r="K303" s="338">
        <v>1661</v>
      </c>
      <c r="L303" s="1084"/>
      <c r="M303" s="1084"/>
      <c r="N303" s="1084"/>
      <c r="O303" s="1084"/>
      <c r="P303" s="1084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05"/>
      <c r="C304" s="1075" t="s">
        <v>647</v>
      </c>
      <c r="D304" s="1076"/>
      <c r="E304" s="1076"/>
      <c r="F304" s="1076"/>
      <c r="G304" s="1076"/>
      <c r="H304" s="1076"/>
      <c r="I304" s="1076"/>
      <c r="J304" s="1077"/>
      <c r="K304" s="338">
        <v>1662</v>
      </c>
      <c r="L304" s="1084"/>
      <c r="M304" s="1084"/>
      <c r="N304" s="1084"/>
      <c r="O304" s="1084"/>
      <c r="P304" s="1084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05"/>
      <c r="C305" s="1075" t="s">
        <v>648</v>
      </c>
      <c r="D305" s="1076"/>
      <c r="E305" s="1076"/>
      <c r="F305" s="1076"/>
      <c r="G305" s="1076"/>
      <c r="H305" s="1076"/>
      <c r="I305" s="1076"/>
      <c r="J305" s="1077"/>
      <c r="K305" s="338">
        <v>1140</v>
      </c>
      <c r="L305" s="1084"/>
      <c r="M305" s="1084"/>
      <c r="N305" s="1084"/>
      <c r="O305" s="1084"/>
      <c r="P305" s="1084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05"/>
      <c r="C306" s="1075" t="s">
        <v>649</v>
      </c>
      <c r="D306" s="1076"/>
      <c r="E306" s="1076"/>
      <c r="F306" s="1076"/>
      <c r="G306" s="1076"/>
      <c r="H306" s="1076"/>
      <c r="I306" s="1076"/>
      <c r="J306" s="1077"/>
      <c r="K306" s="338">
        <v>1663</v>
      </c>
      <c r="L306" s="1084"/>
      <c r="M306" s="1084"/>
      <c r="N306" s="1084"/>
      <c r="O306" s="1084"/>
      <c r="P306" s="1084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05"/>
      <c r="C307" s="1075" t="s">
        <v>650</v>
      </c>
      <c r="D307" s="1076"/>
      <c r="E307" s="1076"/>
      <c r="F307" s="1076"/>
      <c r="G307" s="1076"/>
      <c r="H307" s="1076"/>
      <c r="I307" s="1076"/>
      <c r="J307" s="1077"/>
      <c r="K307" s="338">
        <v>1664</v>
      </c>
      <c r="L307" s="1084"/>
      <c r="M307" s="1084"/>
      <c r="N307" s="1084"/>
      <c r="O307" s="1084"/>
      <c r="P307" s="1084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05"/>
      <c r="C308" s="1075" t="s">
        <v>651</v>
      </c>
      <c r="D308" s="1076"/>
      <c r="E308" s="1076"/>
      <c r="F308" s="1076"/>
      <c r="G308" s="1076"/>
      <c r="H308" s="1076"/>
      <c r="I308" s="1076"/>
      <c r="J308" s="1077"/>
      <c r="K308" s="338">
        <v>1665</v>
      </c>
      <c r="L308" s="1084"/>
      <c r="M308" s="1084"/>
      <c r="N308" s="1084"/>
      <c r="O308" s="1084"/>
      <c r="P308" s="1084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05"/>
      <c r="C309" s="1075" t="s">
        <v>652</v>
      </c>
      <c r="D309" s="1076"/>
      <c r="E309" s="1076"/>
      <c r="F309" s="1076"/>
      <c r="G309" s="1076"/>
      <c r="H309" s="1076"/>
      <c r="I309" s="1076"/>
      <c r="J309" s="1077"/>
      <c r="K309" s="338">
        <v>1666</v>
      </c>
      <c r="L309" s="1084"/>
      <c r="M309" s="1084"/>
      <c r="N309" s="1084"/>
      <c r="O309" s="1084"/>
      <c r="P309" s="1084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05"/>
      <c r="C310" s="1075" t="s">
        <v>653</v>
      </c>
      <c r="D310" s="1076"/>
      <c r="E310" s="1076"/>
      <c r="F310" s="1076"/>
      <c r="G310" s="1076"/>
      <c r="H310" s="1076"/>
      <c r="I310" s="1076"/>
      <c r="J310" s="1077"/>
      <c r="K310" s="338">
        <v>1667</v>
      </c>
      <c r="L310" s="1084"/>
      <c r="M310" s="1084"/>
      <c r="N310" s="1084"/>
      <c r="O310" s="1084"/>
      <c r="P310" s="1084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05"/>
      <c r="C311" s="1075" t="s">
        <v>654</v>
      </c>
      <c r="D311" s="1076"/>
      <c r="E311" s="1076"/>
      <c r="F311" s="1076"/>
      <c r="G311" s="1076"/>
      <c r="H311" s="1076"/>
      <c r="I311" s="1076"/>
      <c r="J311" s="1077"/>
      <c r="K311" s="338">
        <v>1668</v>
      </c>
      <c r="L311" s="1084"/>
      <c r="M311" s="1084"/>
      <c r="N311" s="1084"/>
      <c r="O311" s="1084"/>
      <c r="P311" s="1084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05"/>
      <c r="C312" s="1075" t="s">
        <v>655</v>
      </c>
      <c r="D312" s="1076"/>
      <c r="E312" s="1076"/>
      <c r="F312" s="1076"/>
      <c r="G312" s="1076"/>
      <c r="H312" s="1076"/>
      <c r="I312" s="1076"/>
      <c r="J312" s="1077"/>
      <c r="K312" s="338">
        <v>1141</v>
      </c>
      <c r="L312" s="1084"/>
      <c r="M312" s="1084"/>
      <c r="N312" s="1084"/>
      <c r="O312" s="1084"/>
      <c r="P312" s="1084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05"/>
      <c r="C313" s="1075" t="s">
        <v>656</v>
      </c>
      <c r="D313" s="1076"/>
      <c r="E313" s="1076"/>
      <c r="F313" s="1076"/>
      <c r="G313" s="1076"/>
      <c r="H313" s="1076"/>
      <c r="I313" s="1076"/>
      <c r="J313" s="1077"/>
      <c r="K313" s="338">
        <v>1142</v>
      </c>
      <c r="L313" s="1084"/>
      <c r="M313" s="1084"/>
      <c r="N313" s="1084"/>
      <c r="O313" s="1084"/>
      <c r="P313" s="1084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05"/>
      <c r="C314" s="1075" t="s">
        <v>657</v>
      </c>
      <c r="D314" s="1076"/>
      <c r="E314" s="1076"/>
      <c r="F314" s="1076"/>
      <c r="G314" s="1076"/>
      <c r="H314" s="1076"/>
      <c r="I314" s="1076"/>
      <c r="J314" s="1077"/>
      <c r="K314" s="338">
        <v>1669</v>
      </c>
      <c r="L314" s="1084"/>
      <c r="M314" s="1084"/>
      <c r="N314" s="1084"/>
      <c r="O314" s="1084"/>
      <c r="P314" s="1084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05"/>
      <c r="C315" s="1075" t="s">
        <v>658</v>
      </c>
      <c r="D315" s="1076"/>
      <c r="E315" s="1076"/>
      <c r="F315" s="1076"/>
      <c r="G315" s="1076"/>
      <c r="H315" s="1076"/>
      <c r="I315" s="1076"/>
      <c r="J315" s="1077"/>
      <c r="K315" s="338">
        <v>1670</v>
      </c>
      <c r="L315" s="1084"/>
      <c r="M315" s="1084"/>
      <c r="N315" s="1084"/>
      <c r="O315" s="1084"/>
      <c r="P315" s="1084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05"/>
      <c r="C316" s="1075" t="s">
        <v>659</v>
      </c>
      <c r="D316" s="1076"/>
      <c r="E316" s="1076"/>
      <c r="F316" s="1076"/>
      <c r="G316" s="1076"/>
      <c r="H316" s="1076"/>
      <c r="I316" s="1076"/>
      <c r="J316" s="1077"/>
      <c r="K316" s="338">
        <v>1671</v>
      </c>
      <c r="L316" s="1084"/>
      <c r="M316" s="1084"/>
      <c r="N316" s="1084"/>
      <c r="O316" s="1084"/>
      <c r="P316" s="1084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05"/>
      <c r="C317" s="1109" t="s">
        <v>660</v>
      </c>
      <c r="D317" s="1110"/>
      <c r="E317" s="1110"/>
      <c r="F317" s="1110"/>
      <c r="G317" s="1110"/>
      <c r="H317" s="1110"/>
      <c r="I317" s="1110"/>
      <c r="J317" s="1111"/>
      <c r="K317" s="352">
        <v>1672</v>
      </c>
      <c r="L317" s="1112"/>
      <c r="M317" s="1112"/>
      <c r="N317" s="1112"/>
      <c r="O317" s="1112"/>
      <c r="P317" s="1112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05" t="s">
        <v>661</v>
      </c>
      <c r="C318" s="1075" t="s">
        <v>662</v>
      </c>
      <c r="D318" s="1076"/>
      <c r="E318" s="1076"/>
      <c r="F318" s="1076"/>
      <c r="G318" s="1076"/>
      <c r="H318" s="1076"/>
      <c r="I318" s="1076"/>
      <c r="J318" s="1077"/>
      <c r="K318" s="338">
        <v>1673</v>
      </c>
      <c r="L318" s="1084"/>
      <c r="M318" s="1084"/>
      <c r="N318" s="1084"/>
      <c r="O318" s="1084"/>
      <c r="P318" s="1084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05"/>
      <c r="C319" s="1075" t="s">
        <v>663</v>
      </c>
      <c r="D319" s="1076"/>
      <c r="E319" s="1076"/>
      <c r="F319" s="1076"/>
      <c r="G319" s="1076"/>
      <c r="H319" s="1076"/>
      <c r="I319" s="1076"/>
      <c r="J319" s="1077"/>
      <c r="K319" s="338">
        <v>1674</v>
      </c>
      <c r="L319" s="1084"/>
      <c r="M319" s="1084"/>
      <c r="N319" s="1084"/>
      <c r="O319" s="1084"/>
      <c r="P319" s="1084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05"/>
      <c r="C320" s="1075" t="s">
        <v>664</v>
      </c>
      <c r="D320" s="1076"/>
      <c r="E320" s="1076"/>
      <c r="F320" s="1076"/>
      <c r="G320" s="1076"/>
      <c r="H320" s="1076"/>
      <c r="I320" s="1076"/>
      <c r="J320" s="1077"/>
      <c r="K320" s="338">
        <v>1144</v>
      </c>
      <c r="L320" s="1084"/>
      <c r="M320" s="1084"/>
      <c r="N320" s="1084"/>
      <c r="O320" s="1084"/>
      <c r="P320" s="1084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05"/>
      <c r="C321" s="1075" t="s">
        <v>649</v>
      </c>
      <c r="D321" s="1076"/>
      <c r="E321" s="1076"/>
      <c r="F321" s="1076"/>
      <c r="G321" s="1076"/>
      <c r="H321" s="1076"/>
      <c r="I321" s="1076"/>
      <c r="J321" s="1077"/>
      <c r="K321" s="338">
        <v>1675</v>
      </c>
      <c r="L321" s="1084"/>
      <c r="M321" s="1084"/>
      <c r="N321" s="1084"/>
      <c r="O321" s="1084"/>
      <c r="P321" s="1084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05"/>
      <c r="C322" s="1075" t="s">
        <v>665</v>
      </c>
      <c r="D322" s="1076"/>
      <c r="E322" s="1076"/>
      <c r="F322" s="1076"/>
      <c r="G322" s="1076"/>
      <c r="H322" s="1076"/>
      <c r="I322" s="1076"/>
      <c r="J322" s="1077"/>
      <c r="K322" s="338">
        <v>1175</v>
      </c>
      <c r="L322" s="1084"/>
      <c r="M322" s="1084"/>
      <c r="N322" s="1084"/>
      <c r="O322" s="1084"/>
      <c r="P322" s="1084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05"/>
      <c r="C323" s="1075" t="s">
        <v>666</v>
      </c>
      <c r="D323" s="1076"/>
      <c r="E323" s="1076"/>
      <c r="F323" s="1076"/>
      <c r="G323" s="1076"/>
      <c r="H323" s="1076"/>
      <c r="I323" s="1076"/>
      <c r="J323" s="1077"/>
      <c r="K323" s="338">
        <v>1676</v>
      </c>
      <c r="L323" s="1084"/>
      <c r="M323" s="1084"/>
      <c r="N323" s="1084"/>
      <c r="O323" s="1084"/>
      <c r="P323" s="1084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05"/>
      <c r="C324" s="1075" t="s">
        <v>667</v>
      </c>
      <c r="D324" s="1076"/>
      <c r="E324" s="1076"/>
      <c r="F324" s="1076"/>
      <c r="G324" s="1076"/>
      <c r="H324" s="1076"/>
      <c r="I324" s="1076"/>
      <c r="J324" s="1077"/>
      <c r="K324" s="338">
        <v>1677</v>
      </c>
      <c r="L324" s="1084"/>
      <c r="M324" s="1084"/>
      <c r="N324" s="1084"/>
      <c r="O324" s="1084"/>
      <c r="P324" s="1084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05"/>
      <c r="C325" s="1075" t="s">
        <v>668</v>
      </c>
      <c r="D325" s="1076"/>
      <c r="E325" s="1076"/>
      <c r="F325" s="1076"/>
      <c r="G325" s="1076"/>
      <c r="H325" s="1076"/>
      <c r="I325" s="1076"/>
      <c r="J325" s="1077"/>
      <c r="K325" s="338">
        <v>1678</v>
      </c>
      <c r="L325" s="1084"/>
      <c r="M325" s="1084"/>
      <c r="N325" s="1084"/>
      <c r="O325" s="1084"/>
      <c r="P325" s="1084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05"/>
      <c r="C326" s="1075" t="s">
        <v>669</v>
      </c>
      <c r="D326" s="1076"/>
      <c r="E326" s="1076"/>
      <c r="F326" s="1076"/>
      <c r="G326" s="1076"/>
      <c r="H326" s="1076"/>
      <c r="I326" s="1076"/>
      <c r="J326" s="1077"/>
      <c r="K326" s="338">
        <v>1150</v>
      </c>
      <c r="L326" s="1084"/>
      <c r="M326" s="1084"/>
      <c r="N326" s="1084"/>
      <c r="O326" s="1084"/>
      <c r="P326" s="1084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05"/>
      <c r="C327" s="1075" t="s">
        <v>670</v>
      </c>
      <c r="D327" s="1076"/>
      <c r="E327" s="1076"/>
      <c r="F327" s="1076"/>
      <c r="G327" s="1076"/>
      <c r="H327" s="1076"/>
      <c r="I327" s="1076"/>
      <c r="J327" s="1077"/>
      <c r="K327" s="338">
        <v>1147</v>
      </c>
      <c r="L327" s="1084"/>
      <c r="M327" s="1084"/>
      <c r="N327" s="1084"/>
      <c r="O327" s="1084"/>
      <c r="P327" s="1084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05"/>
      <c r="C328" s="1075" t="s">
        <v>671</v>
      </c>
      <c r="D328" s="1076"/>
      <c r="E328" s="1076"/>
      <c r="F328" s="1076"/>
      <c r="G328" s="1076"/>
      <c r="H328" s="1076"/>
      <c r="I328" s="1076"/>
      <c r="J328" s="1077"/>
      <c r="K328" s="338">
        <v>1148</v>
      </c>
      <c r="L328" s="1084"/>
      <c r="M328" s="1084"/>
      <c r="N328" s="1084"/>
      <c r="O328" s="1084"/>
      <c r="P328" s="1084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05"/>
      <c r="C329" s="1075" t="s">
        <v>672</v>
      </c>
      <c r="D329" s="1076"/>
      <c r="E329" s="1076"/>
      <c r="F329" s="1076"/>
      <c r="G329" s="1076"/>
      <c r="H329" s="1076"/>
      <c r="I329" s="1076"/>
      <c r="J329" s="1077"/>
      <c r="K329" s="338">
        <v>1149</v>
      </c>
      <c r="L329" s="1084"/>
      <c r="M329" s="1084"/>
      <c r="N329" s="1084"/>
      <c r="O329" s="1084"/>
      <c r="P329" s="1084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05"/>
      <c r="C330" s="1075" t="s">
        <v>673</v>
      </c>
      <c r="D330" s="1076"/>
      <c r="E330" s="1076"/>
      <c r="F330" s="1076"/>
      <c r="G330" s="1076"/>
      <c r="H330" s="1076"/>
      <c r="I330" s="1076"/>
      <c r="J330" s="1077"/>
      <c r="K330" s="338">
        <v>1151</v>
      </c>
      <c r="L330" s="1084"/>
      <c r="M330" s="1084"/>
      <c r="N330" s="1084"/>
      <c r="O330" s="1084"/>
      <c r="P330" s="1084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05"/>
      <c r="C331" s="1075" t="s">
        <v>674</v>
      </c>
      <c r="D331" s="1076"/>
      <c r="E331" s="1076"/>
      <c r="F331" s="1076"/>
      <c r="G331" s="1076"/>
      <c r="H331" s="1076"/>
      <c r="I331" s="1076"/>
      <c r="J331" s="1077"/>
      <c r="K331" s="338">
        <v>1152</v>
      </c>
      <c r="L331" s="1084"/>
      <c r="M331" s="1084"/>
      <c r="N331" s="1084"/>
      <c r="O331" s="1084"/>
      <c r="P331" s="1084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05"/>
      <c r="C332" s="1075" t="s">
        <v>675</v>
      </c>
      <c r="D332" s="1076"/>
      <c r="E332" s="1076"/>
      <c r="F332" s="1076"/>
      <c r="G332" s="1076"/>
      <c r="H332" s="1076"/>
      <c r="I332" s="1076"/>
      <c r="J332" s="1077"/>
      <c r="K332" s="338">
        <v>1176</v>
      </c>
      <c r="L332" s="1084"/>
      <c r="M332" s="1084"/>
      <c r="N332" s="1084"/>
      <c r="O332" s="1084"/>
      <c r="P332" s="1084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05"/>
      <c r="C333" s="1075" t="s">
        <v>676</v>
      </c>
      <c r="D333" s="1076"/>
      <c r="E333" s="1076"/>
      <c r="F333" s="1076"/>
      <c r="G333" s="1076"/>
      <c r="H333" s="1076"/>
      <c r="I333" s="1076"/>
      <c r="J333" s="1077"/>
      <c r="K333" s="338">
        <v>1159</v>
      </c>
      <c r="L333" s="1084"/>
      <c r="M333" s="1084"/>
      <c r="N333" s="1084"/>
      <c r="O333" s="1084"/>
      <c r="P333" s="1084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05"/>
      <c r="C334" s="1075" t="s">
        <v>677</v>
      </c>
      <c r="D334" s="1076"/>
      <c r="E334" s="1076"/>
      <c r="F334" s="1076"/>
      <c r="G334" s="1076"/>
      <c r="H334" s="1076"/>
      <c r="I334" s="1076"/>
      <c r="J334" s="1077"/>
      <c r="K334" s="338">
        <v>1679</v>
      </c>
      <c r="L334" s="1084"/>
      <c r="M334" s="1084"/>
      <c r="N334" s="1084"/>
      <c r="O334" s="1084"/>
      <c r="P334" s="1084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05"/>
      <c r="C335" s="1075" t="s">
        <v>678</v>
      </c>
      <c r="D335" s="1076"/>
      <c r="E335" s="1076"/>
      <c r="F335" s="1076"/>
      <c r="G335" s="1076"/>
      <c r="H335" s="1076"/>
      <c r="I335" s="1076"/>
      <c r="J335" s="1077"/>
      <c r="K335" s="338">
        <v>1680</v>
      </c>
      <c r="L335" s="1084"/>
      <c r="M335" s="1084"/>
      <c r="N335" s="1084"/>
      <c r="O335" s="1084"/>
      <c r="P335" s="1084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05"/>
      <c r="C336" s="1075" t="s">
        <v>679</v>
      </c>
      <c r="D336" s="1076"/>
      <c r="E336" s="1076"/>
      <c r="F336" s="1076"/>
      <c r="G336" s="1076"/>
      <c r="H336" s="1076"/>
      <c r="I336" s="1076"/>
      <c r="J336" s="1077"/>
      <c r="K336" s="338">
        <v>1681</v>
      </c>
      <c r="L336" s="1084"/>
      <c r="M336" s="1084"/>
      <c r="N336" s="1084"/>
      <c r="O336" s="1084"/>
      <c r="P336" s="1084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05"/>
      <c r="C337" s="1075" t="s">
        <v>680</v>
      </c>
      <c r="D337" s="1076"/>
      <c r="E337" s="1076"/>
      <c r="F337" s="1076"/>
      <c r="G337" s="1076"/>
      <c r="H337" s="1076"/>
      <c r="I337" s="1076"/>
      <c r="J337" s="1077"/>
      <c r="K337" s="338">
        <v>1682</v>
      </c>
      <c r="L337" s="1084"/>
      <c r="M337" s="1084"/>
      <c r="N337" s="1084"/>
      <c r="O337" s="1084"/>
      <c r="P337" s="1084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05"/>
      <c r="C338" s="1075" t="s">
        <v>681</v>
      </c>
      <c r="D338" s="1076"/>
      <c r="E338" s="1076"/>
      <c r="F338" s="1076"/>
      <c r="G338" s="1076"/>
      <c r="H338" s="1076"/>
      <c r="I338" s="1076"/>
      <c r="J338" s="1077"/>
      <c r="K338" s="338">
        <v>1683</v>
      </c>
      <c r="L338" s="1084"/>
      <c r="M338" s="1084"/>
      <c r="N338" s="1084"/>
      <c r="O338" s="1084"/>
      <c r="P338" s="1084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05"/>
      <c r="C339" s="1075" t="s">
        <v>682</v>
      </c>
      <c r="D339" s="1076"/>
      <c r="E339" s="1076"/>
      <c r="F339" s="1076"/>
      <c r="G339" s="1076"/>
      <c r="H339" s="1076"/>
      <c r="I339" s="1076"/>
      <c r="J339" s="1077"/>
      <c r="K339" s="338">
        <v>1684</v>
      </c>
      <c r="L339" s="1084"/>
      <c r="M339" s="1084"/>
      <c r="N339" s="1084"/>
      <c r="O339" s="1084"/>
      <c r="P339" s="1084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05"/>
      <c r="C340" s="1075" t="s">
        <v>683</v>
      </c>
      <c r="D340" s="1076"/>
      <c r="E340" s="1076"/>
      <c r="F340" s="1076"/>
      <c r="G340" s="1076"/>
      <c r="H340" s="1076"/>
      <c r="I340" s="1076"/>
      <c r="J340" s="1077"/>
      <c r="K340" s="338">
        <v>1685</v>
      </c>
      <c r="L340" s="1084"/>
      <c r="M340" s="1084"/>
      <c r="N340" s="1084"/>
      <c r="O340" s="1084"/>
      <c r="P340" s="1084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05"/>
      <c r="C341" s="1075" t="s">
        <v>684</v>
      </c>
      <c r="D341" s="1076"/>
      <c r="E341" s="1076"/>
      <c r="F341" s="1076"/>
      <c r="G341" s="1076"/>
      <c r="H341" s="1076"/>
      <c r="I341" s="1076"/>
      <c r="J341" s="1077"/>
      <c r="K341" s="338">
        <v>1686</v>
      </c>
      <c r="L341" s="1084"/>
      <c r="M341" s="1084"/>
      <c r="N341" s="1084"/>
      <c r="O341" s="1084"/>
      <c r="P341" s="1084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05"/>
      <c r="C342" s="1075" t="s">
        <v>685</v>
      </c>
      <c r="D342" s="1076"/>
      <c r="E342" s="1076"/>
      <c r="F342" s="1076"/>
      <c r="G342" s="1076"/>
      <c r="H342" s="1076"/>
      <c r="I342" s="1076"/>
      <c r="J342" s="1077"/>
      <c r="K342" s="338">
        <v>1183</v>
      </c>
      <c r="L342" s="1084"/>
      <c r="M342" s="1084"/>
      <c r="N342" s="1084"/>
      <c r="O342" s="1084"/>
      <c r="P342" s="1084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05"/>
      <c r="C343" s="1075" t="s">
        <v>686</v>
      </c>
      <c r="D343" s="1076"/>
      <c r="E343" s="1076"/>
      <c r="F343" s="1076"/>
      <c r="G343" s="1076"/>
      <c r="H343" s="1076"/>
      <c r="I343" s="1076"/>
      <c r="J343" s="1077"/>
      <c r="K343" s="338">
        <v>1687</v>
      </c>
      <c r="L343" s="1084"/>
      <c r="M343" s="1084"/>
      <c r="N343" s="1084"/>
      <c r="O343" s="1084"/>
      <c r="P343" s="1084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05"/>
      <c r="C344" s="1075" t="s">
        <v>687</v>
      </c>
      <c r="D344" s="1076"/>
      <c r="E344" s="1076"/>
      <c r="F344" s="1076"/>
      <c r="G344" s="1076"/>
      <c r="H344" s="1076"/>
      <c r="I344" s="1076"/>
      <c r="J344" s="1077"/>
      <c r="K344" s="338">
        <v>1688</v>
      </c>
      <c r="L344" s="1084"/>
      <c r="M344" s="1084"/>
      <c r="N344" s="1084"/>
      <c r="O344" s="1084"/>
      <c r="P344" s="1084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05"/>
      <c r="C345" s="1075" t="s">
        <v>688</v>
      </c>
      <c r="D345" s="1076"/>
      <c r="E345" s="1076"/>
      <c r="F345" s="1076"/>
      <c r="G345" s="1076"/>
      <c r="H345" s="1076"/>
      <c r="I345" s="1076"/>
      <c r="J345" s="1077"/>
      <c r="K345" s="338">
        <v>1689</v>
      </c>
      <c r="L345" s="1084"/>
      <c r="M345" s="1084"/>
      <c r="N345" s="1084"/>
      <c r="O345" s="1084"/>
      <c r="P345" s="1084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05"/>
      <c r="C346" s="1057" t="s">
        <v>689</v>
      </c>
      <c r="D346" s="1057"/>
      <c r="E346" s="1057"/>
      <c r="F346" s="1057"/>
      <c r="G346" s="1057"/>
      <c r="H346" s="1057"/>
      <c r="I346" s="1057"/>
      <c r="J346" s="1057"/>
      <c r="K346" s="352">
        <v>1728</v>
      </c>
      <c r="L346" s="1106"/>
      <c r="M346" s="1107"/>
      <c r="N346" s="1107"/>
      <c r="O346" s="1107"/>
      <c r="P346" s="1108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05"/>
      <c r="C347" s="1075" t="s">
        <v>690</v>
      </c>
      <c r="D347" s="1076"/>
      <c r="E347" s="1076"/>
      <c r="F347" s="1076"/>
      <c r="G347" s="1076"/>
      <c r="H347" s="1076"/>
      <c r="I347" s="1076"/>
      <c r="J347" s="1077"/>
      <c r="K347" s="338">
        <v>1154</v>
      </c>
      <c r="L347" s="1084"/>
      <c r="M347" s="1084"/>
      <c r="N347" s="1084"/>
      <c r="O347" s="1084"/>
      <c r="P347" s="1084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05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084"/>
      <c r="M348" s="1084"/>
      <c r="N348" s="1084"/>
      <c r="O348" s="1084"/>
      <c r="P348" s="1084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05"/>
      <c r="C349" s="1057" t="s">
        <v>692</v>
      </c>
      <c r="D349" s="1057"/>
      <c r="E349" s="1057"/>
      <c r="F349" s="1057"/>
      <c r="G349" s="1057"/>
      <c r="H349" s="1057"/>
      <c r="I349" s="1057"/>
      <c r="J349" s="1057"/>
      <c r="K349" s="352">
        <v>1690</v>
      </c>
      <c r="L349" s="1106"/>
      <c r="M349" s="1107"/>
      <c r="N349" s="1107"/>
      <c r="O349" s="1107"/>
      <c r="P349" s="1108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05"/>
      <c r="C350" s="1073" t="s">
        <v>693</v>
      </c>
      <c r="D350" s="1073"/>
      <c r="E350" s="1073"/>
      <c r="F350" s="1073"/>
      <c r="G350" s="1073"/>
      <c r="H350" s="1073"/>
      <c r="I350" s="1073"/>
      <c r="J350" s="1073"/>
      <c r="K350" s="1073"/>
      <c r="L350" s="1073"/>
      <c r="M350" s="1073"/>
      <c r="N350" s="1073"/>
      <c r="O350" s="1073"/>
      <c r="P350" s="1073"/>
      <c r="Q350" s="1073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05"/>
      <c r="C351" s="1048" t="s">
        <v>694</v>
      </c>
      <c r="D351" s="1048"/>
      <c r="E351" s="1048"/>
      <c r="F351" s="1048"/>
      <c r="G351" s="1048"/>
      <c r="H351" s="1048"/>
      <c r="I351" s="1048"/>
      <c r="J351" s="1048"/>
      <c r="K351" s="338">
        <v>1155</v>
      </c>
      <c r="L351" s="1065"/>
      <c r="M351" s="1065"/>
      <c r="N351" s="1065"/>
      <c r="O351" s="1065"/>
      <c r="P351" s="1065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05"/>
      <c r="C352" s="1048" t="s">
        <v>695</v>
      </c>
      <c r="D352" s="1048"/>
      <c r="E352" s="1048"/>
      <c r="F352" s="1048"/>
      <c r="G352" s="1048"/>
      <c r="H352" s="1048"/>
      <c r="I352" s="1048"/>
      <c r="J352" s="1048"/>
      <c r="K352" s="338">
        <v>1156</v>
      </c>
      <c r="L352" s="1065"/>
      <c r="M352" s="1065"/>
      <c r="N352" s="1065"/>
      <c r="O352" s="1065"/>
      <c r="P352" s="1065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05"/>
      <c r="C353" s="1070" t="s">
        <v>8</v>
      </c>
      <c r="D353" s="1071"/>
      <c r="E353" s="1071"/>
      <c r="F353" s="1071"/>
      <c r="G353" s="1071"/>
      <c r="H353" s="1071"/>
      <c r="I353" s="1071"/>
      <c r="J353" s="1072"/>
      <c r="K353" s="352">
        <v>1143</v>
      </c>
      <c r="L353" s="1102"/>
      <c r="M353" s="1103"/>
      <c r="N353" s="1103"/>
      <c r="O353" s="1103"/>
      <c r="P353" s="1104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54" t="s">
        <v>696</v>
      </c>
      <c r="C355" s="1054"/>
      <c r="D355" s="1054"/>
      <c r="E355" s="1054"/>
      <c r="F355" s="1054"/>
      <c r="G355" s="1054"/>
      <c r="H355" s="1054"/>
      <c r="I355" s="1054"/>
      <c r="J355" s="1054"/>
      <c r="K355" s="1054"/>
      <c r="L355" s="1054"/>
      <c r="M355" s="1054"/>
      <c r="N355" s="1054"/>
      <c r="O355" s="1054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54"/>
      <c r="C356" s="1054"/>
      <c r="D356" s="1054"/>
      <c r="E356" s="1054"/>
      <c r="F356" s="1054"/>
      <c r="G356" s="1054"/>
      <c r="H356" s="1054"/>
      <c r="I356" s="1054"/>
      <c r="J356" s="1054"/>
      <c r="K356" s="1054"/>
      <c r="L356" s="1054"/>
      <c r="M356" s="1054"/>
      <c r="N356" s="1054"/>
      <c r="O356" s="1054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050" t="s">
        <v>697</v>
      </c>
      <c r="C357" s="1050"/>
      <c r="D357" s="1050"/>
      <c r="E357" s="1050"/>
      <c r="F357" s="1050"/>
      <c r="G357" s="1050"/>
      <c r="H357" s="1050"/>
      <c r="I357" s="338">
        <v>1698</v>
      </c>
      <c r="J357" s="1065"/>
      <c r="K357" s="1065"/>
      <c r="L357" s="1065"/>
      <c r="M357" s="1065"/>
      <c r="N357" s="1065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050" t="s">
        <v>698</v>
      </c>
      <c r="C358" s="1050"/>
      <c r="D358" s="1050"/>
      <c r="E358" s="1050"/>
      <c r="F358" s="1050"/>
      <c r="G358" s="1050"/>
      <c r="H358" s="1050"/>
      <c r="I358" s="338">
        <v>1717</v>
      </c>
      <c r="J358" s="1065"/>
      <c r="K358" s="1065"/>
      <c r="L358" s="1065"/>
      <c r="M358" s="1065"/>
      <c r="N358" s="1065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050" t="s">
        <v>699</v>
      </c>
      <c r="C359" s="1050"/>
      <c r="D359" s="1050"/>
      <c r="E359" s="1050"/>
      <c r="F359" s="1050"/>
      <c r="G359" s="1050"/>
      <c r="H359" s="1050"/>
      <c r="I359" s="338">
        <v>1692</v>
      </c>
      <c r="J359" s="1065"/>
      <c r="K359" s="1065"/>
      <c r="L359" s="1065"/>
      <c r="M359" s="1065"/>
      <c r="N359" s="1065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050" t="s">
        <v>700</v>
      </c>
      <c r="C360" s="1050"/>
      <c r="D360" s="1050"/>
      <c r="E360" s="1050"/>
      <c r="F360" s="1050"/>
      <c r="G360" s="1050"/>
      <c r="H360" s="1050"/>
      <c r="I360" s="338">
        <v>1699</v>
      </c>
      <c r="J360" s="1065"/>
      <c r="K360" s="1065"/>
      <c r="L360" s="1065"/>
      <c r="M360" s="1065"/>
      <c r="N360" s="1065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051" t="s">
        <v>9</v>
      </c>
      <c r="C361" s="1051"/>
      <c r="D361" s="1051"/>
      <c r="E361" s="1051"/>
      <c r="F361" s="1051"/>
      <c r="G361" s="1051"/>
      <c r="H361" s="1051"/>
      <c r="I361" s="352">
        <v>1718</v>
      </c>
      <c r="J361" s="1056"/>
      <c r="K361" s="1056"/>
      <c r="L361" s="1056"/>
      <c r="M361" s="1056"/>
      <c r="N361" s="1056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050" t="s">
        <v>701</v>
      </c>
      <c r="C362" s="1050"/>
      <c r="D362" s="1050"/>
      <c r="E362" s="1050"/>
      <c r="F362" s="1050"/>
      <c r="G362" s="1050"/>
      <c r="H362" s="1050"/>
      <c r="I362" s="338">
        <v>1693</v>
      </c>
      <c r="J362" s="1065"/>
      <c r="K362" s="1065"/>
      <c r="L362" s="1065"/>
      <c r="M362" s="1065"/>
      <c r="N362" s="1065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050" t="s">
        <v>702</v>
      </c>
      <c r="C363" s="1050"/>
      <c r="D363" s="1050"/>
      <c r="E363" s="1050"/>
      <c r="F363" s="1050"/>
      <c r="G363" s="1050"/>
      <c r="H363" s="1050"/>
      <c r="I363" s="338">
        <v>844</v>
      </c>
      <c r="J363" s="1065"/>
      <c r="K363" s="1065"/>
      <c r="L363" s="1065"/>
      <c r="M363" s="1065"/>
      <c r="N363" s="1065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050" t="s">
        <v>10</v>
      </c>
      <c r="C364" s="1050"/>
      <c r="D364" s="1050"/>
      <c r="E364" s="1050"/>
      <c r="F364" s="1050"/>
      <c r="G364" s="1050"/>
      <c r="H364" s="1050"/>
      <c r="I364" s="338">
        <v>982</v>
      </c>
      <c r="J364" s="1065"/>
      <c r="K364" s="1065"/>
      <c r="L364" s="1065"/>
      <c r="M364" s="1065"/>
      <c r="N364" s="1065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050" t="s">
        <v>703</v>
      </c>
      <c r="C365" s="1050"/>
      <c r="D365" s="1050"/>
      <c r="E365" s="1050"/>
      <c r="F365" s="1050"/>
      <c r="G365" s="1050"/>
      <c r="H365" s="1050"/>
      <c r="I365" s="338">
        <v>1198</v>
      </c>
      <c r="J365" s="1065"/>
      <c r="K365" s="1065"/>
      <c r="L365" s="1065"/>
      <c r="M365" s="1065"/>
      <c r="N365" s="1065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051" t="s">
        <v>704</v>
      </c>
      <c r="C366" s="1051"/>
      <c r="D366" s="1051"/>
      <c r="E366" s="1051"/>
      <c r="F366" s="1051"/>
      <c r="G366" s="1051"/>
      <c r="H366" s="1051"/>
      <c r="I366" s="352">
        <v>1199</v>
      </c>
      <c r="J366" s="1056"/>
      <c r="K366" s="1056"/>
      <c r="L366" s="1056"/>
      <c r="M366" s="1056"/>
      <c r="N366" s="1056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79" t="s">
        <v>705</v>
      </c>
      <c r="C368" s="1079"/>
      <c r="D368" s="1079"/>
      <c r="E368" s="1079"/>
      <c r="F368" s="1079"/>
      <c r="G368" s="1079"/>
      <c r="H368" s="1079"/>
      <c r="I368" s="1079"/>
      <c r="J368" s="1079"/>
      <c r="K368" s="1079"/>
      <c r="L368" s="1079"/>
      <c r="M368" s="1079"/>
      <c r="N368" s="1079"/>
      <c r="O368" s="1079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79"/>
      <c r="C369" s="1079"/>
      <c r="D369" s="1079"/>
      <c r="E369" s="1079"/>
      <c r="F369" s="1079"/>
      <c r="G369" s="1079"/>
      <c r="H369" s="1079"/>
      <c r="I369" s="1079"/>
      <c r="J369" s="1079"/>
      <c r="K369" s="1079"/>
      <c r="L369" s="1079"/>
      <c r="M369" s="1079"/>
      <c r="N369" s="1079"/>
      <c r="O369" s="1079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050" t="s">
        <v>706</v>
      </c>
      <c r="C370" s="1050"/>
      <c r="D370" s="1050"/>
      <c r="E370" s="1050"/>
      <c r="F370" s="1050"/>
      <c r="G370" s="1050"/>
      <c r="H370" s="1050"/>
      <c r="I370" s="338">
        <v>1145</v>
      </c>
      <c r="J370" s="1084"/>
      <c r="K370" s="1084"/>
      <c r="L370" s="1084"/>
      <c r="M370" s="1084"/>
      <c r="N370" s="1084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050" t="s">
        <v>707</v>
      </c>
      <c r="C371" s="1050"/>
      <c r="D371" s="1050"/>
      <c r="E371" s="1050"/>
      <c r="F371" s="1050"/>
      <c r="G371" s="1050"/>
      <c r="H371" s="1050"/>
      <c r="I371" s="338">
        <v>1146</v>
      </c>
      <c r="J371" s="1084"/>
      <c r="K371" s="1084"/>
      <c r="L371" s="1084"/>
      <c r="M371" s="1084"/>
      <c r="N371" s="1084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050" t="s">
        <v>708</v>
      </c>
      <c r="C372" s="1050"/>
      <c r="D372" s="1050"/>
      <c r="E372" s="1050"/>
      <c r="F372" s="1050"/>
      <c r="G372" s="1050"/>
      <c r="H372" s="1050"/>
      <c r="I372" s="338">
        <v>1177</v>
      </c>
      <c r="J372" s="1084"/>
      <c r="K372" s="1084"/>
      <c r="L372" s="1084"/>
      <c r="M372" s="1084"/>
      <c r="N372" s="1084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050" t="s">
        <v>709</v>
      </c>
      <c r="C373" s="1050"/>
      <c r="D373" s="1050"/>
      <c r="E373" s="1050"/>
      <c r="F373" s="1050"/>
      <c r="G373" s="1050"/>
      <c r="H373" s="1050"/>
      <c r="I373" s="338">
        <v>893</v>
      </c>
      <c r="J373" s="1084"/>
      <c r="K373" s="1084"/>
      <c r="L373" s="1084"/>
      <c r="M373" s="1084"/>
      <c r="N373" s="1084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050" t="s">
        <v>710</v>
      </c>
      <c r="C374" s="1050"/>
      <c r="D374" s="1050"/>
      <c r="E374" s="1050"/>
      <c r="F374" s="1050"/>
      <c r="G374" s="1050"/>
      <c r="H374" s="1050"/>
      <c r="I374" s="338">
        <v>894</v>
      </c>
      <c r="J374" s="1084"/>
      <c r="K374" s="1084"/>
      <c r="L374" s="1084"/>
      <c r="M374" s="1084"/>
      <c r="N374" s="1084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050" t="s">
        <v>711</v>
      </c>
      <c r="C375" s="1050"/>
      <c r="D375" s="1050"/>
      <c r="E375" s="1050"/>
      <c r="F375" s="1050"/>
      <c r="G375" s="1050"/>
      <c r="H375" s="1050"/>
      <c r="I375" s="338">
        <v>1694</v>
      </c>
      <c r="J375" s="1084"/>
      <c r="K375" s="1084"/>
      <c r="L375" s="1084"/>
      <c r="M375" s="1084"/>
      <c r="N375" s="1084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050" t="s">
        <v>8</v>
      </c>
      <c r="C376" s="1050"/>
      <c r="D376" s="1050"/>
      <c r="E376" s="1050"/>
      <c r="F376" s="1050"/>
      <c r="G376" s="1050"/>
      <c r="H376" s="1050"/>
      <c r="I376" s="338">
        <v>1695</v>
      </c>
      <c r="J376" s="1084"/>
      <c r="K376" s="1084"/>
      <c r="L376" s="1084"/>
      <c r="M376" s="1084"/>
      <c r="N376" s="1084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050" t="s">
        <v>688</v>
      </c>
      <c r="C377" s="1050"/>
      <c r="D377" s="1050"/>
      <c r="E377" s="1050"/>
      <c r="F377" s="1050"/>
      <c r="G377" s="1050"/>
      <c r="H377" s="1050"/>
      <c r="I377" s="338">
        <v>1696</v>
      </c>
      <c r="J377" s="1084"/>
      <c r="K377" s="1084"/>
      <c r="L377" s="1084"/>
      <c r="M377" s="1084"/>
      <c r="N377" s="1084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050" t="s">
        <v>11</v>
      </c>
      <c r="C378" s="1050"/>
      <c r="D378" s="1050"/>
      <c r="E378" s="1050"/>
      <c r="F378" s="1050"/>
      <c r="G378" s="1050"/>
      <c r="H378" s="1050"/>
      <c r="I378" s="338">
        <v>1178</v>
      </c>
      <c r="J378" s="1084"/>
      <c r="K378" s="1084"/>
      <c r="L378" s="1084"/>
      <c r="M378" s="1084"/>
      <c r="N378" s="1084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050" t="s">
        <v>12</v>
      </c>
      <c r="C379" s="1050"/>
      <c r="D379" s="1050"/>
      <c r="E379" s="1050"/>
      <c r="F379" s="1050"/>
      <c r="G379" s="1050"/>
      <c r="H379" s="1050"/>
      <c r="I379" s="338">
        <v>1179</v>
      </c>
      <c r="J379" s="1084"/>
      <c r="K379" s="1084"/>
      <c r="L379" s="1084"/>
      <c r="M379" s="1084"/>
      <c r="N379" s="1084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050" t="s">
        <v>13</v>
      </c>
      <c r="C380" s="1050"/>
      <c r="D380" s="1050"/>
      <c r="E380" s="1050"/>
      <c r="F380" s="1050"/>
      <c r="G380" s="1050"/>
      <c r="H380" s="1050"/>
      <c r="I380" s="338">
        <v>1180</v>
      </c>
      <c r="J380" s="1084"/>
      <c r="K380" s="1084"/>
      <c r="L380" s="1084"/>
      <c r="M380" s="1084"/>
      <c r="N380" s="1084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050" t="s">
        <v>14</v>
      </c>
      <c r="C381" s="1050"/>
      <c r="D381" s="1050"/>
      <c r="E381" s="1050"/>
      <c r="F381" s="1050"/>
      <c r="G381" s="1050"/>
      <c r="H381" s="1050"/>
      <c r="I381" s="338">
        <v>1181</v>
      </c>
      <c r="J381" s="1084"/>
      <c r="K381" s="1084"/>
      <c r="L381" s="1084"/>
      <c r="M381" s="1084"/>
      <c r="N381" s="1084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050" t="s">
        <v>700</v>
      </c>
      <c r="C382" s="1050"/>
      <c r="D382" s="1050"/>
      <c r="E382" s="1050"/>
      <c r="F382" s="1050"/>
      <c r="G382" s="1050"/>
      <c r="H382" s="1050"/>
      <c r="I382" s="338">
        <v>1182</v>
      </c>
      <c r="J382" s="1084"/>
      <c r="K382" s="1084"/>
      <c r="L382" s="1084"/>
      <c r="M382" s="1084"/>
      <c r="N382" s="1084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050" t="s">
        <v>664</v>
      </c>
      <c r="C383" s="1050"/>
      <c r="D383" s="1050"/>
      <c r="E383" s="1050"/>
      <c r="F383" s="1050"/>
      <c r="G383" s="1050"/>
      <c r="H383" s="1050"/>
      <c r="I383" s="338">
        <v>1697</v>
      </c>
      <c r="J383" s="1084"/>
      <c r="K383" s="1084"/>
      <c r="L383" s="1084"/>
      <c r="M383" s="1084"/>
      <c r="N383" s="1084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050" t="s">
        <v>15</v>
      </c>
      <c r="C384" s="1050"/>
      <c r="D384" s="1050"/>
      <c r="E384" s="1050"/>
      <c r="F384" s="1050"/>
      <c r="G384" s="1050"/>
      <c r="H384" s="1050"/>
      <c r="I384" s="338">
        <v>1186</v>
      </c>
      <c r="J384" s="1084"/>
      <c r="K384" s="1084"/>
      <c r="L384" s="1084"/>
      <c r="M384" s="1084"/>
      <c r="N384" s="1084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050" t="s">
        <v>16</v>
      </c>
      <c r="C385" s="1050"/>
      <c r="D385" s="1050"/>
      <c r="E385" s="1050"/>
      <c r="F385" s="1050"/>
      <c r="G385" s="1050"/>
      <c r="H385" s="1050"/>
      <c r="I385" s="338">
        <v>1187</v>
      </c>
      <c r="J385" s="1084"/>
      <c r="K385" s="1084"/>
      <c r="L385" s="1084"/>
      <c r="M385" s="1084"/>
      <c r="N385" s="1084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050" t="s">
        <v>669</v>
      </c>
      <c r="C386" s="1050"/>
      <c r="D386" s="1050"/>
      <c r="E386" s="1050"/>
      <c r="F386" s="1050"/>
      <c r="G386" s="1050"/>
      <c r="H386" s="1050"/>
      <c r="I386" s="338">
        <v>1700</v>
      </c>
      <c r="J386" s="1084"/>
      <c r="K386" s="1084"/>
      <c r="L386" s="1084"/>
      <c r="M386" s="1084"/>
      <c r="N386" s="1084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050" t="s">
        <v>17</v>
      </c>
      <c r="C387" s="1050"/>
      <c r="D387" s="1050"/>
      <c r="E387" s="1050"/>
      <c r="F387" s="1050"/>
      <c r="G387" s="1050"/>
      <c r="H387" s="1050"/>
      <c r="I387" s="338">
        <v>1188</v>
      </c>
      <c r="J387" s="1084"/>
      <c r="K387" s="1084"/>
      <c r="L387" s="1084"/>
      <c r="M387" s="1084"/>
      <c r="N387" s="1084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050" t="s">
        <v>18</v>
      </c>
      <c r="C388" s="1050"/>
      <c r="D388" s="1050"/>
      <c r="E388" s="1050"/>
      <c r="F388" s="1050"/>
      <c r="G388" s="1050"/>
      <c r="H388" s="1050"/>
      <c r="I388" s="338">
        <v>1701</v>
      </c>
      <c r="J388" s="1084"/>
      <c r="K388" s="1084"/>
      <c r="L388" s="1084"/>
      <c r="M388" s="1084"/>
      <c r="N388" s="1084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050" t="s">
        <v>712</v>
      </c>
      <c r="C389" s="1050"/>
      <c r="D389" s="1050"/>
      <c r="E389" s="1050"/>
      <c r="F389" s="1050"/>
      <c r="G389" s="1050"/>
      <c r="H389" s="1050"/>
      <c r="I389" s="338">
        <v>1702</v>
      </c>
      <c r="J389" s="1084"/>
      <c r="K389" s="1084"/>
      <c r="L389" s="1084"/>
      <c r="M389" s="1084"/>
      <c r="N389" s="1084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050" t="s">
        <v>19</v>
      </c>
      <c r="C390" s="1050"/>
      <c r="D390" s="1050"/>
      <c r="E390" s="1050"/>
      <c r="F390" s="1050"/>
      <c r="G390" s="1050"/>
      <c r="H390" s="1050"/>
      <c r="I390" s="338">
        <v>1189</v>
      </c>
      <c r="J390" s="1084"/>
      <c r="K390" s="1084"/>
      <c r="L390" s="1084"/>
      <c r="M390" s="1084"/>
      <c r="N390" s="1084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050" t="s">
        <v>20</v>
      </c>
      <c r="C391" s="1050"/>
      <c r="D391" s="1050"/>
      <c r="E391" s="1050"/>
      <c r="F391" s="1050"/>
      <c r="G391" s="1050"/>
      <c r="H391" s="1050"/>
      <c r="I391" s="338">
        <v>1190</v>
      </c>
      <c r="J391" s="1084"/>
      <c r="K391" s="1084"/>
      <c r="L391" s="1084"/>
      <c r="M391" s="1084"/>
      <c r="N391" s="1084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051" t="s">
        <v>713</v>
      </c>
      <c r="C392" s="1051"/>
      <c r="D392" s="1051"/>
      <c r="E392" s="1051"/>
      <c r="F392" s="1051"/>
      <c r="G392" s="1051"/>
      <c r="H392" s="1051"/>
      <c r="I392" s="352">
        <v>645</v>
      </c>
      <c r="J392" s="1101"/>
      <c r="K392" s="1101"/>
      <c r="L392" s="1101"/>
      <c r="M392" s="1101"/>
      <c r="N392" s="1101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051" t="s">
        <v>714</v>
      </c>
      <c r="C393" s="1051"/>
      <c r="D393" s="1051"/>
      <c r="E393" s="1051"/>
      <c r="F393" s="1051"/>
      <c r="G393" s="1051"/>
      <c r="H393" s="1051"/>
      <c r="I393" s="352">
        <v>646</v>
      </c>
      <c r="J393" s="1101"/>
      <c r="K393" s="1101"/>
      <c r="L393" s="1101"/>
      <c r="M393" s="1101"/>
      <c r="N393" s="1101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066" t="s">
        <v>715</v>
      </c>
      <c r="C395" s="1066"/>
      <c r="D395" s="1066"/>
      <c r="E395" s="1066"/>
      <c r="F395" s="1066"/>
      <c r="G395" s="1098" t="s">
        <v>21</v>
      </c>
      <c r="H395" s="1098"/>
      <c r="I395" s="1098"/>
      <c r="J395" s="1098"/>
      <c r="K395" s="1098"/>
      <c r="L395" s="1098"/>
      <c r="M395" s="1098" t="s">
        <v>716</v>
      </c>
      <c r="N395" s="1098"/>
      <c r="O395" s="1098"/>
      <c r="P395" s="1098"/>
      <c r="Q395" s="1098"/>
      <c r="R395" s="1098"/>
      <c r="S395" s="1098" t="s">
        <v>22</v>
      </c>
      <c r="T395" s="1098"/>
      <c r="U395" s="1098"/>
      <c r="V395" s="1098"/>
      <c r="W395" s="1098"/>
      <c r="X395" s="1098"/>
      <c r="Y395" s="1098"/>
      <c r="Z395" s="1098"/>
      <c r="AA395" s="1098"/>
      <c r="AB395" s="1098"/>
      <c r="AC395" s="1098"/>
      <c r="AD395" s="1098"/>
      <c r="AE395" s="1098"/>
      <c r="AF395" s="1098"/>
      <c r="AG395" s="1098"/>
      <c r="AH395" s="1098"/>
      <c r="AI395" s="1098"/>
      <c r="AJ395" s="1098"/>
      <c r="AK395" s="1098"/>
      <c r="AL395" s="1098"/>
      <c r="AM395" s="1098"/>
      <c r="AN395" s="1098"/>
      <c r="AO395" s="1098"/>
      <c r="AP395" s="1098"/>
      <c r="AQ395" s="1098"/>
      <c r="AR395" s="1098"/>
      <c r="AS395" s="1098"/>
      <c r="AT395" s="1098"/>
      <c r="AU395" s="1098"/>
      <c r="AV395" s="1098"/>
      <c r="AW395" s="1099" t="s">
        <v>23</v>
      </c>
      <c r="AX395" s="1099"/>
      <c r="AY395" s="1099"/>
      <c r="AZ395" s="1099"/>
      <c r="BA395" s="1099"/>
      <c r="BB395" s="1099"/>
      <c r="BC395" s="359"/>
    </row>
    <row r="396" spans="1:55" s="42" customFormat="1">
      <c r="A396" s="284"/>
      <c r="B396" s="1066"/>
      <c r="C396" s="1066"/>
      <c r="D396" s="1066"/>
      <c r="E396" s="1066"/>
      <c r="F396" s="1066"/>
      <c r="G396" s="1098"/>
      <c r="H396" s="1098"/>
      <c r="I396" s="1098"/>
      <c r="J396" s="1098"/>
      <c r="K396" s="1098"/>
      <c r="L396" s="1098"/>
      <c r="M396" s="1098"/>
      <c r="N396" s="1098"/>
      <c r="O396" s="1098"/>
      <c r="P396" s="1098"/>
      <c r="Q396" s="1098"/>
      <c r="R396" s="1098"/>
      <c r="S396" s="1099" t="s">
        <v>24</v>
      </c>
      <c r="T396" s="1099"/>
      <c r="U396" s="1099"/>
      <c r="V396" s="1099"/>
      <c r="W396" s="1099"/>
      <c r="X396" s="1099"/>
      <c r="Y396" s="1099"/>
      <c r="Z396" s="1099"/>
      <c r="AA396" s="1099"/>
      <c r="AB396" s="1099"/>
      <c r="AC396" s="1099"/>
      <c r="AD396" s="1099"/>
      <c r="AE396" s="1099"/>
      <c r="AF396" s="1099"/>
      <c r="AG396" s="1099"/>
      <c r="AH396" s="1099"/>
      <c r="AI396" s="1099"/>
      <c r="AJ396" s="1099"/>
      <c r="AK396" s="1099" t="s">
        <v>25</v>
      </c>
      <c r="AL396" s="1099"/>
      <c r="AM396" s="1099"/>
      <c r="AN396" s="1099"/>
      <c r="AO396" s="1099"/>
      <c r="AP396" s="1099"/>
      <c r="AQ396" s="1099" t="s">
        <v>26</v>
      </c>
      <c r="AR396" s="1099"/>
      <c r="AS396" s="1099"/>
      <c r="AT396" s="1099"/>
      <c r="AU396" s="1099"/>
      <c r="AV396" s="1099"/>
      <c r="AW396" s="1099"/>
      <c r="AX396" s="1099"/>
      <c r="AY396" s="1099"/>
      <c r="AZ396" s="1099"/>
      <c r="BA396" s="1099"/>
      <c r="BB396" s="1099"/>
      <c r="BC396" s="359"/>
    </row>
    <row r="397" spans="1:55" s="42" customFormat="1">
      <c r="A397" s="284"/>
      <c r="B397" s="1066"/>
      <c r="C397" s="1066"/>
      <c r="D397" s="1066"/>
      <c r="E397" s="1066"/>
      <c r="F397" s="1066"/>
      <c r="G397" s="1098"/>
      <c r="H397" s="1098"/>
      <c r="I397" s="1098"/>
      <c r="J397" s="1098"/>
      <c r="K397" s="1098"/>
      <c r="L397" s="1098"/>
      <c r="M397" s="1098"/>
      <c r="N397" s="1098"/>
      <c r="O397" s="1098"/>
      <c r="P397" s="1098"/>
      <c r="Q397" s="1098"/>
      <c r="R397" s="1098"/>
      <c r="S397" s="1100" t="s">
        <v>717</v>
      </c>
      <c r="T397" s="1100"/>
      <c r="U397" s="1100"/>
      <c r="V397" s="1100"/>
      <c r="W397" s="1100"/>
      <c r="X397" s="1100"/>
      <c r="Y397" s="1097" t="s">
        <v>28</v>
      </c>
      <c r="Z397" s="1097"/>
      <c r="AA397" s="1097"/>
      <c r="AB397" s="1097"/>
      <c r="AC397" s="1097"/>
      <c r="AD397" s="1097"/>
      <c r="AE397" s="1097" t="s">
        <v>29</v>
      </c>
      <c r="AF397" s="1097"/>
      <c r="AG397" s="1097"/>
      <c r="AH397" s="1097"/>
      <c r="AI397" s="1097"/>
      <c r="AJ397" s="1097"/>
      <c r="AK397" s="1099"/>
      <c r="AL397" s="1099"/>
      <c r="AM397" s="1099"/>
      <c r="AN397" s="1099"/>
      <c r="AO397" s="1099"/>
      <c r="AP397" s="1099"/>
      <c r="AQ397" s="1099"/>
      <c r="AR397" s="1099"/>
      <c r="AS397" s="1099"/>
      <c r="AT397" s="1099"/>
      <c r="AU397" s="1099"/>
      <c r="AV397" s="1099"/>
      <c r="AW397" s="1099"/>
      <c r="AX397" s="1099"/>
      <c r="AY397" s="1099"/>
      <c r="AZ397" s="1099"/>
      <c r="BA397" s="1099"/>
      <c r="BB397" s="1099"/>
      <c r="BC397" s="359"/>
    </row>
    <row r="398" spans="1:55" s="42" customFormat="1" ht="18.75" customHeight="1">
      <c r="A398" s="284"/>
      <c r="B398" s="1048" t="s">
        <v>718</v>
      </c>
      <c r="C398" s="1048"/>
      <c r="D398" s="1048"/>
      <c r="E398" s="1048"/>
      <c r="F398" s="1048"/>
      <c r="G398" s="338">
        <v>1200</v>
      </c>
      <c r="H398" s="1065"/>
      <c r="I398" s="1065"/>
      <c r="J398" s="1065"/>
      <c r="K398" s="1065"/>
      <c r="L398" s="1065"/>
      <c r="M398" s="338">
        <v>1211</v>
      </c>
      <c r="N398" s="1065"/>
      <c r="O398" s="1065"/>
      <c r="P398" s="1065"/>
      <c r="Q398" s="1065"/>
      <c r="R398" s="1065"/>
      <c r="S398" s="338">
        <v>1221</v>
      </c>
      <c r="T398" s="1065"/>
      <c r="U398" s="1065"/>
      <c r="V398" s="1065"/>
      <c r="W398" s="1065"/>
      <c r="X398" s="1065"/>
      <c r="Y398" s="338">
        <v>1730</v>
      </c>
      <c r="Z398" s="1065"/>
      <c r="AA398" s="1065"/>
      <c r="AB398" s="1065"/>
      <c r="AC398" s="1065"/>
      <c r="AD398" s="1065"/>
      <c r="AE398" s="338">
        <v>1731</v>
      </c>
      <c r="AF398" s="1065"/>
      <c r="AG398" s="1065"/>
      <c r="AH398" s="1065"/>
      <c r="AI398" s="1065"/>
      <c r="AJ398" s="1065"/>
      <c r="AK398" s="338">
        <v>1234</v>
      </c>
      <c r="AL398" s="1065"/>
      <c r="AM398" s="1065"/>
      <c r="AN398" s="1065"/>
      <c r="AO398" s="1065"/>
      <c r="AP398" s="1065"/>
      <c r="AQ398" s="338">
        <v>1246</v>
      </c>
      <c r="AR398" s="1065"/>
      <c r="AS398" s="1065"/>
      <c r="AT398" s="1065"/>
      <c r="AU398" s="1065"/>
      <c r="AV398" s="1065"/>
      <c r="AW398" s="338">
        <v>1260</v>
      </c>
      <c r="AX398" s="1065"/>
      <c r="AY398" s="1065"/>
      <c r="AZ398" s="1065"/>
      <c r="BA398" s="1065"/>
      <c r="BB398" s="1065"/>
      <c r="BC398" s="348" t="s">
        <v>2</v>
      </c>
    </row>
    <row r="399" spans="1:55" s="42" customFormat="1" ht="18.75" customHeight="1">
      <c r="A399" s="284"/>
      <c r="B399" s="1048" t="s">
        <v>719</v>
      </c>
      <c r="C399" s="1048"/>
      <c r="D399" s="1048"/>
      <c r="E399" s="1048"/>
      <c r="F399" s="1048"/>
      <c r="G399" s="360"/>
      <c r="H399" s="1093"/>
      <c r="I399" s="1093"/>
      <c r="J399" s="1093"/>
      <c r="K399" s="1093"/>
      <c r="L399" s="1093"/>
      <c r="M399" s="361"/>
      <c r="N399" s="1087"/>
      <c r="O399" s="1088"/>
      <c r="P399" s="1088"/>
      <c r="Q399" s="1088"/>
      <c r="R399" s="1089"/>
      <c r="S399" s="338">
        <v>1222</v>
      </c>
      <c r="T399" s="1038"/>
      <c r="U399" s="1038"/>
      <c r="V399" s="1038"/>
      <c r="W399" s="1038"/>
      <c r="X399" s="1038"/>
      <c r="Y399" s="361"/>
      <c r="Z399" s="1085"/>
      <c r="AA399" s="1085"/>
      <c r="AB399" s="1085"/>
      <c r="AC399" s="1085"/>
      <c r="AD399" s="1085"/>
      <c r="AE399" s="361"/>
      <c r="AF399" s="1085"/>
      <c r="AG399" s="1085"/>
      <c r="AH399" s="1085"/>
      <c r="AI399" s="1085"/>
      <c r="AJ399" s="1085"/>
      <c r="AK399" s="338">
        <v>1235</v>
      </c>
      <c r="AL399" s="1038"/>
      <c r="AM399" s="1038"/>
      <c r="AN399" s="1038"/>
      <c r="AO399" s="1038"/>
      <c r="AP399" s="1038"/>
      <c r="AQ399" s="338">
        <v>1247</v>
      </c>
      <c r="AR399" s="1038"/>
      <c r="AS399" s="1038"/>
      <c r="AT399" s="1038"/>
      <c r="AU399" s="1038"/>
      <c r="AV399" s="1038"/>
      <c r="AW399" s="360"/>
      <c r="AX399" s="1093"/>
      <c r="AY399" s="1093"/>
      <c r="AZ399" s="1093"/>
      <c r="BA399" s="1093"/>
      <c r="BB399" s="1093"/>
      <c r="BC399" s="357" t="s">
        <v>329</v>
      </c>
    </row>
    <row r="400" spans="1:55" s="42" customFormat="1" ht="18.75" customHeight="1">
      <c r="A400" s="284"/>
      <c r="B400" s="1048" t="s">
        <v>720</v>
      </c>
      <c r="C400" s="1048"/>
      <c r="D400" s="1048"/>
      <c r="E400" s="1048"/>
      <c r="F400" s="1048"/>
      <c r="G400" s="338">
        <v>1201</v>
      </c>
      <c r="H400" s="1038"/>
      <c r="I400" s="1038"/>
      <c r="J400" s="1038"/>
      <c r="K400" s="1038"/>
      <c r="L400" s="1038"/>
      <c r="M400" s="361"/>
      <c r="N400" s="1087"/>
      <c r="O400" s="1088"/>
      <c r="P400" s="1088"/>
      <c r="Q400" s="1088"/>
      <c r="R400" s="1089"/>
      <c r="S400" s="361"/>
      <c r="T400" s="1085"/>
      <c r="U400" s="1085"/>
      <c r="V400" s="1085"/>
      <c r="W400" s="1085"/>
      <c r="X400" s="1085"/>
      <c r="Y400" s="338">
        <v>1223</v>
      </c>
      <c r="Z400" s="1038"/>
      <c r="AA400" s="1038"/>
      <c r="AB400" s="1038"/>
      <c r="AC400" s="1038"/>
      <c r="AD400" s="1038"/>
      <c r="AE400" s="361"/>
      <c r="AF400" s="1085"/>
      <c r="AG400" s="1085"/>
      <c r="AH400" s="1085"/>
      <c r="AI400" s="1085"/>
      <c r="AJ400" s="1085"/>
      <c r="AK400" s="361"/>
      <c r="AL400" s="1085"/>
      <c r="AM400" s="1085"/>
      <c r="AN400" s="1085"/>
      <c r="AO400" s="1085"/>
      <c r="AP400" s="1085"/>
      <c r="AQ400" s="360"/>
      <c r="AR400" s="1094"/>
      <c r="AS400" s="1095"/>
      <c r="AT400" s="1095"/>
      <c r="AU400" s="1095"/>
      <c r="AV400" s="1096"/>
      <c r="AW400" s="338">
        <v>1261</v>
      </c>
      <c r="AX400" s="1038"/>
      <c r="AY400" s="1038"/>
      <c r="AZ400" s="1038"/>
      <c r="BA400" s="1038"/>
      <c r="BB400" s="1038"/>
      <c r="BC400" s="357" t="s">
        <v>329</v>
      </c>
    </row>
    <row r="401" spans="1:56" s="42" customFormat="1" ht="18.75" customHeight="1">
      <c r="A401" s="284"/>
      <c r="B401" s="1048" t="s">
        <v>15</v>
      </c>
      <c r="C401" s="1048"/>
      <c r="D401" s="1048"/>
      <c r="E401" s="1048"/>
      <c r="F401" s="1048"/>
      <c r="G401" s="338">
        <v>1202</v>
      </c>
      <c r="H401" s="1038"/>
      <c r="I401" s="1038"/>
      <c r="J401" s="1038"/>
      <c r="K401" s="1038"/>
      <c r="L401" s="1038"/>
      <c r="M401" s="338">
        <v>1212</v>
      </c>
      <c r="N401" s="1038"/>
      <c r="O401" s="1038"/>
      <c r="P401" s="1038"/>
      <c r="Q401" s="1038"/>
      <c r="R401" s="1038"/>
      <c r="S401" s="338">
        <v>1224</v>
      </c>
      <c r="T401" s="1038"/>
      <c r="U401" s="1038"/>
      <c r="V401" s="1038"/>
      <c r="W401" s="1038"/>
      <c r="X401" s="1038"/>
      <c r="Y401" s="338">
        <v>1733</v>
      </c>
      <c r="Z401" s="1038"/>
      <c r="AA401" s="1038"/>
      <c r="AB401" s="1038"/>
      <c r="AC401" s="1038"/>
      <c r="AD401" s="1038"/>
      <c r="AE401" s="338">
        <v>1734</v>
      </c>
      <c r="AF401" s="1038"/>
      <c r="AG401" s="1038"/>
      <c r="AH401" s="1038"/>
      <c r="AI401" s="1038"/>
      <c r="AJ401" s="1038"/>
      <c r="AK401" s="338">
        <v>1236</v>
      </c>
      <c r="AL401" s="1038"/>
      <c r="AM401" s="1038"/>
      <c r="AN401" s="1038"/>
      <c r="AO401" s="1038"/>
      <c r="AP401" s="1038"/>
      <c r="AQ401" s="338">
        <v>1248</v>
      </c>
      <c r="AR401" s="1038"/>
      <c r="AS401" s="1038"/>
      <c r="AT401" s="1038"/>
      <c r="AU401" s="1038"/>
      <c r="AV401" s="1038"/>
      <c r="AW401" s="338">
        <v>1262</v>
      </c>
      <c r="AX401" s="1038"/>
      <c r="AY401" s="1038"/>
      <c r="AZ401" s="1038"/>
      <c r="BA401" s="1038"/>
      <c r="BB401" s="1038"/>
      <c r="BC401" s="357" t="s">
        <v>2</v>
      </c>
    </row>
    <row r="402" spans="1:56" s="42" customFormat="1" ht="18.75" customHeight="1">
      <c r="A402" s="284"/>
      <c r="B402" s="1048" t="s">
        <v>16</v>
      </c>
      <c r="C402" s="1048"/>
      <c r="D402" s="1048"/>
      <c r="E402" s="1048"/>
      <c r="F402" s="1048"/>
      <c r="G402" s="338">
        <v>1203</v>
      </c>
      <c r="H402" s="1038"/>
      <c r="I402" s="1038"/>
      <c r="J402" s="1038"/>
      <c r="K402" s="1038"/>
      <c r="L402" s="1038"/>
      <c r="M402" s="338">
        <v>1213</v>
      </c>
      <c r="N402" s="1038"/>
      <c r="O402" s="1038"/>
      <c r="P402" s="1038"/>
      <c r="Q402" s="1038"/>
      <c r="R402" s="1038"/>
      <c r="S402" s="338">
        <v>1225</v>
      </c>
      <c r="T402" s="1038"/>
      <c r="U402" s="1038"/>
      <c r="V402" s="1038"/>
      <c r="W402" s="1038"/>
      <c r="X402" s="1038"/>
      <c r="Y402" s="338">
        <v>1735</v>
      </c>
      <c r="Z402" s="1038"/>
      <c r="AA402" s="1038"/>
      <c r="AB402" s="1038"/>
      <c r="AC402" s="1038"/>
      <c r="AD402" s="1038"/>
      <c r="AE402" s="338">
        <v>1736</v>
      </c>
      <c r="AF402" s="1038"/>
      <c r="AG402" s="1038"/>
      <c r="AH402" s="1038"/>
      <c r="AI402" s="1038"/>
      <c r="AJ402" s="1038"/>
      <c r="AK402" s="338">
        <v>1237</v>
      </c>
      <c r="AL402" s="1038"/>
      <c r="AM402" s="1038"/>
      <c r="AN402" s="1038"/>
      <c r="AO402" s="1038"/>
      <c r="AP402" s="1038"/>
      <c r="AQ402" s="338">
        <v>1249</v>
      </c>
      <c r="AR402" s="1038"/>
      <c r="AS402" s="1038"/>
      <c r="AT402" s="1038"/>
      <c r="AU402" s="1038"/>
      <c r="AV402" s="1038"/>
      <c r="AW402" s="338">
        <v>1263</v>
      </c>
      <c r="AX402" s="1038"/>
      <c r="AY402" s="1038"/>
      <c r="AZ402" s="1038"/>
      <c r="BA402" s="1038"/>
      <c r="BB402" s="1038"/>
      <c r="BC402" s="357" t="s">
        <v>329</v>
      </c>
    </row>
    <row r="403" spans="1:56" s="42" customFormat="1" ht="18.75" customHeight="1">
      <c r="A403" s="284"/>
      <c r="B403" s="1048" t="s">
        <v>721</v>
      </c>
      <c r="C403" s="1048"/>
      <c r="D403" s="1048"/>
      <c r="E403" s="1048"/>
      <c r="F403" s="1048"/>
      <c r="G403" s="338">
        <v>1204</v>
      </c>
      <c r="H403" s="1038"/>
      <c r="I403" s="1038"/>
      <c r="J403" s="1038"/>
      <c r="K403" s="1038"/>
      <c r="L403" s="1038"/>
      <c r="M403" s="338">
        <v>1214</v>
      </c>
      <c r="N403" s="1038"/>
      <c r="O403" s="1038"/>
      <c r="P403" s="1038"/>
      <c r="Q403" s="1038"/>
      <c r="R403" s="1038"/>
      <c r="S403" s="338">
        <v>1226</v>
      </c>
      <c r="T403" s="1038"/>
      <c r="U403" s="1038"/>
      <c r="V403" s="1038"/>
      <c r="W403" s="1038"/>
      <c r="X403" s="1038"/>
      <c r="Y403" s="338">
        <v>1737</v>
      </c>
      <c r="Z403" s="1038"/>
      <c r="AA403" s="1038"/>
      <c r="AB403" s="1038"/>
      <c r="AC403" s="1038"/>
      <c r="AD403" s="1038"/>
      <c r="AE403" s="338">
        <v>1738</v>
      </c>
      <c r="AF403" s="1038"/>
      <c r="AG403" s="1038"/>
      <c r="AH403" s="1038"/>
      <c r="AI403" s="1038"/>
      <c r="AJ403" s="1038"/>
      <c r="AK403" s="338">
        <v>1238</v>
      </c>
      <c r="AL403" s="1038"/>
      <c r="AM403" s="1038"/>
      <c r="AN403" s="1038"/>
      <c r="AO403" s="1038"/>
      <c r="AP403" s="1038"/>
      <c r="AQ403" s="338">
        <v>1250</v>
      </c>
      <c r="AR403" s="1038"/>
      <c r="AS403" s="1038"/>
      <c r="AT403" s="1038"/>
      <c r="AU403" s="1038"/>
      <c r="AV403" s="1038"/>
      <c r="AW403" s="338">
        <v>1264</v>
      </c>
      <c r="AX403" s="1038"/>
      <c r="AY403" s="1038"/>
      <c r="AZ403" s="1038"/>
      <c r="BA403" s="1038"/>
      <c r="BB403" s="1038"/>
      <c r="BC403" s="357" t="s">
        <v>329</v>
      </c>
    </row>
    <row r="404" spans="1:56" s="42" customFormat="1" ht="18.75" customHeight="1">
      <c r="A404" s="284"/>
      <c r="B404" s="1048" t="s">
        <v>30</v>
      </c>
      <c r="C404" s="1048"/>
      <c r="D404" s="1048"/>
      <c r="E404" s="1048"/>
      <c r="F404" s="1048"/>
      <c r="G404" s="338">
        <v>1205</v>
      </c>
      <c r="H404" s="1038"/>
      <c r="I404" s="1038"/>
      <c r="J404" s="1038"/>
      <c r="K404" s="1038"/>
      <c r="L404" s="1038"/>
      <c r="M404" s="338">
        <v>1215</v>
      </c>
      <c r="N404" s="1038"/>
      <c r="O404" s="1038"/>
      <c r="P404" s="1038"/>
      <c r="Q404" s="1038"/>
      <c r="R404" s="1038"/>
      <c r="S404" s="338">
        <v>1227</v>
      </c>
      <c r="T404" s="1038"/>
      <c r="U404" s="1038"/>
      <c r="V404" s="1038"/>
      <c r="W404" s="1038"/>
      <c r="X404" s="1038"/>
      <c r="Y404" s="338">
        <v>1739</v>
      </c>
      <c r="Z404" s="1038"/>
      <c r="AA404" s="1038"/>
      <c r="AB404" s="1038"/>
      <c r="AC404" s="1038"/>
      <c r="AD404" s="1038"/>
      <c r="AE404" s="338">
        <v>1740</v>
      </c>
      <c r="AF404" s="1038"/>
      <c r="AG404" s="1038"/>
      <c r="AH404" s="1038"/>
      <c r="AI404" s="1038"/>
      <c r="AJ404" s="1038"/>
      <c r="AK404" s="338">
        <v>1239</v>
      </c>
      <c r="AL404" s="1038"/>
      <c r="AM404" s="1038"/>
      <c r="AN404" s="1038"/>
      <c r="AO404" s="1038"/>
      <c r="AP404" s="1038"/>
      <c r="AQ404" s="338">
        <v>1251</v>
      </c>
      <c r="AR404" s="1038"/>
      <c r="AS404" s="1038"/>
      <c r="AT404" s="1038"/>
      <c r="AU404" s="1038"/>
      <c r="AV404" s="1038"/>
      <c r="AW404" s="360"/>
      <c r="AX404" s="1093"/>
      <c r="AY404" s="1093"/>
      <c r="AZ404" s="1093"/>
      <c r="BA404" s="1093"/>
      <c r="BB404" s="1093"/>
      <c r="BC404" s="357" t="s">
        <v>2</v>
      </c>
    </row>
    <row r="405" spans="1:56" s="42" customFormat="1" ht="18.75" customHeight="1">
      <c r="A405" s="284"/>
      <c r="B405" s="1048" t="s">
        <v>31</v>
      </c>
      <c r="C405" s="1048"/>
      <c r="D405" s="1048"/>
      <c r="E405" s="1048"/>
      <c r="F405" s="1048"/>
      <c r="G405" s="338">
        <v>1206</v>
      </c>
      <c r="H405" s="1038"/>
      <c r="I405" s="1038"/>
      <c r="J405" s="1038"/>
      <c r="K405" s="1038"/>
      <c r="L405" s="1038"/>
      <c r="M405" s="338">
        <v>1216</v>
      </c>
      <c r="N405" s="1038"/>
      <c r="O405" s="1038"/>
      <c r="P405" s="1038"/>
      <c r="Q405" s="1038"/>
      <c r="R405" s="1038"/>
      <c r="S405" s="338">
        <v>1228</v>
      </c>
      <c r="T405" s="1038"/>
      <c r="U405" s="1038"/>
      <c r="V405" s="1038"/>
      <c r="W405" s="1038"/>
      <c r="X405" s="1038"/>
      <c r="Y405" s="338">
        <v>1741</v>
      </c>
      <c r="Z405" s="1038"/>
      <c r="AA405" s="1038"/>
      <c r="AB405" s="1038"/>
      <c r="AC405" s="1038"/>
      <c r="AD405" s="1038"/>
      <c r="AE405" s="338">
        <v>1742</v>
      </c>
      <c r="AF405" s="1038"/>
      <c r="AG405" s="1038"/>
      <c r="AH405" s="1038"/>
      <c r="AI405" s="1038"/>
      <c r="AJ405" s="1038"/>
      <c r="AK405" s="338">
        <v>1240</v>
      </c>
      <c r="AL405" s="1038"/>
      <c r="AM405" s="1038"/>
      <c r="AN405" s="1038"/>
      <c r="AO405" s="1038"/>
      <c r="AP405" s="1038"/>
      <c r="AQ405" s="338">
        <v>1252</v>
      </c>
      <c r="AR405" s="1038"/>
      <c r="AS405" s="1038"/>
      <c r="AT405" s="1038"/>
      <c r="AU405" s="1038"/>
      <c r="AV405" s="1038"/>
      <c r="AW405" s="338">
        <v>1265</v>
      </c>
      <c r="AX405" s="1038"/>
      <c r="AY405" s="1038"/>
      <c r="AZ405" s="1038"/>
      <c r="BA405" s="1038"/>
      <c r="BB405" s="1038"/>
      <c r="BC405" s="357" t="s">
        <v>2</v>
      </c>
    </row>
    <row r="406" spans="1:56" s="42" customFormat="1" ht="18.75" customHeight="1">
      <c r="A406" s="284"/>
      <c r="B406" s="1048" t="s">
        <v>32</v>
      </c>
      <c r="C406" s="1048"/>
      <c r="D406" s="1048"/>
      <c r="E406" s="1048"/>
      <c r="F406" s="1048"/>
      <c r="G406" s="338">
        <v>1207</v>
      </c>
      <c r="H406" s="1038"/>
      <c r="I406" s="1038"/>
      <c r="J406" s="1038"/>
      <c r="K406" s="1038"/>
      <c r="L406" s="1038"/>
      <c r="M406" s="338">
        <v>1217</v>
      </c>
      <c r="N406" s="1038"/>
      <c r="O406" s="1038"/>
      <c r="P406" s="1038"/>
      <c r="Q406" s="1038"/>
      <c r="R406" s="1038"/>
      <c r="S406" s="338">
        <v>1229</v>
      </c>
      <c r="T406" s="1038"/>
      <c r="U406" s="1038"/>
      <c r="V406" s="1038"/>
      <c r="W406" s="1038"/>
      <c r="X406" s="1038"/>
      <c r="Y406" s="338">
        <v>1743</v>
      </c>
      <c r="Z406" s="1038"/>
      <c r="AA406" s="1038"/>
      <c r="AB406" s="1038"/>
      <c r="AC406" s="1038"/>
      <c r="AD406" s="1038"/>
      <c r="AE406" s="338">
        <v>1744</v>
      </c>
      <c r="AF406" s="1038"/>
      <c r="AG406" s="1038"/>
      <c r="AH406" s="1038"/>
      <c r="AI406" s="1038"/>
      <c r="AJ406" s="1038"/>
      <c r="AK406" s="338">
        <v>1241</v>
      </c>
      <c r="AL406" s="1038"/>
      <c r="AM406" s="1038"/>
      <c r="AN406" s="1038"/>
      <c r="AO406" s="1038"/>
      <c r="AP406" s="1038"/>
      <c r="AQ406" s="338">
        <v>1253</v>
      </c>
      <c r="AR406" s="1038"/>
      <c r="AS406" s="1038"/>
      <c r="AT406" s="1038"/>
      <c r="AU406" s="1038"/>
      <c r="AV406" s="1038"/>
      <c r="AW406" s="338">
        <v>1266</v>
      </c>
      <c r="AX406" s="1038"/>
      <c r="AY406" s="1038"/>
      <c r="AZ406" s="1038"/>
      <c r="BA406" s="1038"/>
      <c r="BB406" s="1038"/>
      <c r="BC406" s="357" t="s">
        <v>329</v>
      </c>
    </row>
    <row r="407" spans="1:56" s="42" customFormat="1" ht="18.75" customHeight="1">
      <c r="A407" s="284"/>
      <c r="B407" s="1048" t="s">
        <v>722</v>
      </c>
      <c r="C407" s="1048"/>
      <c r="D407" s="1048"/>
      <c r="E407" s="1048"/>
      <c r="F407" s="1048"/>
      <c r="G407" s="338">
        <v>1208</v>
      </c>
      <c r="H407" s="1038"/>
      <c r="I407" s="1038"/>
      <c r="J407" s="1038"/>
      <c r="K407" s="1038"/>
      <c r="L407" s="1038"/>
      <c r="M407" s="338">
        <v>1218</v>
      </c>
      <c r="N407" s="1038"/>
      <c r="O407" s="1038"/>
      <c r="P407" s="1038"/>
      <c r="Q407" s="1038"/>
      <c r="R407" s="1038"/>
      <c r="S407" s="338">
        <v>1230</v>
      </c>
      <c r="T407" s="1038"/>
      <c r="U407" s="1038"/>
      <c r="V407" s="1038"/>
      <c r="W407" s="1038"/>
      <c r="X407" s="1038"/>
      <c r="Y407" s="338">
        <v>1745</v>
      </c>
      <c r="Z407" s="1038"/>
      <c r="AA407" s="1038"/>
      <c r="AB407" s="1038"/>
      <c r="AC407" s="1038"/>
      <c r="AD407" s="1038"/>
      <c r="AE407" s="338">
        <v>1746</v>
      </c>
      <c r="AF407" s="1038"/>
      <c r="AG407" s="1038"/>
      <c r="AH407" s="1038"/>
      <c r="AI407" s="1038"/>
      <c r="AJ407" s="1038"/>
      <c r="AK407" s="338">
        <v>1242</v>
      </c>
      <c r="AL407" s="1038"/>
      <c r="AM407" s="1038"/>
      <c r="AN407" s="1038"/>
      <c r="AO407" s="1038"/>
      <c r="AP407" s="1038"/>
      <c r="AQ407" s="338">
        <v>1254</v>
      </c>
      <c r="AR407" s="1038"/>
      <c r="AS407" s="1038"/>
      <c r="AT407" s="1038"/>
      <c r="AU407" s="1038"/>
      <c r="AV407" s="1038"/>
      <c r="AW407" s="338">
        <v>1267</v>
      </c>
      <c r="AX407" s="1038"/>
      <c r="AY407" s="1038"/>
      <c r="AZ407" s="1038"/>
      <c r="BA407" s="1038"/>
      <c r="BB407" s="1038"/>
      <c r="BC407" s="357" t="s">
        <v>329</v>
      </c>
    </row>
    <row r="408" spans="1:56" s="42" customFormat="1" ht="18.75" customHeight="1">
      <c r="A408" s="284"/>
      <c r="B408" s="1048" t="s">
        <v>723</v>
      </c>
      <c r="C408" s="1048"/>
      <c r="D408" s="1048"/>
      <c r="E408" s="1048"/>
      <c r="F408" s="1048"/>
      <c r="G408" s="338">
        <v>1209</v>
      </c>
      <c r="H408" s="1038"/>
      <c r="I408" s="1038"/>
      <c r="J408" s="1038"/>
      <c r="K408" s="1038"/>
      <c r="L408" s="1038"/>
      <c r="M408" s="338">
        <v>1219</v>
      </c>
      <c r="N408" s="1038"/>
      <c r="O408" s="1038"/>
      <c r="P408" s="1038"/>
      <c r="Q408" s="1038"/>
      <c r="R408" s="1038"/>
      <c r="S408" s="338">
        <v>1231</v>
      </c>
      <c r="T408" s="1038"/>
      <c r="U408" s="1038"/>
      <c r="V408" s="1038"/>
      <c r="W408" s="1038"/>
      <c r="X408" s="1038"/>
      <c r="Y408" s="338">
        <v>1747</v>
      </c>
      <c r="Z408" s="1038"/>
      <c r="AA408" s="1038"/>
      <c r="AB408" s="1038"/>
      <c r="AC408" s="1038"/>
      <c r="AD408" s="1038"/>
      <c r="AE408" s="338">
        <v>1748</v>
      </c>
      <c r="AF408" s="1038"/>
      <c r="AG408" s="1038"/>
      <c r="AH408" s="1038"/>
      <c r="AI408" s="1038"/>
      <c r="AJ408" s="1038"/>
      <c r="AK408" s="338">
        <v>1243</v>
      </c>
      <c r="AL408" s="1038"/>
      <c r="AM408" s="1038"/>
      <c r="AN408" s="1038"/>
      <c r="AO408" s="1038"/>
      <c r="AP408" s="1038"/>
      <c r="AQ408" s="338">
        <v>1255</v>
      </c>
      <c r="AR408" s="1038"/>
      <c r="AS408" s="1038"/>
      <c r="AT408" s="1038"/>
      <c r="AU408" s="1038"/>
      <c r="AV408" s="1038"/>
      <c r="AW408" s="338">
        <v>1268</v>
      </c>
      <c r="AX408" s="1038"/>
      <c r="AY408" s="1038"/>
      <c r="AZ408" s="1038"/>
      <c r="BA408" s="1038"/>
      <c r="BB408" s="1038"/>
      <c r="BC408" s="357" t="s">
        <v>329</v>
      </c>
    </row>
    <row r="409" spans="1:56" s="42" customFormat="1" ht="18.75" customHeight="1">
      <c r="A409" s="284"/>
      <c r="B409" s="1048" t="s">
        <v>33</v>
      </c>
      <c r="C409" s="1048"/>
      <c r="D409" s="1048"/>
      <c r="E409" s="1048"/>
      <c r="F409" s="1048"/>
      <c r="G409" s="338">
        <v>1210</v>
      </c>
      <c r="H409" s="1038"/>
      <c r="I409" s="1038"/>
      <c r="J409" s="1038"/>
      <c r="K409" s="1038"/>
      <c r="L409" s="1038"/>
      <c r="M409" s="338">
        <v>1220</v>
      </c>
      <c r="N409" s="1038"/>
      <c r="O409" s="1038"/>
      <c r="P409" s="1038"/>
      <c r="Q409" s="1038"/>
      <c r="R409" s="1038"/>
      <c r="S409" s="338">
        <v>1232</v>
      </c>
      <c r="T409" s="1038"/>
      <c r="U409" s="1038"/>
      <c r="V409" s="1038"/>
      <c r="W409" s="1038"/>
      <c r="X409" s="1038"/>
      <c r="Y409" s="338">
        <v>1749</v>
      </c>
      <c r="Z409" s="1090"/>
      <c r="AA409" s="1091"/>
      <c r="AB409" s="1091"/>
      <c r="AC409" s="1091"/>
      <c r="AD409" s="1092"/>
      <c r="AE409" s="338">
        <v>1750</v>
      </c>
      <c r="AF409" s="1090"/>
      <c r="AG409" s="1091"/>
      <c r="AH409" s="1091"/>
      <c r="AI409" s="1091"/>
      <c r="AJ409" s="1092"/>
      <c r="AK409" s="338">
        <v>1244</v>
      </c>
      <c r="AL409" s="1038"/>
      <c r="AM409" s="1038"/>
      <c r="AN409" s="1038"/>
      <c r="AO409" s="1038"/>
      <c r="AP409" s="1038"/>
      <c r="AQ409" s="338">
        <v>1256</v>
      </c>
      <c r="AR409" s="1038"/>
      <c r="AS409" s="1038"/>
      <c r="AT409" s="1038"/>
      <c r="AU409" s="1038"/>
      <c r="AV409" s="1038"/>
      <c r="AW409" s="338">
        <v>1269</v>
      </c>
      <c r="AX409" s="1038"/>
      <c r="AY409" s="1038"/>
      <c r="AZ409" s="1038"/>
      <c r="BA409" s="1038"/>
      <c r="BB409" s="1038"/>
      <c r="BC409" s="357" t="s">
        <v>3</v>
      </c>
    </row>
    <row r="410" spans="1:56" s="42" customFormat="1" ht="18.75" customHeight="1">
      <c r="A410" s="284"/>
      <c r="B410" s="1048" t="s">
        <v>34</v>
      </c>
      <c r="C410" s="1048"/>
      <c r="D410" s="1048"/>
      <c r="E410" s="1048"/>
      <c r="F410" s="1048"/>
      <c r="G410" s="362"/>
      <c r="H410" s="1086"/>
      <c r="I410" s="1086"/>
      <c r="J410" s="1086"/>
      <c r="K410" s="1086"/>
      <c r="L410" s="1086"/>
      <c r="M410" s="362"/>
      <c r="N410" s="1087"/>
      <c r="O410" s="1088"/>
      <c r="P410" s="1088"/>
      <c r="Q410" s="1088"/>
      <c r="R410" s="1089"/>
      <c r="S410" s="338">
        <v>1233</v>
      </c>
      <c r="T410" s="1090"/>
      <c r="U410" s="1091"/>
      <c r="V410" s="1091"/>
      <c r="W410" s="1091"/>
      <c r="X410" s="1092"/>
      <c r="Y410" s="361"/>
      <c r="Z410" s="1087"/>
      <c r="AA410" s="1088"/>
      <c r="AB410" s="1088"/>
      <c r="AC410" s="1088"/>
      <c r="AD410" s="1089"/>
      <c r="AE410" s="361"/>
      <c r="AF410" s="1085"/>
      <c r="AG410" s="1085"/>
      <c r="AH410" s="1085"/>
      <c r="AI410" s="1085"/>
      <c r="AJ410" s="1085"/>
      <c r="AK410" s="338">
        <v>1245</v>
      </c>
      <c r="AL410" s="1038"/>
      <c r="AM410" s="1038"/>
      <c r="AN410" s="1038"/>
      <c r="AO410" s="1038"/>
      <c r="AP410" s="1038"/>
      <c r="AQ410" s="338">
        <v>1257</v>
      </c>
      <c r="AR410" s="1038"/>
      <c r="AS410" s="1038"/>
      <c r="AT410" s="1038"/>
      <c r="AU410" s="1038"/>
      <c r="AV410" s="1038"/>
      <c r="AW410" s="363"/>
      <c r="AX410" s="1085"/>
      <c r="AY410" s="1085"/>
      <c r="AZ410" s="1085"/>
      <c r="BA410" s="1085"/>
      <c r="BB410" s="1085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066" t="s">
        <v>724</v>
      </c>
      <c r="C412" s="1066"/>
      <c r="D412" s="1066"/>
      <c r="E412" s="1066"/>
      <c r="F412" s="1066"/>
      <c r="G412" s="1066"/>
      <c r="H412" s="1066" t="s">
        <v>35</v>
      </c>
      <c r="I412" s="1066"/>
      <c r="J412" s="1066"/>
      <c r="K412" s="1066"/>
      <c r="L412" s="1066"/>
      <c r="M412" s="1066"/>
      <c r="N412" s="1066"/>
      <c r="O412" s="1066"/>
      <c r="P412" s="1066"/>
      <c r="Q412" s="1066"/>
      <c r="R412" s="1066"/>
      <c r="S412" s="1066"/>
      <c r="T412" s="1066"/>
      <c r="U412" s="1066"/>
      <c r="V412" s="1066"/>
      <c r="W412" s="1066"/>
      <c r="X412" s="1066"/>
      <c r="Y412" s="1066"/>
      <c r="Z412" s="1066"/>
      <c r="AA412" s="1066"/>
      <c r="AB412" s="1066"/>
      <c r="AC412" s="1066"/>
      <c r="AD412" s="1066"/>
      <c r="AE412" s="1066"/>
      <c r="AF412" s="1066"/>
      <c r="AG412" s="1066"/>
      <c r="AH412" s="1066"/>
      <c r="AI412" s="1066"/>
      <c r="AJ412" s="1066"/>
      <c r="AK412" s="1066"/>
      <c r="AL412" s="1066" t="s">
        <v>36</v>
      </c>
      <c r="AM412" s="1066"/>
      <c r="AN412" s="1066"/>
      <c r="AO412" s="1066"/>
      <c r="AP412" s="1066"/>
      <c r="AQ412" s="1066"/>
      <c r="AR412" s="1066"/>
      <c r="AS412" s="1066"/>
      <c r="AT412" s="1066"/>
      <c r="AU412" s="1066"/>
      <c r="AV412" s="1066"/>
      <c r="AW412" s="1066"/>
      <c r="AX412" s="1066"/>
      <c r="AY412" s="1066"/>
      <c r="AZ412" s="1066"/>
      <c r="BA412" s="1066"/>
      <c r="BB412" s="1066"/>
      <c r="BC412" s="1066"/>
      <c r="BD412" s="364"/>
    </row>
    <row r="413" spans="1:56" s="42" customFormat="1">
      <c r="A413" s="284"/>
      <c r="B413" s="1066"/>
      <c r="C413" s="1066"/>
      <c r="D413" s="1066"/>
      <c r="E413" s="1066"/>
      <c r="F413" s="1066"/>
      <c r="G413" s="1066"/>
      <c r="H413" s="1066" t="s">
        <v>6</v>
      </c>
      <c r="I413" s="1066"/>
      <c r="J413" s="1066"/>
      <c r="K413" s="1066"/>
      <c r="L413" s="1066"/>
      <c r="M413" s="1066"/>
      <c r="N413" s="1066"/>
      <c r="O413" s="1066"/>
      <c r="P413" s="1066"/>
      <c r="Q413" s="1066"/>
      <c r="R413" s="1066"/>
      <c r="S413" s="1066"/>
      <c r="T413" s="1066" t="s">
        <v>37</v>
      </c>
      <c r="U413" s="1066"/>
      <c r="V413" s="1066"/>
      <c r="W413" s="1066"/>
      <c r="X413" s="1066"/>
      <c r="Y413" s="1066"/>
      <c r="Z413" s="1066"/>
      <c r="AA413" s="1066"/>
      <c r="AB413" s="1066"/>
      <c r="AC413" s="1066"/>
      <c r="AD413" s="1066"/>
      <c r="AE413" s="1066"/>
      <c r="AF413" s="1066" t="s">
        <v>38</v>
      </c>
      <c r="AG413" s="1066"/>
      <c r="AH413" s="1066"/>
      <c r="AI413" s="1066"/>
      <c r="AJ413" s="1066"/>
      <c r="AK413" s="1066"/>
      <c r="AL413" s="1066" t="s">
        <v>39</v>
      </c>
      <c r="AM413" s="1066"/>
      <c r="AN413" s="1066"/>
      <c r="AO413" s="1066"/>
      <c r="AP413" s="1066"/>
      <c r="AQ413" s="1066"/>
      <c r="AR413" s="1066" t="s">
        <v>40</v>
      </c>
      <c r="AS413" s="1066"/>
      <c r="AT413" s="1066"/>
      <c r="AU413" s="1066"/>
      <c r="AV413" s="1066"/>
      <c r="AW413" s="1066"/>
      <c r="AX413" s="1066" t="s">
        <v>38</v>
      </c>
      <c r="AY413" s="1066"/>
      <c r="AZ413" s="1066"/>
      <c r="BA413" s="1066"/>
      <c r="BB413" s="1066"/>
      <c r="BC413" s="1066"/>
      <c r="BD413" s="364"/>
    </row>
    <row r="414" spans="1:56" s="42" customFormat="1">
      <c r="A414" s="284"/>
      <c r="B414" s="1066"/>
      <c r="C414" s="1066"/>
      <c r="D414" s="1066"/>
      <c r="E414" s="1066"/>
      <c r="F414" s="1066"/>
      <c r="G414" s="1066"/>
      <c r="H414" s="1066" t="s">
        <v>39</v>
      </c>
      <c r="I414" s="1066"/>
      <c r="J414" s="1066"/>
      <c r="K414" s="1066"/>
      <c r="L414" s="1066"/>
      <c r="M414" s="1066"/>
      <c r="N414" s="1066" t="s">
        <v>40</v>
      </c>
      <c r="O414" s="1066"/>
      <c r="P414" s="1066"/>
      <c r="Q414" s="1066"/>
      <c r="R414" s="1066"/>
      <c r="S414" s="1066"/>
      <c r="T414" s="1066" t="s">
        <v>39</v>
      </c>
      <c r="U414" s="1066"/>
      <c r="V414" s="1066"/>
      <c r="W414" s="1066"/>
      <c r="X414" s="1066"/>
      <c r="Y414" s="1066"/>
      <c r="Z414" s="1066" t="s">
        <v>40</v>
      </c>
      <c r="AA414" s="1066"/>
      <c r="AB414" s="1066"/>
      <c r="AC414" s="1066"/>
      <c r="AD414" s="1066"/>
      <c r="AE414" s="1066"/>
      <c r="AF414" s="1066"/>
      <c r="AG414" s="1066"/>
      <c r="AH414" s="1066"/>
      <c r="AI414" s="1066"/>
      <c r="AJ414" s="1066"/>
      <c r="AK414" s="1066"/>
      <c r="AL414" s="1066"/>
      <c r="AM414" s="1066"/>
      <c r="AN414" s="1066"/>
      <c r="AO414" s="1066"/>
      <c r="AP414" s="1066"/>
      <c r="AQ414" s="1066"/>
      <c r="AR414" s="1066"/>
      <c r="AS414" s="1066"/>
      <c r="AT414" s="1066"/>
      <c r="AU414" s="1066"/>
      <c r="AV414" s="1066"/>
      <c r="AW414" s="1066"/>
      <c r="AX414" s="1066"/>
      <c r="AY414" s="1066"/>
      <c r="AZ414" s="1066"/>
      <c r="BA414" s="1066"/>
      <c r="BB414" s="1066"/>
      <c r="BC414" s="1066"/>
      <c r="BD414" s="364"/>
    </row>
    <row r="415" spans="1:56" s="42" customFormat="1" ht="18.75" customHeight="1">
      <c r="A415" s="284"/>
      <c r="B415" s="1048" t="s">
        <v>41</v>
      </c>
      <c r="C415" s="1048"/>
      <c r="D415" s="1048"/>
      <c r="E415" s="1048"/>
      <c r="F415" s="1048"/>
      <c r="G415" s="1048"/>
      <c r="H415" s="338">
        <v>1270</v>
      </c>
      <c r="I415" s="1084"/>
      <c r="J415" s="1084"/>
      <c r="K415" s="1084"/>
      <c r="L415" s="1084"/>
      <c r="M415" s="1084"/>
      <c r="N415" s="338">
        <v>1279</v>
      </c>
      <c r="O415" s="1084"/>
      <c r="P415" s="1084"/>
      <c r="Q415" s="1084"/>
      <c r="R415" s="1084"/>
      <c r="S415" s="1084"/>
      <c r="T415" s="338">
        <v>1288</v>
      </c>
      <c r="U415" s="1084"/>
      <c r="V415" s="1084"/>
      <c r="W415" s="1084"/>
      <c r="X415" s="1084"/>
      <c r="Y415" s="1084"/>
      <c r="Z415" s="338">
        <v>1301</v>
      </c>
      <c r="AA415" s="1084"/>
      <c r="AB415" s="1084"/>
      <c r="AC415" s="1084"/>
      <c r="AD415" s="1084"/>
      <c r="AE415" s="1084"/>
      <c r="AF415" s="338">
        <v>1313</v>
      </c>
      <c r="AG415" s="1083"/>
      <c r="AH415" s="1083"/>
      <c r="AI415" s="1083"/>
      <c r="AJ415" s="1083"/>
      <c r="AK415" s="1083"/>
      <c r="AL415" s="338">
        <v>1324</v>
      </c>
      <c r="AM415" s="1083"/>
      <c r="AN415" s="1083"/>
      <c r="AO415" s="1083"/>
      <c r="AP415" s="1083"/>
      <c r="AQ415" s="1083"/>
      <c r="AR415" s="338">
        <v>1335</v>
      </c>
      <c r="AS415" s="1083"/>
      <c r="AT415" s="1083"/>
      <c r="AU415" s="1083"/>
      <c r="AV415" s="1083"/>
      <c r="AW415" s="1083"/>
      <c r="AX415" s="338">
        <v>1346</v>
      </c>
      <c r="AY415" s="1083"/>
      <c r="AZ415" s="1083"/>
      <c r="BA415" s="1083"/>
      <c r="BB415" s="1083"/>
      <c r="BC415" s="1083"/>
      <c r="BD415" s="365" t="s">
        <v>2</v>
      </c>
    </row>
    <row r="416" spans="1:56" s="42" customFormat="1" ht="18.75" customHeight="1">
      <c r="A416" s="284"/>
      <c r="B416" s="1048" t="s">
        <v>725</v>
      </c>
      <c r="C416" s="1048"/>
      <c r="D416" s="1048"/>
      <c r="E416" s="1048"/>
      <c r="F416" s="1048"/>
      <c r="G416" s="1048"/>
      <c r="H416" s="338">
        <v>1821</v>
      </c>
      <c r="I416" s="1084"/>
      <c r="J416" s="1084"/>
      <c r="K416" s="1084"/>
      <c r="L416" s="1084"/>
      <c r="M416" s="1084"/>
      <c r="N416" s="338">
        <v>1822</v>
      </c>
      <c r="O416" s="1084"/>
      <c r="P416" s="1084"/>
      <c r="Q416" s="1084"/>
      <c r="R416" s="1084"/>
      <c r="S416" s="1084"/>
      <c r="T416" s="338">
        <v>1289</v>
      </c>
      <c r="U416" s="1084"/>
      <c r="V416" s="1084"/>
      <c r="W416" s="1084"/>
      <c r="X416" s="1084"/>
      <c r="Y416" s="1084"/>
      <c r="Z416" s="338">
        <v>1302</v>
      </c>
      <c r="AA416" s="1084"/>
      <c r="AB416" s="1084"/>
      <c r="AC416" s="1084"/>
      <c r="AD416" s="1084"/>
      <c r="AE416" s="1084"/>
      <c r="AF416" s="361"/>
      <c r="AG416" s="1080"/>
      <c r="AH416" s="1081"/>
      <c r="AI416" s="1081"/>
      <c r="AJ416" s="1081"/>
      <c r="AK416" s="1082"/>
      <c r="AL416" s="361"/>
      <c r="AM416" s="1080"/>
      <c r="AN416" s="1081"/>
      <c r="AO416" s="1081"/>
      <c r="AP416" s="1081"/>
      <c r="AQ416" s="1082"/>
      <c r="AR416" s="361"/>
      <c r="AS416" s="1080"/>
      <c r="AT416" s="1081"/>
      <c r="AU416" s="1081"/>
      <c r="AV416" s="1081"/>
      <c r="AW416" s="1082"/>
      <c r="AX416" s="361"/>
      <c r="AY416" s="1080"/>
      <c r="AZ416" s="1081"/>
      <c r="BA416" s="1081"/>
      <c r="BB416" s="1081"/>
      <c r="BC416" s="1082"/>
      <c r="BD416" s="365" t="s">
        <v>329</v>
      </c>
    </row>
    <row r="417" spans="1:56" s="42" customFormat="1" ht="18.75" customHeight="1">
      <c r="A417" s="284"/>
      <c r="B417" s="1048" t="s">
        <v>720</v>
      </c>
      <c r="C417" s="1048"/>
      <c r="D417" s="1048"/>
      <c r="E417" s="1048"/>
      <c r="F417" s="1048"/>
      <c r="G417" s="1048"/>
      <c r="H417" s="361"/>
      <c r="I417" s="1080"/>
      <c r="J417" s="1081"/>
      <c r="K417" s="1081"/>
      <c r="L417" s="1081"/>
      <c r="M417" s="1082"/>
      <c r="N417" s="361"/>
      <c r="O417" s="1080"/>
      <c r="P417" s="1081"/>
      <c r="Q417" s="1081"/>
      <c r="R417" s="1081"/>
      <c r="S417" s="1082"/>
      <c r="T417" s="361"/>
      <c r="U417" s="1080"/>
      <c r="V417" s="1081"/>
      <c r="W417" s="1081"/>
      <c r="X417" s="1081"/>
      <c r="Y417" s="1082"/>
      <c r="Z417" s="361"/>
      <c r="AA417" s="1080"/>
      <c r="AB417" s="1081"/>
      <c r="AC417" s="1081"/>
      <c r="AD417" s="1081"/>
      <c r="AE417" s="1082"/>
      <c r="AF417" s="361"/>
      <c r="AG417" s="1080"/>
      <c r="AH417" s="1081"/>
      <c r="AI417" s="1081"/>
      <c r="AJ417" s="1081"/>
      <c r="AK417" s="1082"/>
      <c r="AL417" s="338">
        <v>1325</v>
      </c>
      <c r="AM417" s="1083"/>
      <c r="AN417" s="1083"/>
      <c r="AO417" s="1083"/>
      <c r="AP417" s="1083"/>
      <c r="AQ417" s="1083"/>
      <c r="AR417" s="338">
        <v>1336</v>
      </c>
      <c r="AS417" s="1083"/>
      <c r="AT417" s="1083"/>
      <c r="AU417" s="1083"/>
      <c r="AV417" s="1083"/>
      <c r="AW417" s="1083"/>
      <c r="AX417" s="361"/>
      <c r="AY417" s="1080"/>
      <c r="AZ417" s="1081"/>
      <c r="BA417" s="1081"/>
      <c r="BB417" s="1081"/>
      <c r="BC417" s="1082"/>
      <c r="BD417" s="365" t="s">
        <v>329</v>
      </c>
    </row>
    <row r="418" spans="1:56" s="42" customFormat="1" ht="18.75" customHeight="1">
      <c r="A418" s="284"/>
      <c r="B418" s="1048" t="s">
        <v>42</v>
      </c>
      <c r="C418" s="1048"/>
      <c r="D418" s="1048"/>
      <c r="E418" s="1048"/>
      <c r="F418" s="1048"/>
      <c r="G418" s="1048"/>
      <c r="H418" s="338">
        <v>1271</v>
      </c>
      <c r="I418" s="1083"/>
      <c r="J418" s="1083"/>
      <c r="K418" s="1083"/>
      <c r="L418" s="1083"/>
      <c r="M418" s="1083"/>
      <c r="N418" s="338">
        <v>1280</v>
      </c>
      <c r="O418" s="1083"/>
      <c r="P418" s="1083"/>
      <c r="Q418" s="1083"/>
      <c r="R418" s="1083"/>
      <c r="S418" s="1083"/>
      <c r="T418" s="338">
        <v>1290</v>
      </c>
      <c r="U418" s="1083"/>
      <c r="V418" s="1083"/>
      <c r="W418" s="1083"/>
      <c r="X418" s="1083"/>
      <c r="Y418" s="1083"/>
      <c r="Z418" s="338">
        <v>1303</v>
      </c>
      <c r="AA418" s="1083"/>
      <c r="AB418" s="1083"/>
      <c r="AC418" s="1083"/>
      <c r="AD418" s="1083"/>
      <c r="AE418" s="1083"/>
      <c r="AF418" s="338">
        <v>1314</v>
      </c>
      <c r="AG418" s="1083"/>
      <c r="AH418" s="1083"/>
      <c r="AI418" s="1083"/>
      <c r="AJ418" s="1083"/>
      <c r="AK418" s="1083"/>
      <c r="AL418" s="338">
        <v>1326</v>
      </c>
      <c r="AM418" s="1083"/>
      <c r="AN418" s="1083"/>
      <c r="AO418" s="1083"/>
      <c r="AP418" s="1083"/>
      <c r="AQ418" s="1083"/>
      <c r="AR418" s="338">
        <v>1337</v>
      </c>
      <c r="AS418" s="1083"/>
      <c r="AT418" s="1083"/>
      <c r="AU418" s="1083"/>
      <c r="AV418" s="1083"/>
      <c r="AW418" s="1083"/>
      <c r="AX418" s="338">
        <v>1347</v>
      </c>
      <c r="AY418" s="1083"/>
      <c r="AZ418" s="1083"/>
      <c r="BA418" s="1083"/>
      <c r="BB418" s="1083"/>
      <c r="BC418" s="1083"/>
      <c r="BD418" s="365" t="s">
        <v>2</v>
      </c>
    </row>
    <row r="419" spans="1:56" s="42" customFormat="1" ht="18.75" customHeight="1">
      <c r="A419" s="284"/>
      <c r="B419" s="1048" t="s">
        <v>43</v>
      </c>
      <c r="C419" s="1048"/>
      <c r="D419" s="1048"/>
      <c r="E419" s="1048"/>
      <c r="F419" s="1048"/>
      <c r="G419" s="1048"/>
      <c r="H419" s="338">
        <v>1272</v>
      </c>
      <c r="I419" s="1083"/>
      <c r="J419" s="1083"/>
      <c r="K419" s="1083"/>
      <c r="L419" s="1083"/>
      <c r="M419" s="1083"/>
      <c r="N419" s="338">
        <v>1281</v>
      </c>
      <c r="O419" s="1083"/>
      <c r="P419" s="1083"/>
      <c r="Q419" s="1083"/>
      <c r="R419" s="1083"/>
      <c r="S419" s="1083"/>
      <c r="T419" s="338">
        <v>1291</v>
      </c>
      <c r="U419" s="1083"/>
      <c r="V419" s="1083"/>
      <c r="W419" s="1083"/>
      <c r="X419" s="1083"/>
      <c r="Y419" s="1083"/>
      <c r="Z419" s="338">
        <v>1304</v>
      </c>
      <c r="AA419" s="1083"/>
      <c r="AB419" s="1083"/>
      <c r="AC419" s="1083"/>
      <c r="AD419" s="1083"/>
      <c r="AE419" s="1083"/>
      <c r="AF419" s="338">
        <v>1315</v>
      </c>
      <c r="AG419" s="1083"/>
      <c r="AH419" s="1083"/>
      <c r="AI419" s="1083"/>
      <c r="AJ419" s="1083"/>
      <c r="AK419" s="1083"/>
      <c r="AL419" s="338">
        <v>1327</v>
      </c>
      <c r="AM419" s="1083"/>
      <c r="AN419" s="1083"/>
      <c r="AO419" s="1083"/>
      <c r="AP419" s="1083"/>
      <c r="AQ419" s="1083"/>
      <c r="AR419" s="338">
        <v>1338</v>
      </c>
      <c r="AS419" s="1083"/>
      <c r="AT419" s="1083"/>
      <c r="AU419" s="1083"/>
      <c r="AV419" s="1083"/>
      <c r="AW419" s="1083"/>
      <c r="AX419" s="338">
        <v>1348</v>
      </c>
      <c r="AY419" s="1083"/>
      <c r="AZ419" s="1083"/>
      <c r="BA419" s="1083"/>
      <c r="BB419" s="1083"/>
      <c r="BC419" s="1083"/>
      <c r="BD419" s="365" t="s">
        <v>329</v>
      </c>
    </row>
    <row r="420" spans="1:56" s="42" customFormat="1" ht="18.75" customHeight="1">
      <c r="A420" s="284"/>
      <c r="B420" s="1048" t="s">
        <v>726</v>
      </c>
      <c r="C420" s="1048"/>
      <c r="D420" s="1048"/>
      <c r="E420" s="1048"/>
      <c r="F420" s="1048"/>
      <c r="G420" s="1048"/>
      <c r="H420" s="361"/>
      <c r="I420" s="1080"/>
      <c r="J420" s="1081"/>
      <c r="K420" s="1081"/>
      <c r="L420" s="1081"/>
      <c r="M420" s="1082"/>
      <c r="N420" s="361"/>
      <c r="O420" s="1080"/>
      <c r="P420" s="1081"/>
      <c r="Q420" s="1081"/>
      <c r="R420" s="1081"/>
      <c r="S420" s="1082"/>
      <c r="T420" s="338">
        <v>1292</v>
      </c>
      <c r="U420" s="1083"/>
      <c r="V420" s="1083"/>
      <c r="W420" s="1083"/>
      <c r="X420" s="1083"/>
      <c r="Y420" s="1083"/>
      <c r="Z420" s="338">
        <v>1305</v>
      </c>
      <c r="AA420" s="1083"/>
      <c r="AB420" s="1083"/>
      <c r="AC420" s="1083"/>
      <c r="AD420" s="1083"/>
      <c r="AE420" s="1083"/>
      <c r="AF420" s="338">
        <v>1316</v>
      </c>
      <c r="AG420" s="1083"/>
      <c r="AH420" s="1083"/>
      <c r="AI420" s="1083"/>
      <c r="AJ420" s="1083"/>
      <c r="AK420" s="1083"/>
      <c r="AL420" s="361"/>
      <c r="AM420" s="1080"/>
      <c r="AN420" s="1081"/>
      <c r="AO420" s="1081"/>
      <c r="AP420" s="1081"/>
      <c r="AQ420" s="1082"/>
      <c r="AR420" s="361"/>
      <c r="AS420" s="1080"/>
      <c r="AT420" s="1081"/>
      <c r="AU420" s="1081"/>
      <c r="AV420" s="1081"/>
      <c r="AW420" s="1082"/>
      <c r="AX420" s="361"/>
      <c r="AY420" s="1080"/>
      <c r="AZ420" s="1081"/>
      <c r="BA420" s="1081"/>
      <c r="BB420" s="1081"/>
      <c r="BC420" s="1082"/>
      <c r="BD420" s="365" t="s">
        <v>2</v>
      </c>
    </row>
    <row r="421" spans="1:56" s="42" customFormat="1" ht="18.75" customHeight="1">
      <c r="A421" s="284"/>
      <c r="B421" s="1048" t="s">
        <v>727</v>
      </c>
      <c r="C421" s="1048"/>
      <c r="D421" s="1048"/>
      <c r="E421" s="1048"/>
      <c r="F421" s="1048"/>
      <c r="G421" s="1048"/>
      <c r="H421" s="338">
        <v>1273</v>
      </c>
      <c r="I421" s="1083"/>
      <c r="J421" s="1083"/>
      <c r="K421" s="1083"/>
      <c r="L421" s="1083"/>
      <c r="M421" s="1083"/>
      <c r="N421" s="338">
        <v>1282</v>
      </c>
      <c r="O421" s="1083"/>
      <c r="P421" s="1083"/>
      <c r="Q421" s="1083"/>
      <c r="R421" s="1083"/>
      <c r="S421" s="1083"/>
      <c r="T421" s="338">
        <v>1293</v>
      </c>
      <c r="U421" s="1083"/>
      <c r="V421" s="1083"/>
      <c r="W421" s="1083"/>
      <c r="X421" s="1083"/>
      <c r="Y421" s="1083"/>
      <c r="Z421" s="338">
        <v>1306</v>
      </c>
      <c r="AA421" s="1083"/>
      <c r="AB421" s="1083"/>
      <c r="AC421" s="1083"/>
      <c r="AD421" s="1083"/>
      <c r="AE421" s="1083"/>
      <c r="AF421" s="338">
        <v>1317</v>
      </c>
      <c r="AG421" s="1083"/>
      <c r="AH421" s="1083"/>
      <c r="AI421" s="1083"/>
      <c r="AJ421" s="1083"/>
      <c r="AK421" s="1083"/>
      <c r="AL421" s="338">
        <v>1328</v>
      </c>
      <c r="AM421" s="1083"/>
      <c r="AN421" s="1083"/>
      <c r="AO421" s="1083"/>
      <c r="AP421" s="1083"/>
      <c r="AQ421" s="1083"/>
      <c r="AR421" s="338">
        <v>1339</v>
      </c>
      <c r="AS421" s="1083"/>
      <c r="AT421" s="1083"/>
      <c r="AU421" s="1083"/>
      <c r="AV421" s="1083"/>
      <c r="AW421" s="1083"/>
      <c r="AX421" s="338">
        <v>1349</v>
      </c>
      <c r="AY421" s="1083"/>
      <c r="AZ421" s="1083"/>
      <c r="BA421" s="1083"/>
      <c r="BB421" s="1083"/>
      <c r="BC421" s="1083"/>
      <c r="BD421" s="365" t="s">
        <v>2</v>
      </c>
    </row>
    <row r="422" spans="1:56" s="42" customFormat="1" ht="18.75" customHeight="1">
      <c r="A422" s="284"/>
      <c r="B422" s="1048" t="s">
        <v>31</v>
      </c>
      <c r="C422" s="1048"/>
      <c r="D422" s="1048"/>
      <c r="E422" s="1048"/>
      <c r="F422" s="1048"/>
      <c r="G422" s="1048"/>
      <c r="H422" s="338">
        <v>1274</v>
      </c>
      <c r="I422" s="1083"/>
      <c r="J422" s="1083"/>
      <c r="K422" s="1083"/>
      <c r="L422" s="1083"/>
      <c r="M422" s="1083"/>
      <c r="N422" s="338">
        <v>1283</v>
      </c>
      <c r="O422" s="1083"/>
      <c r="P422" s="1083"/>
      <c r="Q422" s="1083"/>
      <c r="R422" s="1083"/>
      <c r="S422" s="1083"/>
      <c r="T422" s="338">
        <v>1294</v>
      </c>
      <c r="U422" s="1083"/>
      <c r="V422" s="1083"/>
      <c r="W422" s="1083"/>
      <c r="X422" s="1083"/>
      <c r="Y422" s="1083"/>
      <c r="Z422" s="338">
        <v>1307</v>
      </c>
      <c r="AA422" s="1083"/>
      <c r="AB422" s="1083"/>
      <c r="AC422" s="1083"/>
      <c r="AD422" s="1083"/>
      <c r="AE422" s="1083"/>
      <c r="AF422" s="338">
        <v>1318</v>
      </c>
      <c r="AG422" s="1083"/>
      <c r="AH422" s="1083"/>
      <c r="AI422" s="1083"/>
      <c r="AJ422" s="1083"/>
      <c r="AK422" s="1083"/>
      <c r="AL422" s="338">
        <v>1329</v>
      </c>
      <c r="AM422" s="1083"/>
      <c r="AN422" s="1083"/>
      <c r="AO422" s="1083"/>
      <c r="AP422" s="1083"/>
      <c r="AQ422" s="1083"/>
      <c r="AR422" s="338">
        <v>1340</v>
      </c>
      <c r="AS422" s="1083"/>
      <c r="AT422" s="1083"/>
      <c r="AU422" s="1083"/>
      <c r="AV422" s="1083"/>
      <c r="AW422" s="1083"/>
      <c r="AX422" s="338">
        <v>1350</v>
      </c>
      <c r="AY422" s="1083"/>
      <c r="AZ422" s="1083"/>
      <c r="BA422" s="1083"/>
      <c r="BB422" s="1083"/>
      <c r="BC422" s="1083"/>
      <c r="BD422" s="365" t="s">
        <v>2</v>
      </c>
    </row>
    <row r="423" spans="1:56" s="42" customFormat="1" ht="18.75" customHeight="1">
      <c r="A423" s="284"/>
      <c r="B423" s="1048" t="s">
        <v>32</v>
      </c>
      <c r="C423" s="1048"/>
      <c r="D423" s="1048"/>
      <c r="E423" s="1048"/>
      <c r="F423" s="1048"/>
      <c r="G423" s="1048"/>
      <c r="H423" s="338">
        <v>1275</v>
      </c>
      <c r="I423" s="1083"/>
      <c r="J423" s="1083"/>
      <c r="K423" s="1083"/>
      <c r="L423" s="1083"/>
      <c r="M423" s="1083"/>
      <c r="N423" s="338">
        <v>1284</v>
      </c>
      <c r="O423" s="1083"/>
      <c r="P423" s="1083"/>
      <c r="Q423" s="1083"/>
      <c r="R423" s="1083"/>
      <c r="S423" s="1083"/>
      <c r="T423" s="338">
        <v>1295</v>
      </c>
      <c r="U423" s="1083"/>
      <c r="V423" s="1083"/>
      <c r="W423" s="1083"/>
      <c r="X423" s="1083"/>
      <c r="Y423" s="1083"/>
      <c r="Z423" s="338">
        <v>1308</v>
      </c>
      <c r="AA423" s="1083"/>
      <c r="AB423" s="1083"/>
      <c r="AC423" s="1083"/>
      <c r="AD423" s="1083"/>
      <c r="AE423" s="1083"/>
      <c r="AF423" s="338">
        <v>1319</v>
      </c>
      <c r="AG423" s="1083"/>
      <c r="AH423" s="1083"/>
      <c r="AI423" s="1083"/>
      <c r="AJ423" s="1083"/>
      <c r="AK423" s="1083"/>
      <c r="AL423" s="338">
        <v>1330</v>
      </c>
      <c r="AM423" s="1083"/>
      <c r="AN423" s="1083"/>
      <c r="AO423" s="1083"/>
      <c r="AP423" s="1083"/>
      <c r="AQ423" s="1083"/>
      <c r="AR423" s="338">
        <v>1341</v>
      </c>
      <c r="AS423" s="1083"/>
      <c r="AT423" s="1083"/>
      <c r="AU423" s="1083"/>
      <c r="AV423" s="1083"/>
      <c r="AW423" s="1083"/>
      <c r="AX423" s="338">
        <v>1351</v>
      </c>
      <c r="AY423" s="1083"/>
      <c r="AZ423" s="1083"/>
      <c r="BA423" s="1083"/>
      <c r="BB423" s="1083"/>
      <c r="BC423" s="1083"/>
      <c r="BD423" s="365" t="s">
        <v>329</v>
      </c>
    </row>
    <row r="424" spans="1:56" s="42" customFormat="1" ht="18.75" customHeight="1">
      <c r="A424" s="284"/>
      <c r="B424" s="1048" t="s">
        <v>728</v>
      </c>
      <c r="C424" s="1048"/>
      <c r="D424" s="1048"/>
      <c r="E424" s="1048"/>
      <c r="F424" s="1048"/>
      <c r="G424" s="1048"/>
      <c r="H424" s="338">
        <v>1276</v>
      </c>
      <c r="I424" s="1083"/>
      <c r="J424" s="1083"/>
      <c r="K424" s="1083"/>
      <c r="L424" s="1083"/>
      <c r="M424" s="1083"/>
      <c r="N424" s="338">
        <v>1285</v>
      </c>
      <c r="O424" s="1083"/>
      <c r="P424" s="1083"/>
      <c r="Q424" s="1083"/>
      <c r="R424" s="1083"/>
      <c r="S424" s="1083"/>
      <c r="T424" s="338">
        <v>1296</v>
      </c>
      <c r="U424" s="1083"/>
      <c r="V424" s="1083"/>
      <c r="W424" s="1083"/>
      <c r="X424" s="1083"/>
      <c r="Y424" s="1083"/>
      <c r="Z424" s="338">
        <v>1309</v>
      </c>
      <c r="AA424" s="1083"/>
      <c r="AB424" s="1083"/>
      <c r="AC424" s="1083"/>
      <c r="AD424" s="1083"/>
      <c r="AE424" s="1083"/>
      <c r="AF424" s="338">
        <v>1320</v>
      </c>
      <c r="AG424" s="1083"/>
      <c r="AH424" s="1083"/>
      <c r="AI424" s="1083"/>
      <c r="AJ424" s="1083"/>
      <c r="AK424" s="1083"/>
      <c r="AL424" s="338">
        <v>1331</v>
      </c>
      <c r="AM424" s="1083"/>
      <c r="AN424" s="1083"/>
      <c r="AO424" s="1083"/>
      <c r="AP424" s="1083"/>
      <c r="AQ424" s="1083"/>
      <c r="AR424" s="338">
        <v>1342</v>
      </c>
      <c r="AS424" s="1083"/>
      <c r="AT424" s="1083"/>
      <c r="AU424" s="1083"/>
      <c r="AV424" s="1083"/>
      <c r="AW424" s="1083"/>
      <c r="AX424" s="338">
        <v>1352</v>
      </c>
      <c r="AY424" s="1083"/>
      <c r="AZ424" s="1083"/>
      <c r="BA424" s="1083"/>
      <c r="BB424" s="1083"/>
      <c r="BC424" s="1083"/>
      <c r="BD424" s="365" t="s">
        <v>329</v>
      </c>
    </row>
    <row r="425" spans="1:56" s="42" customFormat="1" ht="18.75" customHeight="1">
      <c r="A425" s="284"/>
      <c r="B425" s="1048" t="s">
        <v>729</v>
      </c>
      <c r="C425" s="1048"/>
      <c r="D425" s="1048"/>
      <c r="E425" s="1048"/>
      <c r="F425" s="1048"/>
      <c r="G425" s="1048"/>
      <c r="H425" s="338">
        <v>1277</v>
      </c>
      <c r="I425" s="1083"/>
      <c r="J425" s="1083"/>
      <c r="K425" s="1083"/>
      <c r="L425" s="1083"/>
      <c r="M425" s="1083"/>
      <c r="N425" s="338">
        <v>1286</v>
      </c>
      <c r="O425" s="1083"/>
      <c r="P425" s="1083"/>
      <c r="Q425" s="1083"/>
      <c r="R425" s="1083"/>
      <c r="S425" s="1083"/>
      <c r="T425" s="338">
        <v>1297</v>
      </c>
      <c r="U425" s="1083"/>
      <c r="V425" s="1083"/>
      <c r="W425" s="1083"/>
      <c r="X425" s="1083"/>
      <c r="Y425" s="1083"/>
      <c r="Z425" s="338">
        <v>1310</v>
      </c>
      <c r="AA425" s="1083"/>
      <c r="AB425" s="1083"/>
      <c r="AC425" s="1083"/>
      <c r="AD425" s="1083"/>
      <c r="AE425" s="1083"/>
      <c r="AF425" s="338">
        <v>1321</v>
      </c>
      <c r="AG425" s="1083"/>
      <c r="AH425" s="1083"/>
      <c r="AI425" s="1083"/>
      <c r="AJ425" s="1083"/>
      <c r="AK425" s="1083"/>
      <c r="AL425" s="338">
        <v>1332</v>
      </c>
      <c r="AM425" s="1083"/>
      <c r="AN425" s="1083"/>
      <c r="AO425" s="1083"/>
      <c r="AP425" s="1083"/>
      <c r="AQ425" s="1083"/>
      <c r="AR425" s="338">
        <v>1343</v>
      </c>
      <c r="AS425" s="1083"/>
      <c r="AT425" s="1083"/>
      <c r="AU425" s="1083"/>
      <c r="AV425" s="1083"/>
      <c r="AW425" s="1083"/>
      <c r="AX425" s="338">
        <v>1353</v>
      </c>
      <c r="AY425" s="1083"/>
      <c r="AZ425" s="1083"/>
      <c r="BA425" s="1083"/>
      <c r="BB425" s="1083"/>
      <c r="BC425" s="1083"/>
      <c r="BD425" s="365" t="s">
        <v>329</v>
      </c>
    </row>
    <row r="426" spans="1:56" s="42" customFormat="1" ht="18.75" customHeight="1">
      <c r="A426" s="284"/>
      <c r="B426" s="1048" t="s">
        <v>44</v>
      </c>
      <c r="C426" s="1048"/>
      <c r="D426" s="1048"/>
      <c r="E426" s="1048"/>
      <c r="F426" s="1048"/>
      <c r="G426" s="1048"/>
      <c r="H426" s="361"/>
      <c r="I426" s="1080"/>
      <c r="J426" s="1081"/>
      <c r="K426" s="1081"/>
      <c r="L426" s="1081"/>
      <c r="M426" s="1082"/>
      <c r="N426" s="361"/>
      <c r="O426" s="1080"/>
      <c r="P426" s="1081"/>
      <c r="Q426" s="1081"/>
      <c r="R426" s="1081"/>
      <c r="S426" s="1082"/>
      <c r="T426" s="338">
        <v>1298</v>
      </c>
      <c r="U426" s="1083"/>
      <c r="V426" s="1083"/>
      <c r="W426" s="1083"/>
      <c r="X426" s="1083"/>
      <c r="Y426" s="1083"/>
      <c r="Z426" s="338">
        <v>1311</v>
      </c>
      <c r="AA426" s="1083"/>
      <c r="AB426" s="1083"/>
      <c r="AC426" s="1083"/>
      <c r="AD426" s="1083"/>
      <c r="AE426" s="1083"/>
      <c r="AF426" s="338">
        <v>1322</v>
      </c>
      <c r="AG426" s="1083"/>
      <c r="AH426" s="1083"/>
      <c r="AI426" s="1083"/>
      <c r="AJ426" s="1083"/>
      <c r="AK426" s="1083"/>
      <c r="AL426" s="338">
        <v>1333</v>
      </c>
      <c r="AM426" s="1083"/>
      <c r="AN426" s="1083"/>
      <c r="AO426" s="1083"/>
      <c r="AP426" s="1083"/>
      <c r="AQ426" s="1083"/>
      <c r="AR426" s="338">
        <v>1344</v>
      </c>
      <c r="AS426" s="1083"/>
      <c r="AT426" s="1083"/>
      <c r="AU426" s="1083"/>
      <c r="AV426" s="1083"/>
      <c r="AW426" s="1083"/>
      <c r="AX426" s="338">
        <v>1354</v>
      </c>
      <c r="AY426" s="1083"/>
      <c r="AZ426" s="1083"/>
      <c r="BA426" s="1083"/>
      <c r="BB426" s="1083"/>
      <c r="BC426" s="1083"/>
      <c r="BD426" s="365" t="s">
        <v>329</v>
      </c>
    </row>
    <row r="427" spans="1:56" s="42" customFormat="1" ht="18.75" customHeight="1">
      <c r="A427" s="284"/>
      <c r="B427" s="1048" t="s">
        <v>33</v>
      </c>
      <c r="C427" s="1048"/>
      <c r="D427" s="1048"/>
      <c r="E427" s="1048"/>
      <c r="F427" s="1048"/>
      <c r="G427" s="1048"/>
      <c r="H427" s="338">
        <v>1278</v>
      </c>
      <c r="I427" s="1083"/>
      <c r="J427" s="1083"/>
      <c r="K427" s="1083"/>
      <c r="L427" s="1083"/>
      <c r="M427" s="1083"/>
      <c r="N427" s="338">
        <v>1287</v>
      </c>
      <c r="O427" s="1083"/>
      <c r="P427" s="1083"/>
      <c r="Q427" s="1083"/>
      <c r="R427" s="1083"/>
      <c r="S427" s="1083"/>
      <c r="T427" s="338">
        <v>1312</v>
      </c>
      <c r="U427" s="1083"/>
      <c r="V427" s="1083"/>
      <c r="W427" s="1083"/>
      <c r="X427" s="1083"/>
      <c r="Y427" s="1083"/>
      <c r="Z427" s="338">
        <v>1300</v>
      </c>
      <c r="AA427" s="1083"/>
      <c r="AB427" s="1083"/>
      <c r="AC427" s="1083"/>
      <c r="AD427" s="1083"/>
      <c r="AE427" s="1083"/>
      <c r="AF427" s="338">
        <v>1323</v>
      </c>
      <c r="AG427" s="1083"/>
      <c r="AH427" s="1083"/>
      <c r="AI427" s="1083"/>
      <c r="AJ427" s="1083"/>
      <c r="AK427" s="1083"/>
      <c r="AL427" s="338">
        <v>1334</v>
      </c>
      <c r="AM427" s="1083"/>
      <c r="AN427" s="1083"/>
      <c r="AO427" s="1083"/>
      <c r="AP427" s="1083"/>
      <c r="AQ427" s="1083"/>
      <c r="AR427" s="338">
        <v>1345</v>
      </c>
      <c r="AS427" s="1083"/>
      <c r="AT427" s="1083"/>
      <c r="AU427" s="1083"/>
      <c r="AV427" s="1083"/>
      <c r="AW427" s="1083"/>
      <c r="AX427" s="338">
        <v>1355</v>
      </c>
      <c r="AY427" s="1083"/>
      <c r="AZ427" s="1083"/>
      <c r="BA427" s="1083"/>
      <c r="BB427" s="1083"/>
      <c r="BC427" s="1083"/>
      <c r="BD427" s="365" t="s">
        <v>3</v>
      </c>
    </row>
    <row r="428" spans="1:56" s="42" customFormat="1" ht="18.75" customHeight="1">
      <c r="A428" s="284"/>
      <c r="B428" s="1048" t="s">
        <v>34</v>
      </c>
      <c r="C428" s="1048"/>
      <c r="D428" s="1048"/>
      <c r="E428" s="1048"/>
      <c r="F428" s="1048"/>
      <c r="G428" s="1048"/>
      <c r="H428" s="338">
        <v>1723</v>
      </c>
      <c r="I428" s="1083"/>
      <c r="J428" s="1083"/>
      <c r="K428" s="1083"/>
      <c r="L428" s="1083"/>
      <c r="M428" s="1083"/>
      <c r="N428" s="338">
        <v>1724</v>
      </c>
      <c r="O428" s="1083"/>
      <c r="P428" s="1083"/>
      <c r="Q428" s="1083"/>
      <c r="R428" s="1083"/>
      <c r="S428" s="1083"/>
      <c r="T428" s="338">
        <v>1299</v>
      </c>
      <c r="U428" s="1083"/>
      <c r="V428" s="1083"/>
      <c r="W428" s="1083"/>
      <c r="X428" s="1083"/>
      <c r="Y428" s="1083"/>
      <c r="Z428" s="338">
        <v>1373</v>
      </c>
      <c r="AA428" s="1083"/>
      <c r="AB428" s="1083"/>
      <c r="AC428" s="1083"/>
      <c r="AD428" s="1083"/>
      <c r="AE428" s="1083"/>
      <c r="AF428" s="361"/>
      <c r="AG428" s="1080"/>
      <c r="AH428" s="1081"/>
      <c r="AI428" s="1081"/>
      <c r="AJ428" s="1081"/>
      <c r="AK428" s="1082"/>
      <c r="AL428" s="361"/>
      <c r="AM428" s="1080"/>
      <c r="AN428" s="1081"/>
      <c r="AO428" s="1081"/>
      <c r="AP428" s="1081"/>
      <c r="AQ428" s="1082"/>
      <c r="AR428" s="361"/>
      <c r="AS428" s="1080"/>
      <c r="AT428" s="1081"/>
      <c r="AU428" s="1081"/>
      <c r="AV428" s="1081"/>
      <c r="AW428" s="1082"/>
      <c r="AX428" s="361"/>
      <c r="AY428" s="1080"/>
      <c r="AZ428" s="1081"/>
      <c r="BA428" s="1081"/>
      <c r="BB428" s="1081"/>
      <c r="BC428" s="1082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79" t="s">
        <v>730</v>
      </c>
      <c r="C430" s="1079"/>
      <c r="D430" s="1079"/>
      <c r="E430" s="1079"/>
      <c r="F430" s="1079"/>
      <c r="G430" s="1079"/>
      <c r="H430" s="1079"/>
      <c r="I430" s="1079"/>
      <c r="J430" s="1079"/>
      <c r="K430" s="1079"/>
      <c r="L430" s="1079"/>
      <c r="M430" s="1079"/>
      <c r="N430" s="1079"/>
      <c r="O430" s="1079"/>
      <c r="P430" s="1079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79"/>
      <c r="C431" s="1079"/>
      <c r="D431" s="1079"/>
      <c r="E431" s="1079"/>
      <c r="F431" s="1079"/>
      <c r="G431" s="1079"/>
      <c r="H431" s="1079"/>
      <c r="I431" s="1079"/>
      <c r="J431" s="1079"/>
      <c r="K431" s="1079"/>
      <c r="L431" s="1079"/>
      <c r="M431" s="1079"/>
      <c r="N431" s="1079"/>
      <c r="O431" s="1079"/>
      <c r="P431" s="1079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061"/>
      <c r="C432" s="1062"/>
      <c r="D432" s="1062"/>
      <c r="E432" s="1062"/>
      <c r="F432" s="1062"/>
      <c r="G432" s="1062"/>
      <c r="H432" s="1062"/>
      <c r="I432" s="1062"/>
      <c r="J432" s="1063"/>
      <c r="K432" s="1064" t="s">
        <v>731</v>
      </c>
      <c r="L432" s="1064"/>
      <c r="M432" s="1064"/>
      <c r="N432" s="1064"/>
      <c r="O432" s="1064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050" t="s">
        <v>732</v>
      </c>
      <c r="C433" s="1050"/>
      <c r="D433" s="1050"/>
      <c r="E433" s="1050"/>
      <c r="F433" s="1050"/>
      <c r="G433" s="1050"/>
      <c r="H433" s="1050"/>
      <c r="I433" s="1050"/>
      <c r="J433" s="338">
        <v>1400</v>
      </c>
      <c r="K433" s="1038"/>
      <c r="L433" s="1038"/>
      <c r="M433" s="1038"/>
      <c r="N433" s="1038"/>
      <c r="O433" s="1038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050" t="s">
        <v>733</v>
      </c>
      <c r="C434" s="1050"/>
      <c r="D434" s="1050"/>
      <c r="E434" s="1050"/>
      <c r="F434" s="1050"/>
      <c r="G434" s="1050"/>
      <c r="H434" s="1050"/>
      <c r="I434" s="1050"/>
      <c r="J434" s="338">
        <v>1817</v>
      </c>
      <c r="K434" s="1038"/>
      <c r="L434" s="1038"/>
      <c r="M434" s="1038"/>
      <c r="N434" s="1038"/>
      <c r="O434" s="1038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050" t="s">
        <v>734</v>
      </c>
      <c r="C435" s="1050"/>
      <c r="D435" s="1050"/>
      <c r="E435" s="1050"/>
      <c r="F435" s="1050"/>
      <c r="G435" s="1050"/>
      <c r="H435" s="1050"/>
      <c r="I435" s="1050"/>
      <c r="J435" s="338">
        <v>1401</v>
      </c>
      <c r="K435" s="1038"/>
      <c r="L435" s="1038"/>
      <c r="M435" s="1038"/>
      <c r="N435" s="1038"/>
      <c r="O435" s="1038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050" t="s">
        <v>735</v>
      </c>
      <c r="C436" s="1050"/>
      <c r="D436" s="1050"/>
      <c r="E436" s="1050"/>
      <c r="F436" s="1050"/>
      <c r="G436" s="1050"/>
      <c r="H436" s="1050"/>
      <c r="I436" s="1050"/>
      <c r="J436" s="338">
        <v>1402</v>
      </c>
      <c r="K436" s="1038"/>
      <c r="L436" s="1038"/>
      <c r="M436" s="1038"/>
      <c r="N436" s="1038"/>
      <c r="O436" s="1038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050" t="s">
        <v>736</v>
      </c>
      <c r="C437" s="1050"/>
      <c r="D437" s="1050"/>
      <c r="E437" s="1050"/>
      <c r="F437" s="1050"/>
      <c r="G437" s="1050"/>
      <c r="H437" s="1050"/>
      <c r="I437" s="1050"/>
      <c r="J437" s="338">
        <v>1403</v>
      </c>
      <c r="K437" s="1038"/>
      <c r="L437" s="1038"/>
      <c r="M437" s="1038"/>
      <c r="N437" s="1038"/>
      <c r="O437" s="1038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050" t="s">
        <v>737</v>
      </c>
      <c r="C438" s="1050"/>
      <c r="D438" s="1050"/>
      <c r="E438" s="1050"/>
      <c r="F438" s="1050"/>
      <c r="G438" s="1050"/>
      <c r="H438" s="1050"/>
      <c r="I438" s="1050"/>
      <c r="J438" s="338">
        <v>1587</v>
      </c>
      <c r="K438" s="1038"/>
      <c r="L438" s="1038"/>
      <c r="M438" s="1038"/>
      <c r="N438" s="1038"/>
      <c r="O438" s="1038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050" t="s">
        <v>645</v>
      </c>
      <c r="C439" s="1050"/>
      <c r="D439" s="1050"/>
      <c r="E439" s="1050"/>
      <c r="F439" s="1050"/>
      <c r="G439" s="1050"/>
      <c r="H439" s="1050"/>
      <c r="I439" s="1050"/>
      <c r="J439" s="338">
        <v>1588</v>
      </c>
      <c r="K439" s="1038"/>
      <c r="L439" s="1038"/>
      <c r="M439" s="1038"/>
      <c r="N439" s="1038"/>
      <c r="O439" s="1038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050" t="s">
        <v>738</v>
      </c>
      <c r="C440" s="1050"/>
      <c r="D440" s="1050"/>
      <c r="E440" s="1050"/>
      <c r="F440" s="1050"/>
      <c r="G440" s="1050"/>
      <c r="H440" s="1050"/>
      <c r="I440" s="1050"/>
      <c r="J440" s="338">
        <v>1404</v>
      </c>
      <c r="K440" s="1038"/>
      <c r="L440" s="1038"/>
      <c r="M440" s="1038"/>
      <c r="N440" s="1038"/>
      <c r="O440" s="1038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050" t="s">
        <v>739</v>
      </c>
      <c r="C441" s="1050"/>
      <c r="D441" s="1050"/>
      <c r="E441" s="1050"/>
      <c r="F441" s="1050"/>
      <c r="G441" s="1050"/>
      <c r="H441" s="1050"/>
      <c r="I441" s="1050"/>
      <c r="J441" s="338">
        <v>1405</v>
      </c>
      <c r="K441" s="1038"/>
      <c r="L441" s="1038"/>
      <c r="M441" s="1038"/>
      <c r="N441" s="1038"/>
      <c r="O441" s="1038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051" t="s">
        <v>740</v>
      </c>
      <c r="C442" s="1051"/>
      <c r="D442" s="1051"/>
      <c r="E442" s="1051"/>
      <c r="F442" s="1051"/>
      <c r="G442" s="1051"/>
      <c r="H442" s="1051"/>
      <c r="I442" s="1051"/>
      <c r="J442" s="352">
        <v>1410</v>
      </c>
      <c r="K442" s="1078"/>
      <c r="L442" s="1078"/>
      <c r="M442" s="1078"/>
      <c r="N442" s="1078"/>
      <c r="O442" s="1078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050" t="s">
        <v>741</v>
      </c>
      <c r="C443" s="1050"/>
      <c r="D443" s="1050"/>
      <c r="E443" s="1050"/>
      <c r="F443" s="1050"/>
      <c r="G443" s="1050"/>
      <c r="H443" s="1050"/>
      <c r="I443" s="1050"/>
      <c r="J443" s="338">
        <v>1406</v>
      </c>
      <c r="K443" s="1038"/>
      <c r="L443" s="1038"/>
      <c r="M443" s="1038"/>
      <c r="N443" s="1038"/>
      <c r="O443" s="1038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050" t="s">
        <v>742</v>
      </c>
      <c r="C444" s="1050"/>
      <c r="D444" s="1050"/>
      <c r="E444" s="1050"/>
      <c r="F444" s="1050"/>
      <c r="G444" s="1050"/>
      <c r="H444" s="1050"/>
      <c r="I444" s="1050"/>
      <c r="J444" s="338">
        <v>1407</v>
      </c>
      <c r="K444" s="1038"/>
      <c r="L444" s="1038"/>
      <c r="M444" s="1038"/>
      <c r="N444" s="1038"/>
      <c r="O444" s="1038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050" t="s">
        <v>743</v>
      </c>
      <c r="C445" s="1050"/>
      <c r="D445" s="1050"/>
      <c r="E445" s="1050"/>
      <c r="F445" s="1050"/>
      <c r="G445" s="1050"/>
      <c r="H445" s="1050"/>
      <c r="I445" s="1050"/>
      <c r="J445" s="338">
        <v>1408</v>
      </c>
      <c r="K445" s="1038"/>
      <c r="L445" s="1038"/>
      <c r="M445" s="1038"/>
      <c r="N445" s="1038"/>
      <c r="O445" s="1038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050" t="s">
        <v>744</v>
      </c>
      <c r="C446" s="1050"/>
      <c r="D446" s="1050"/>
      <c r="E446" s="1050"/>
      <c r="F446" s="1050"/>
      <c r="G446" s="1050"/>
      <c r="H446" s="1050"/>
      <c r="I446" s="1050"/>
      <c r="J446" s="338">
        <v>1409</v>
      </c>
      <c r="K446" s="1038"/>
      <c r="L446" s="1038"/>
      <c r="M446" s="1038"/>
      <c r="N446" s="1038"/>
      <c r="O446" s="1038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050" t="s">
        <v>745</v>
      </c>
      <c r="C447" s="1050"/>
      <c r="D447" s="1050"/>
      <c r="E447" s="1050"/>
      <c r="F447" s="1050"/>
      <c r="G447" s="1050"/>
      <c r="H447" s="1050"/>
      <c r="I447" s="1050"/>
      <c r="J447" s="338">
        <v>1818</v>
      </c>
      <c r="K447" s="1038"/>
      <c r="L447" s="1038"/>
      <c r="M447" s="1038"/>
      <c r="N447" s="1038"/>
      <c r="O447" s="1038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050" t="s">
        <v>746</v>
      </c>
      <c r="C448" s="1050"/>
      <c r="D448" s="1050"/>
      <c r="E448" s="1050"/>
      <c r="F448" s="1050"/>
      <c r="G448" s="1050"/>
      <c r="H448" s="1050"/>
      <c r="I448" s="1050"/>
      <c r="J448" s="338">
        <v>1429</v>
      </c>
      <c r="K448" s="1038"/>
      <c r="L448" s="1038"/>
      <c r="M448" s="1038"/>
      <c r="N448" s="1038"/>
      <c r="O448" s="1038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050" t="s">
        <v>747</v>
      </c>
      <c r="C449" s="1050"/>
      <c r="D449" s="1050"/>
      <c r="E449" s="1050"/>
      <c r="F449" s="1050"/>
      <c r="G449" s="1050"/>
      <c r="H449" s="1050"/>
      <c r="I449" s="1050"/>
      <c r="J449" s="338">
        <v>1411</v>
      </c>
      <c r="K449" s="1038"/>
      <c r="L449" s="1038"/>
      <c r="M449" s="1038"/>
      <c r="N449" s="1038"/>
      <c r="O449" s="1038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050" t="s">
        <v>748</v>
      </c>
      <c r="C450" s="1050"/>
      <c r="D450" s="1050"/>
      <c r="E450" s="1050"/>
      <c r="F450" s="1050"/>
      <c r="G450" s="1050"/>
      <c r="H450" s="1050"/>
      <c r="I450" s="1050"/>
      <c r="J450" s="338">
        <v>1412</v>
      </c>
      <c r="K450" s="1038"/>
      <c r="L450" s="1038"/>
      <c r="M450" s="1038"/>
      <c r="N450" s="1038"/>
      <c r="O450" s="1038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050" t="s">
        <v>749</v>
      </c>
      <c r="C451" s="1050"/>
      <c r="D451" s="1050"/>
      <c r="E451" s="1050"/>
      <c r="F451" s="1050"/>
      <c r="G451" s="1050"/>
      <c r="H451" s="1050"/>
      <c r="I451" s="1050"/>
      <c r="J451" s="338">
        <v>1413</v>
      </c>
      <c r="K451" s="1038"/>
      <c r="L451" s="1038"/>
      <c r="M451" s="1038"/>
      <c r="N451" s="1038"/>
      <c r="O451" s="1038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050" t="s">
        <v>750</v>
      </c>
      <c r="C452" s="1050"/>
      <c r="D452" s="1050"/>
      <c r="E452" s="1050"/>
      <c r="F452" s="1050"/>
      <c r="G452" s="1050"/>
      <c r="H452" s="1050"/>
      <c r="I452" s="1050"/>
      <c r="J452" s="338">
        <v>1415</v>
      </c>
      <c r="K452" s="1038"/>
      <c r="L452" s="1038"/>
      <c r="M452" s="1038"/>
      <c r="N452" s="1038"/>
      <c r="O452" s="1038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050" t="s">
        <v>751</v>
      </c>
      <c r="C453" s="1050"/>
      <c r="D453" s="1050"/>
      <c r="E453" s="1050"/>
      <c r="F453" s="1050"/>
      <c r="G453" s="1050"/>
      <c r="H453" s="1050"/>
      <c r="I453" s="1050"/>
      <c r="J453" s="338">
        <v>1416</v>
      </c>
      <c r="K453" s="1038"/>
      <c r="L453" s="1038"/>
      <c r="M453" s="1038"/>
      <c r="N453" s="1038"/>
      <c r="O453" s="1038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050" t="s">
        <v>752</v>
      </c>
      <c r="C454" s="1050"/>
      <c r="D454" s="1050"/>
      <c r="E454" s="1050"/>
      <c r="F454" s="1050"/>
      <c r="G454" s="1050"/>
      <c r="H454" s="1050"/>
      <c r="I454" s="1050"/>
      <c r="J454" s="338">
        <v>1417</v>
      </c>
      <c r="K454" s="1038"/>
      <c r="L454" s="1038"/>
      <c r="M454" s="1038"/>
      <c r="N454" s="1038"/>
      <c r="O454" s="1038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050" t="s">
        <v>753</v>
      </c>
      <c r="C455" s="1050"/>
      <c r="D455" s="1050"/>
      <c r="E455" s="1050"/>
      <c r="F455" s="1050"/>
      <c r="G455" s="1050"/>
      <c r="H455" s="1050"/>
      <c r="I455" s="1050"/>
      <c r="J455" s="338">
        <v>1418</v>
      </c>
      <c r="K455" s="1038"/>
      <c r="L455" s="1038"/>
      <c r="M455" s="1038"/>
      <c r="N455" s="1038"/>
      <c r="O455" s="1038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050" t="s">
        <v>754</v>
      </c>
      <c r="C456" s="1050"/>
      <c r="D456" s="1050"/>
      <c r="E456" s="1050"/>
      <c r="F456" s="1050"/>
      <c r="G456" s="1050"/>
      <c r="H456" s="1050"/>
      <c r="I456" s="1050"/>
      <c r="J456" s="338">
        <v>1419</v>
      </c>
      <c r="K456" s="1038"/>
      <c r="L456" s="1038"/>
      <c r="M456" s="1038"/>
      <c r="N456" s="1038"/>
      <c r="O456" s="1038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050" t="s">
        <v>755</v>
      </c>
      <c r="C457" s="1050"/>
      <c r="D457" s="1050"/>
      <c r="E457" s="1050"/>
      <c r="F457" s="1050"/>
      <c r="G457" s="1050"/>
      <c r="H457" s="1050"/>
      <c r="I457" s="1050"/>
      <c r="J457" s="338">
        <v>1420</v>
      </c>
      <c r="K457" s="1038"/>
      <c r="L457" s="1038"/>
      <c r="M457" s="1038"/>
      <c r="N457" s="1038"/>
      <c r="O457" s="1038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050" t="s">
        <v>756</v>
      </c>
      <c r="C458" s="1050"/>
      <c r="D458" s="1050"/>
      <c r="E458" s="1050"/>
      <c r="F458" s="1050"/>
      <c r="G458" s="1050"/>
      <c r="H458" s="1050"/>
      <c r="I458" s="1050"/>
      <c r="J458" s="338">
        <v>1421</v>
      </c>
      <c r="K458" s="1038"/>
      <c r="L458" s="1038"/>
      <c r="M458" s="1038"/>
      <c r="N458" s="1038"/>
      <c r="O458" s="1038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050" t="s">
        <v>757</v>
      </c>
      <c r="C459" s="1050"/>
      <c r="D459" s="1050"/>
      <c r="E459" s="1050"/>
      <c r="F459" s="1050"/>
      <c r="G459" s="1050"/>
      <c r="H459" s="1050"/>
      <c r="I459" s="1050"/>
      <c r="J459" s="338">
        <v>1422</v>
      </c>
      <c r="K459" s="1038"/>
      <c r="L459" s="1038"/>
      <c r="M459" s="1038"/>
      <c r="N459" s="1038"/>
      <c r="O459" s="1038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050" t="s">
        <v>758</v>
      </c>
      <c r="C460" s="1050"/>
      <c r="D460" s="1050"/>
      <c r="E460" s="1050"/>
      <c r="F460" s="1050"/>
      <c r="G460" s="1050"/>
      <c r="H460" s="1050"/>
      <c r="I460" s="1050"/>
      <c r="J460" s="338">
        <v>1423</v>
      </c>
      <c r="K460" s="1038"/>
      <c r="L460" s="1038"/>
      <c r="M460" s="1038"/>
      <c r="N460" s="1038"/>
      <c r="O460" s="1038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050" t="s">
        <v>759</v>
      </c>
      <c r="C461" s="1050"/>
      <c r="D461" s="1050"/>
      <c r="E461" s="1050"/>
      <c r="F461" s="1050"/>
      <c r="G461" s="1050"/>
      <c r="H461" s="1050"/>
      <c r="I461" s="1050"/>
      <c r="J461" s="338">
        <v>1424</v>
      </c>
      <c r="K461" s="1038"/>
      <c r="L461" s="1038"/>
      <c r="M461" s="1038"/>
      <c r="N461" s="1038"/>
      <c r="O461" s="1038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050" t="s">
        <v>760</v>
      </c>
      <c r="C462" s="1050"/>
      <c r="D462" s="1050"/>
      <c r="E462" s="1050"/>
      <c r="F462" s="1050"/>
      <c r="G462" s="1050"/>
      <c r="H462" s="1050"/>
      <c r="I462" s="1050"/>
      <c r="J462" s="338">
        <v>1425</v>
      </c>
      <c r="K462" s="1038"/>
      <c r="L462" s="1038"/>
      <c r="M462" s="1038"/>
      <c r="N462" s="1038"/>
      <c r="O462" s="1038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050" t="s">
        <v>182</v>
      </c>
      <c r="C463" s="1050"/>
      <c r="D463" s="1050"/>
      <c r="E463" s="1050"/>
      <c r="F463" s="1050"/>
      <c r="G463" s="1050"/>
      <c r="H463" s="1050"/>
      <c r="I463" s="1050"/>
      <c r="J463" s="338">
        <v>1426</v>
      </c>
      <c r="K463" s="1038"/>
      <c r="L463" s="1038"/>
      <c r="M463" s="1038"/>
      <c r="N463" s="1038"/>
      <c r="O463" s="1038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050" t="s">
        <v>761</v>
      </c>
      <c r="C464" s="1050"/>
      <c r="D464" s="1050"/>
      <c r="E464" s="1050"/>
      <c r="F464" s="1050"/>
      <c r="G464" s="1050"/>
      <c r="H464" s="1050"/>
      <c r="I464" s="1050"/>
      <c r="J464" s="338">
        <v>1427</v>
      </c>
      <c r="K464" s="1038"/>
      <c r="L464" s="1038"/>
      <c r="M464" s="1038"/>
      <c r="N464" s="1038"/>
      <c r="O464" s="1038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050" t="s">
        <v>686</v>
      </c>
      <c r="C465" s="1050"/>
      <c r="D465" s="1050"/>
      <c r="E465" s="1050"/>
      <c r="F465" s="1050"/>
      <c r="G465" s="1050"/>
      <c r="H465" s="1050"/>
      <c r="I465" s="1050"/>
      <c r="J465" s="338">
        <v>1428</v>
      </c>
      <c r="K465" s="1038"/>
      <c r="L465" s="1038"/>
      <c r="M465" s="1038"/>
      <c r="N465" s="1038"/>
      <c r="O465" s="1038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051" t="s">
        <v>762</v>
      </c>
      <c r="C466" s="1051"/>
      <c r="D466" s="1051"/>
      <c r="E466" s="1051"/>
      <c r="F466" s="1051"/>
      <c r="G466" s="1051"/>
      <c r="H466" s="1051"/>
      <c r="I466" s="1051"/>
      <c r="J466" s="352">
        <v>1430</v>
      </c>
      <c r="K466" s="1078"/>
      <c r="L466" s="1078"/>
      <c r="M466" s="1078"/>
      <c r="N466" s="1078"/>
      <c r="O466" s="1078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050" t="s">
        <v>763</v>
      </c>
      <c r="C467" s="1050"/>
      <c r="D467" s="1050"/>
      <c r="E467" s="1050"/>
      <c r="F467" s="1050"/>
      <c r="G467" s="1050"/>
      <c r="H467" s="1050"/>
      <c r="I467" s="1050"/>
      <c r="J467" s="338">
        <v>1431</v>
      </c>
      <c r="K467" s="1038"/>
      <c r="L467" s="1038"/>
      <c r="M467" s="1038"/>
      <c r="N467" s="1038"/>
      <c r="O467" s="1038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051" t="s">
        <v>764</v>
      </c>
      <c r="C468" s="1051"/>
      <c r="D468" s="1051"/>
      <c r="E468" s="1051"/>
      <c r="F468" s="1051"/>
      <c r="G468" s="1051"/>
      <c r="H468" s="1051"/>
      <c r="I468" s="1051"/>
      <c r="J468" s="352">
        <v>1729</v>
      </c>
      <c r="K468" s="1078"/>
      <c r="L468" s="1078"/>
      <c r="M468" s="1078"/>
      <c r="N468" s="1078"/>
      <c r="O468" s="1078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050" t="s">
        <v>18</v>
      </c>
      <c r="C469" s="1050"/>
      <c r="D469" s="1050"/>
      <c r="E469" s="1050"/>
      <c r="F469" s="1050"/>
      <c r="G469" s="1050"/>
      <c r="H469" s="1050"/>
      <c r="I469" s="1050"/>
      <c r="J469" s="338">
        <v>1432</v>
      </c>
      <c r="K469" s="1038"/>
      <c r="L469" s="1038"/>
      <c r="M469" s="1038"/>
      <c r="N469" s="1038"/>
      <c r="O469" s="1038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050" t="s">
        <v>765</v>
      </c>
      <c r="C470" s="1050"/>
      <c r="D470" s="1050"/>
      <c r="E470" s="1050"/>
      <c r="F470" s="1050"/>
      <c r="G470" s="1050"/>
      <c r="H470" s="1050"/>
      <c r="I470" s="1050"/>
      <c r="J470" s="338">
        <v>1433</v>
      </c>
      <c r="K470" s="1038"/>
      <c r="L470" s="1038"/>
      <c r="M470" s="1038"/>
      <c r="N470" s="1038"/>
      <c r="O470" s="1038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051" t="s">
        <v>766</v>
      </c>
      <c r="C471" s="1051"/>
      <c r="D471" s="1051"/>
      <c r="E471" s="1051"/>
      <c r="F471" s="1051"/>
      <c r="G471" s="1051"/>
      <c r="H471" s="1051"/>
      <c r="I471" s="1051"/>
      <c r="J471" s="352">
        <v>1440</v>
      </c>
      <c r="K471" s="1078"/>
      <c r="L471" s="1078"/>
      <c r="M471" s="1078"/>
      <c r="N471" s="1078"/>
      <c r="O471" s="1078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073" t="s">
        <v>693</v>
      </c>
      <c r="C472" s="1073"/>
      <c r="D472" s="1073"/>
      <c r="E472" s="1073"/>
      <c r="F472" s="1073"/>
      <c r="G472" s="1073"/>
      <c r="H472" s="1073"/>
      <c r="I472" s="1073"/>
      <c r="J472" s="1073"/>
      <c r="K472" s="1073"/>
      <c r="L472" s="1073"/>
      <c r="M472" s="1073"/>
      <c r="N472" s="1073"/>
      <c r="O472" s="1073"/>
      <c r="P472" s="1073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038"/>
      <c r="L473" s="1038"/>
      <c r="M473" s="1038"/>
      <c r="N473" s="1038"/>
      <c r="O473" s="1038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48" t="s">
        <v>695</v>
      </c>
      <c r="C474" s="1048"/>
      <c r="D474" s="1048"/>
      <c r="E474" s="1048"/>
      <c r="F474" s="1048"/>
      <c r="G474" s="1048"/>
      <c r="H474" s="1048"/>
      <c r="I474" s="1048"/>
      <c r="J474" s="338">
        <v>1435</v>
      </c>
      <c r="K474" s="1038"/>
      <c r="L474" s="1038"/>
      <c r="M474" s="1038"/>
      <c r="N474" s="1038"/>
      <c r="O474" s="1038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8"/>
      <c r="L475" s="1078"/>
      <c r="M475" s="1078"/>
      <c r="N475" s="1078"/>
      <c r="O475" s="1078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79" t="s">
        <v>183</v>
      </c>
      <c r="C477" s="1079"/>
      <c r="D477" s="1079"/>
      <c r="E477" s="1079"/>
      <c r="F477" s="1079"/>
      <c r="G477" s="1079"/>
      <c r="H477" s="1079"/>
      <c r="I477" s="1079"/>
      <c r="J477" s="1079"/>
      <c r="K477" s="1079"/>
      <c r="L477" s="1079"/>
      <c r="M477" s="1079"/>
      <c r="N477" s="1079"/>
      <c r="O477" s="1079"/>
      <c r="P477" s="1079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79"/>
      <c r="C478" s="1079"/>
      <c r="D478" s="1079"/>
      <c r="E478" s="1079"/>
      <c r="F478" s="1079"/>
      <c r="G478" s="1079"/>
      <c r="H478" s="1079"/>
      <c r="I478" s="1079"/>
      <c r="J478" s="1079"/>
      <c r="K478" s="1079"/>
      <c r="L478" s="1079"/>
      <c r="M478" s="1079"/>
      <c r="N478" s="1079"/>
      <c r="O478" s="1079"/>
      <c r="P478" s="1079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075" t="s">
        <v>767</v>
      </c>
      <c r="C479" s="1076"/>
      <c r="D479" s="1076"/>
      <c r="E479" s="1076"/>
      <c r="F479" s="1076"/>
      <c r="G479" s="1076"/>
      <c r="H479" s="1076"/>
      <c r="I479" s="1077"/>
      <c r="J479" s="338">
        <v>1703</v>
      </c>
      <c r="K479" s="1055"/>
      <c r="L479" s="1055"/>
      <c r="M479" s="1055"/>
      <c r="N479" s="1055"/>
      <c r="O479" s="1055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075" t="s">
        <v>768</v>
      </c>
      <c r="C480" s="1076"/>
      <c r="D480" s="1076"/>
      <c r="E480" s="1076"/>
      <c r="F480" s="1076"/>
      <c r="G480" s="1076"/>
      <c r="H480" s="1076"/>
      <c r="I480" s="1077"/>
      <c r="J480" s="338">
        <v>1719</v>
      </c>
      <c r="K480" s="1055"/>
      <c r="L480" s="1055"/>
      <c r="M480" s="1055"/>
      <c r="N480" s="1055"/>
      <c r="O480" s="1055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075" t="s">
        <v>189</v>
      </c>
      <c r="C481" s="1076"/>
      <c r="D481" s="1076"/>
      <c r="E481" s="1076"/>
      <c r="F481" s="1076"/>
      <c r="G481" s="1076"/>
      <c r="H481" s="1076"/>
      <c r="I481" s="1077"/>
      <c r="J481" s="338">
        <v>1492</v>
      </c>
      <c r="K481" s="1055"/>
      <c r="L481" s="1055"/>
      <c r="M481" s="1055"/>
      <c r="N481" s="1055"/>
      <c r="O481" s="1055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075" t="s">
        <v>190</v>
      </c>
      <c r="C482" s="1076"/>
      <c r="D482" s="1076"/>
      <c r="E482" s="1076"/>
      <c r="F482" s="1076"/>
      <c r="G482" s="1076"/>
      <c r="H482" s="1076"/>
      <c r="I482" s="1077"/>
      <c r="J482" s="338">
        <v>1704</v>
      </c>
      <c r="K482" s="1055"/>
      <c r="L482" s="1055"/>
      <c r="M482" s="1055"/>
      <c r="N482" s="1055"/>
      <c r="O482" s="1055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070" t="s">
        <v>9</v>
      </c>
      <c r="C483" s="1071"/>
      <c r="D483" s="1071"/>
      <c r="E483" s="1071"/>
      <c r="F483" s="1071"/>
      <c r="G483" s="1071"/>
      <c r="H483" s="1071"/>
      <c r="I483" s="1072"/>
      <c r="J483" s="352">
        <v>1720</v>
      </c>
      <c r="K483" s="1056"/>
      <c r="L483" s="1056"/>
      <c r="M483" s="1056"/>
      <c r="N483" s="1056"/>
      <c r="O483" s="1056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075" t="s">
        <v>191</v>
      </c>
      <c r="C484" s="1076"/>
      <c r="D484" s="1076"/>
      <c r="E484" s="1076"/>
      <c r="F484" s="1076"/>
      <c r="G484" s="1076"/>
      <c r="H484" s="1076"/>
      <c r="I484" s="1077"/>
      <c r="J484" s="338">
        <v>1493</v>
      </c>
      <c r="K484" s="1055"/>
      <c r="L484" s="1055"/>
      <c r="M484" s="1055"/>
      <c r="N484" s="1055"/>
      <c r="O484" s="1055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075" t="s">
        <v>192</v>
      </c>
      <c r="C485" s="1076"/>
      <c r="D485" s="1076"/>
      <c r="E485" s="1076"/>
      <c r="F485" s="1076"/>
      <c r="G485" s="1076"/>
      <c r="H485" s="1076"/>
      <c r="I485" s="1077"/>
      <c r="J485" s="338">
        <v>1494</v>
      </c>
      <c r="K485" s="1055"/>
      <c r="L485" s="1055"/>
      <c r="M485" s="1055"/>
      <c r="N485" s="1055"/>
      <c r="O485" s="1055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075" t="s">
        <v>10</v>
      </c>
      <c r="C486" s="1076"/>
      <c r="D486" s="1076"/>
      <c r="E486" s="1076"/>
      <c r="F486" s="1076"/>
      <c r="G486" s="1076"/>
      <c r="H486" s="1076"/>
      <c r="I486" s="1077"/>
      <c r="J486" s="338">
        <v>1725</v>
      </c>
      <c r="K486" s="1055"/>
      <c r="L486" s="1055"/>
      <c r="M486" s="1055"/>
      <c r="N486" s="1055"/>
      <c r="O486" s="1055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075" t="s">
        <v>193</v>
      </c>
      <c r="C487" s="1076"/>
      <c r="D487" s="1076"/>
      <c r="E487" s="1076"/>
      <c r="F487" s="1076"/>
      <c r="G487" s="1076"/>
      <c r="H487" s="1076"/>
      <c r="I487" s="1077"/>
      <c r="J487" s="338">
        <v>1727</v>
      </c>
      <c r="K487" s="1055"/>
      <c r="L487" s="1055"/>
      <c r="M487" s="1055"/>
      <c r="N487" s="1055"/>
      <c r="O487" s="1055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070" t="s">
        <v>704</v>
      </c>
      <c r="C488" s="1071"/>
      <c r="D488" s="1071"/>
      <c r="E488" s="1071"/>
      <c r="F488" s="1071"/>
      <c r="G488" s="1071"/>
      <c r="H488" s="1071"/>
      <c r="I488" s="1072"/>
      <c r="J488" s="352">
        <v>1500</v>
      </c>
      <c r="K488" s="1056"/>
      <c r="L488" s="1056"/>
      <c r="M488" s="1056"/>
      <c r="N488" s="1056"/>
      <c r="O488" s="1056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066" t="s">
        <v>195</v>
      </c>
      <c r="C490" s="1073"/>
      <c r="D490" s="1073"/>
      <c r="E490" s="1073"/>
      <c r="F490" s="1073"/>
      <c r="G490" s="1073"/>
      <c r="H490" s="1073"/>
      <c r="I490" s="1073"/>
      <c r="J490" s="1073"/>
      <c r="K490" s="1073"/>
      <c r="L490" s="1073"/>
      <c r="M490" s="1073"/>
      <c r="N490" s="1073"/>
      <c r="O490" s="1073"/>
      <c r="P490" s="1073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073"/>
      <c r="C491" s="1073"/>
      <c r="D491" s="1073"/>
      <c r="E491" s="1073"/>
      <c r="F491" s="1073"/>
      <c r="G491" s="1073"/>
      <c r="H491" s="1073"/>
      <c r="I491" s="1073"/>
      <c r="J491" s="1073"/>
      <c r="K491" s="1073"/>
      <c r="L491" s="1073"/>
      <c r="M491" s="1073"/>
      <c r="N491" s="1073"/>
      <c r="O491" s="1073"/>
      <c r="P491" s="1073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075" t="s">
        <v>769</v>
      </c>
      <c r="C492" s="1076"/>
      <c r="D492" s="1076"/>
      <c r="E492" s="1076"/>
      <c r="F492" s="1076"/>
      <c r="G492" s="1076"/>
      <c r="H492" s="1076"/>
      <c r="I492" s="1077"/>
      <c r="J492" s="338">
        <v>1445</v>
      </c>
      <c r="K492" s="1055"/>
      <c r="L492" s="1055"/>
      <c r="M492" s="1055"/>
      <c r="N492" s="1055"/>
      <c r="O492" s="1055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075" t="s">
        <v>770</v>
      </c>
      <c r="C493" s="1076"/>
      <c r="D493" s="1076"/>
      <c r="E493" s="1076"/>
      <c r="F493" s="1076"/>
      <c r="G493" s="1076"/>
      <c r="H493" s="1076"/>
      <c r="I493" s="1077"/>
      <c r="J493" s="338">
        <v>1446</v>
      </c>
      <c r="K493" s="1055"/>
      <c r="L493" s="1055"/>
      <c r="M493" s="1055"/>
      <c r="N493" s="1055"/>
      <c r="O493" s="1055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075" t="s">
        <v>771</v>
      </c>
      <c r="C494" s="1076"/>
      <c r="D494" s="1076"/>
      <c r="E494" s="1076"/>
      <c r="F494" s="1076"/>
      <c r="G494" s="1076"/>
      <c r="H494" s="1076"/>
      <c r="I494" s="1077"/>
      <c r="J494" s="338">
        <v>1374</v>
      </c>
      <c r="K494" s="1055"/>
      <c r="L494" s="1055"/>
      <c r="M494" s="1055"/>
      <c r="N494" s="1055"/>
      <c r="O494" s="1055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075" t="s">
        <v>200</v>
      </c>
      <c r="C495" s="1076"/>
      <c r="D495" s="1076"/>
      <c r="E495" s="1076"/>
      <c r="F495" s="1076"/>
      <c r="G495" s="1076"/>
      <c r="H495" s="1076"/>
      <c r="I495" s="1077"/>
      <c r="J495" s="338">
        <v>1375</v>
      </c>
      <c r="K495" s="1055"/>
      <c r="L495" s="1055"/>
      <c r="M495" s="1055"/>
      <c r="N495" s="1055"/>
      <c r="O495" s="1055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075" t="s">
        <v>201</v>
      </c>
      <c r="C496" s="1076"/>
      <c r="D496" s="1076"/>
      <c r="E496" s="1076"/>
      <c r="F496" s="1076"/>
      <c r="G496" s="1076"/>
      <c r="H496" s="1076"/>
      <c r="I496" s="1077"/>
      <c r="J496" s="338">
        <v>1376</v>
      </c>
      <c r="K496" s="1055"/>
      <c r="L496" s="1055"/>
      <c r="M496" s="1055"/>
      <c r="N496" s="1055"/>
      <c r="O496" s="1055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075" t="s">
        <v>202</v>
      </c>
      <c r="C497" s="1076"/>
      <c r="D497" s="1076"/>
      <c r="E497" s="1076"/>
      <c r="F497" s="1076"/>
      <c r="G497" s="1076"/>
      <c r="H497" s="1076"/>
      <c r="I497" s="1077"/>
      <c r="J497" s="338">
        <v>1705</v>
      </c>
      <c r="K497" s="1055"/>
      <c r="L497" s="1055"/>
      <c r="M497" s="1055"/>
      <c r="N497" s="1055"/>
      <c r="O497" s="1055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075" t="s">
        <v>8</v>
      </c>
      <c r="C498" s="1076"/>
      <c r="D498" s="1076"/>
      <c r="E498" s="1076"/>
      <c r="F498" s="1076"/>
      <c r="G498" s="1076"/>
      <c r="H498" s="1076"/>
      <c r="I498" s="1077"/>
      <c r="J498" s="338">
        <v>1706</v>
      </c>
      <c r="K498" s="1055"/>
      <c r="L498" s="1055"/>
      <c r="M498" s="1055"/>
      <c r="N498" s="1055"/>
      <c r="O498" s="1055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075" t="s">
        <v>182</v>
      </c>
      <c r="C499" s="1076"/>
      <c r="D499" s="1076"/>
      <c r="E499" s="1076"/>
      <c r="F499" s="1076"/>
      <c r="G499" s="1076"/>
      <c r="H499" s="1076"/>
      <c r="I499" s="1077"/>
      <c r="J499" s="338">
        <v>1707</v>
      </c>
      <c r="K499" s="1055"/>
      <c r="L499" s="1055"/>
      <c r="M499" s="1055"/>
      <c r="N499" s="1055"/>
      <c r="O499" s="1055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075" t="s">
        <v>11</v>
      </c>
      <c r="C500" s="1076"/>
      <c r="D500" s="1076"/>
      <c r="E500" s="1076"/>
      <c r="F500" s="1076"/>
      <c r="G500" s="1076"/>
      <c r="H500" s="1076"/>
      <c r="I500" s="1077"/>
      <c r="J500" s="338">
        <v>1377</v>
      </c>
      <c r="K500" s="1055"/>
      <c r="L500" s="1055"/>
      <c r="M500" s="1055"/>
      <c r="N500" s="1055"/>
      <c r="O500" s="1055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075" t="s">
        <v>12</v>
      </c>
      <c r="C501" s="1076"/>
      <c r="D501" s="1076"/>
      <c r="E501" s="1076"/>
      <c r="F501" s="1076"/>
      <c r="G501" s="1076"/>
      <c r="H501" s="1076"/>
      <c r="I501" s="1077"/>
      <c r="J501" s="338">
        <v>1378</v>
      </c>
      <c r="K501" s="1055"/>
      <c r="L501" s="1055"/>
      <c r="M501" s="1055"/>
      <c r="N501" s="1055"/>
      <c r="O501" s="1055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075" t="s">
        <v>13</v>
      </c>
      <c r="C502" s="1076"/>
      <c r="D502" s="1076"/>
      <c r="E502" s="1076"/>
      <c r="F502" s="1076"/>
      <c r="G502" s="1076"/>
      <c r="H502" s="1076"/>
      <c r="I502" s="1077"/>
      <c r="J502" s="338">
        <v>1726</v>
      </c>
      <c r="K502" s="1055"/>
      <c r="L502" s="1055"/>
      <c r="M502" s="1055"/>
      <c r="N502" s="1055"/>
      <c r="O502" s="1055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075" t="s">
        <v>14</v>
      </c>
      <c r="C503" s="1076"/>
      <c r="D503" s="1076"/>
      <c r="E503" s="1076"/>
      <c r="F503" s="1076"/>
      <c r="G503" s="1076"/>
      <c r="H503" s="1076"/>
      <c r="I503" s="1077"/>
      <c r="J503" s="338">
        <v>1591</v>
      </c>
      <c r="K503" s="1055"/>
      <c r="L503" s="1055"/>
      <c r="M503" s="1055"/>
      <c r="N503" s="1055"/>
      <c r="O503" s="1055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075" t="s">
        <v>772</v>
      </c>
      <c r="C504" s="1076"/>
      <c r="D504" s="1076"/>
      <c r="E504" s="1076"/>
      <c r="F504" s="1076"/>
      <c r="G504" s="1076"/>
      <c r="H504" s="1076"/>
      <c r="I504" s="1077"/>
      <c r="J504" s="338">
        <v>1479</v>
      </c>
      <c r="K504" s="1055"/>
      <c r="L504" s="1055"/>
      <c r="M504" s="1055"/>
      <c r="N504" s="1055"/>
      <c r="O504" s="1055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075" t="s">
        <v>773</v>
      </c>
      <c r="C505" s="1076"/>
      <c r="D505" s="1076"/>
      <c r="E505" s="1076"/>
      <c r="F505" s="1076"/>
      <c r="G505" s="1076"/>
      <c r="H505" s="1076"/>
      <c r="I505" s="1077"/>
      <c r="J505" s="338">
        <v>1708</v>
      </c>
      <c r="K505" s="1055"/>
      <c r="L505" s="1055"/>
      <c r="M505" s="1055"/>
      <c r="N505" s="1055"/>
      <c r="O505" s="1055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075" t="s">
        <v>208</v>
      </c>
      <c r="C506" s="1076"/>
      <c r="D506" s="1076"/>
      <c r="E506" s="1076"/>
      <c r="F506" s="1076"/>
      <c r="G506" s="1076"/>
      <c r="H506" s="1076"/>
      <c r="I506" s="1077"/>
      <c r="J506" s="338">
        <v>1709</v>
      </c>
      <c r="K506" s="1055"/>
      <c r="L506" s="1055"/>
      <c r="M506" s="1055"/>
      <c r="N506" s="1055"/>
      <c r="O506" s="1055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075" t="s">
        <v>17</v>
      </c>
      <c r="C507" s="1076"/>
      <c r="D507" s="1076"/>
      <c r="E507" s="1076"/>
      <c r="F507" s="1076"/>
      <c r="G507" s="1076"/>
      <c r="H507" s="1076"/>
      <c r="I507" s="1077"/>
      <c r="J507" s="338">
        <v>1379</v>
      </c>
      <c r="K507" s="1055"/>
      <c r="L507" s="1055"/>
      <c r="M507" s="1055"/>
      <c r="N507" s="1055"/>
      <c r="O507" s="1055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075" t="s">
        <v>18</v>
      </c>
      <c r="C508" s="1076"/>
      <c r="D508" s="1076"/>
      <c r="E508" s="1076"/>
      <c r="F508" s="1076"/>
      <c r="G508" s="1076"/>
      <c r="H508" s="1076"/>
      <c r="I508" s="1077"/>
      <c r="J508" s="338">
        <v>1710</v>
      </c>
      <c r="K508" s="1055"/>
      <c r="L508" s="1055"/>
      <c r="M508" s="1055"/>
      <c r="N508" s="1055"/>
      <c r="O508" s="1055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075" t="s">
        <v>209</v>
      </c>
      <c r="C509" s="1076"/>
      <c r="D509" s="1076"/>
      <c r="E509" s="1076"/>
      <c r="F509" s="1076"/>
      <c r="G509" s="1076"/>
      <c r="H509" s="1076"/>
      <c r="I509" s="1077"/>
      <c r="J509" s="338">
        <v>1711</v>
      </c>
      <c r="K509" s="1055"/>
      <c r="L509" s="1055"/>
      <c r="M509" s="1055"/>
      <c r="N509" s="1055"/>
      <c r="O509" s="1055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075" t="s">
        <v>19</v>
      </c>
      <c r="C510" s="1076"/>
      <c r="D510" s="1076"/>
      <c r="E510" s="1076"/>
      <c r="F510" s="1076"/>
      <c r="G510" s="1076"/>
      <c r="H510" s="1076"/>
      <c r="I510" s="1077"/>
      <c r="J510" s="338">
        <v>1380</v>
      </c>
      <c r="K510" s="1055"/>
      <c r="L510" s="1055"/>
      <c r="M510" s="1055"/>
      <c r="N510" s="1055"/>
      <c r="O510" s="1055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075" t="s">
        <v>20</v>
      </c>
      <c r="C511" s="1076"/>
      <c r="D511" s="1076"/>
      <c r="E511" s="1076"/>
      <c r="F511" s="1076"/>
      <c r="G511" s="1076"/>
      <c r="H511" s="1076"/>
      <c r="I511" s="1077"/>
      <c r="J511" s="338">
        <v>1381</v>
      </c>
      <c r="K511" s="1055"/>
      <c r="L511" s="1055"/>
      <c r="M511" s="1055"/>
      <c r="N511" s="1055"/>
      <c r="O511" s="1055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070" t="s">
        <v>184</v>
      </c>
      <c r="C512" s="1071"/>
      <c r="D512" s="1071"/>
      <c r="E512" s="1071"/>
      <c r="F512" s="1071"/>
      <c r="G512" s="1071"/>
      <c r="H512" s="1071"/>
      <c r="I512" s="1072"/>
      <c r="J512" s="352">
        <v>1545</v>
      </c>
      <c r="K512" s="1056"/>
      <c r="L512" s="1056"/>
      <c r="M512" s="1056"/>
      <c r="N512" s="1056"/>
      <c r="O512" s="1056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070" t="s">
        <v>187</v>
      </c>
      <c r="C513" s="1071"/>
      <c r="D513" s="1071"/>
      <c r="E513" s="1071"/>
      <c r="F513" s="1071"/>
      <c r="G513" s="1071"/>
      <c r="H513" s="1071"/>
      <c r="I513" s="1072"/>
      <c r="J513" s="352">
        <v>1546</v>
      </c>
      <c r="K513" s="1056"/>
      <c r="L513" s="1056"/>
      <c r="M513" s="1056"/>
      <c r="N513" s="1056"/>
      <c r="O513" s="1056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066" t="s">
        <v>774</v>
      </c>
      <c r="C515" s="1066"/>
      <c r="D515" s="1066"/>
      <c r="E515" s="1066"/>
      <c r="F515" s="1066"/>
      <c r="G515" s="1066"/>
      <c r="H515" s="1073" t="s">
        <v>21</v>
      </c>
      <c r="I515" s="1073"/>
      <c r="J515" s="1073"/>
      <c r="K515" s="1073"/>
      <c r="L515" s="1073"/>
      <c r="M515" s="1073"/>
      <c r="N515" s="1073" t="s">
        <v>22</v>
      </c>
      <c r="O515" s="1073"/>
      <c r="P515" s="1073"/>
      <c r="Q515" s="1073"/>
      <c r="R515" s="1073"/>
      <c r="S515" s="1073"/>
      <c r="T515" s="1073"/>
      <c r="U515" s="1073"/>
      <c r="V515" s="1073"/>
      <c r="W515" s="1073"/>
      <c r="X515" s="1073"/>
      <c r="Y515" s="1073"/>
      <c r="Z515" s="1073"/>
      <c r="AA515" s="1073"/>
      <c r="AB515" s="1073"/>
      <c r="AC515" s="1073"/>
      <c r="AD515" s="1073"/>
      <c r="AE515" s="1073"/>
      <c r="AF515" s="1073"/>
      <c r="AG515" s="1073"/>
      <c r="AH515" s="1073"/>
      <c r="AI515" s="1073"/>
      <c r="AJ515" s="1073"/>
      <c r="AK515" s="1073"/>
      <c r="AL515" s="1073"/>
      <c r="AM515" s="1073"/>
      <c r="AN515" s="1073"/>
      <c r="AO515" s="1073"/>
      <c r="AP515" s="1073"/>
      <c r="AQ515" s="1073"/>
      <c r="AR515" s="1066" t="s">
        <v>23</v>
      </c>
      <c r="AS515" s="1066"/>
      <c r="AT515" s="1066"/>
      <c r="AU515" s="1066"/>
      <c r="AV515" s="1066"/>
      <c r="AW515" s="1066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066"/>
      <c r="C516" s="1066"/>
      <c r="D516" s="1066"/>
      <c r="E516" s="1066"/>
      <c r="F516" s="1066"/>
      <c r="G516" s="1066"/>
      <c r="H516" s="1073"/>
      <c r="I516" s="1073"/>
      <c r="J516" s="1073"/>
      <c r="K516" s="1073"/>
      <c r="L516" s="1073"/>
      <c r="M516" s="1073"/>
      <c r="N516" s="1066" t="s">
        <v>24</v>
      </c>
      <c r="O516" s="1066"/>
      <c r="P516" s="1066"/>
      <c r="Q516" s="1066"/>
      <c r="R516" s="1066"/>
      <c r="S516" s="1066"/>
      <c r="T516" s="1066"/>
      <c r="U516" s="1066"/>
      <c r="V516" s="1066"/>
      <c r="W516" s="1066"/>
      <c r="X516" s="1066"/>
      <c r="Y516" s="1066"/>
      <c r="Z516" s="1066"/>
      <c r="AA516" s="1066"/>
      <c r="AB516" s="1066"/>
      <c r="AC516" s="1066"/>
      <c r="AD516" s="1066"/>
      <c r="AE516" s="1066"/>
      <c r="AF516" s="1066" t="s">
        <v>25</v>
      </c>
      <c r="AG516" s="1066"/>
      <c r="AH516" s="1066"/>
      <c r="AI516" s="1066"/>
      <c r="AJ516" s="1066"/>
      <c r="AK516" s="1066"/>
      <c r="AL516" s="1066" t="s">
        <v>26</v>
      </c>
      <c r="AM516" s="1066"/>
      <c r="AN516" s="1066"/>
      <c r="AO516" s="1066"/>
      <c r="AP516" s="1066"/>
      <c r="AQ516" s="1066"/>
      <c r="AR516" s="1066"/>
      <c r="AS516" s="1066"/>
      <c r="AT516" s="1066"/>
      <c r="AU516" s="1066"/>
      <c r="AV516" s="1066"/>
      <c r="AW516" s="1066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066"/>
      <c r="C517" s="1066"/>
      <c r="D517" s="1066"/>
      <c r="E517" s="1066"/>
      <c r="F517" s="1066"/>
      <c r="G517" s="1066"/>
      <c r="H517" s="1073"/>
      <c r="I517" s="1073"/>
      <c r="J517" s="1073"/>
      <c r="K517" s="1073"/>
      <c r="L517" s="1073"/>
      <c r="M517" s="1073"/>
      <c r="N517" s="1074" t="s">
        <v>717</v>
      </c>
      <c r="O517" s="1074"/>
      <c r="P517" s="1074"/>
      <c r="Q517" s="1074"/>
      <c r="R517" s="1074"/>
      <c r="S517" s="1074"/>
      <c r="T517" s="1069" t="s">
        <v>28</v>
      </c>
      <c r="U517" s="1069"/>
      <c r="V517" s="1069"/>
      <c r="W517" s="1069"/>
      <c r="X517" s="1069"/>
      <c r="Y517" s="1069"/>
      <c r="Z517" s="1069" t="s">
        <v>29</v>
      </c>
      <c r="AA517" s="1069"/>
      <c r="AB517" s="1069"/>
      <c r="AC517" s="1069"/>
      <c r="AD517" s="1069"/>
      <c r="AE517" s="1069"/>
      <c r="AF517" s="1066"/>
      <c r="AG517" s="1066"/>
      <c r="AH517" s="1066"/>
      <c r="AI517" s="1066"/>
      <c r="AJ517" s="1066"/>
      <c r="AK517" s="1066"/>
      <c r="AL517" s="1066"/>
      <c r="AM517" s="1066"/>
      <c r="AN517" s="1066"/>
      <c r="AO517" s="1066"/>
      <c r="AP517" s="1066"/>
      <c r="AQ517" s="1066"/>
      <c r="AR517" s="1066"/>
      <c r="AS517" s="1066"/>
      <c r="AT517" s="1066"/>
      <c r="AU517" s="1066"/>
      <c r="AV517" s="1066"/>
      <c r="AW517" s="1066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48" t="s">
        <v>775</v>
      </c>
      <c r="C518" s="1048"/>
      <c r="D518" s="1048"/>
      <c r="E518" s="1048"/>
      <c r="F518" s="1048"/>
      <c r="G518" s="1048"/>
      <c r="H518" s="338">
        <v>1451</v>
      </c>
      <c r="I518" s="1067"/>
      <c r="J518" s="1067"/>
      <c r="K518" s="1067"/>
      <c r="L518" s="1067"/>
      <c r="M518" s="1067"/>
      <c r="N518" s="338">
        <v>1452</v>
      </c>
      <c r="O518" s="1067"/>
      <c r="P518" s="1067"/>
      <c r="Q518" s="1067"/>
      <c r="R518" s="1067"/>
      <c r="S518" s="1067"/>
      <c r="T518" s="338">
        <v>1752</v>
      </c>
      <c r="U518" s="1067"/>
      <c r="V518" s="1067"/>
      <c r="W518" s="1067"/>
      <c r="X518" s="1067"/>
      <c r="Y518" s="1067"/>
      <c r="Z518" s="338">
        <v>1753</v>
      </c>
      <c r="AA518" s="1067"/>
      <c r="AB518" s="1067"/>
      <c r="AC518" s="1067"/>
      <c r="AD518" s="1067"/>
      <c r="AE518" s="1067"/>
      <c r="AF518" s="338">
        <v>1453</v>
      </c>
      <c r="AG518" s="1067"/>
      <c r="AH518" s="1067"/>
      <c r="AI518" s="1067"/>
      <c r="AJ518" s="1067"/>
      <c r="AK518" s="1067"/>
      <c r="AL518" s="338">
        <v>1454</v>
      </c>
      <c r="AM518" s="1067"/>
      <c r="AN518" s="1067"/>
      <c r="AO518" s="1067"/>
      <c r="AP518" s="1067"/>
      <c r="AQ518" s="1067"/>
      <c r="AR518" s="338">
        <v>1382</v>
      </c>
      <c r="AS518" s="1067"/>
      <c r="AT518" s="1067"/>
      <c r="AU518" s="1067"/>
      <c r="AV518" s="1067"/>
      <c r="AW518" s="1067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48" t="s">
        <v>212</v>
      </c>
      <c r="C519" s="1048"/>
      <c r="D519" s="1048"/>
      <c r="E519" s="1048"/>
      <c r="F519" s="1048"/>
      <c r="G519" s="1048"/>
      <c r="H519" s="361"/>
      <c r="I519" s="1068"/>
      <c r="J519" s="1068"/>
      <c r="K519" s="1068"/>
      <c r="L519" s="1068"/>
      <c r="M519" s="1068"/>
      <c r="N519" s="338">
        <v>1589</v>
      </c>
      <c r="O519" s="1067"/>
      <c r="P519" s="1067"/>
      <c r="Q519" s="1067"/>
      <c r="R519" s="1067"/>
      <c r="S519" s="1067"/>
      <c r="T519" s="361"/>
      <c r="U519" s="1068"/>
      <c r="V519" s="1068"/>
      <c r="W519" s="1068"/>
      <c r="X519" s="1068"/>
      <c r="Y519" s="1068"/>
      <c r="Z519" s="338">
        <v>1754</v>
      </c>
      <c r="AA519" s="1067"/>
      <c r="AB519" s="1067"/>
      <c r="AC519" s="1067"/>
      <c r="AD519" s="1067"/>
      <c r="AE519" s="1067"/>
      <c r="AF519" s="338">
        <v>1455</v>
      </c>
      <c r="AG519" s="1067"/>
      <c r="AH519" s="1067"/>
      <c r="AI519" s="1067"/>
      <c r="AJ519" s="1067"/>
      <c r="AK519" s="1067"/>
      <c r="AL519" s="338">
        <v>1456</v>
      </c>
      <c r="AM519" s="1067"/>
      <c r="AN519" s="1067"/>
      <c r="AO519" s="1067"/>
      <c r="AP519" s="1067"/>
      <c r="AQ519" s="1067"/>
      <c r="AR519" s="361"/>
      <c r="AS519" s="1068"/>
      <c r="AT519" s="1068"/>
      <c r="AU519" s="1068"/>
      <c r="AV519" s="1068"/>
      <c r="AW519" s="1068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48" t="s">
        <v>213</v>
      </c>
      <c r="C520" s="1048"/>
      <c r="D520" s="1048"/>
      <c r="E520" s="1048"/>
      <c r="F520" s="1048"/>
      <c r="G520" s="1048"/>
      <c r="H520" s="338">
        <v>1457</v>
      </c>
      <c r="I520" s="1067"/>
      <c r="J520" s="1067"/>
      <c r="K520" s="1067"/>
      <c r="L520" s="1067"/>
      <c r="M520" s="1067"/>
      <c r="N520" s="361"/>
      <c r="O520" s="1068"/>
      <c r="P520" s="1068"/>
      <c r="Q520" s="1068"/>
      <c r="R520" s="1068"/>
      <c r="S520" s="1068"/>
      <c r="T520" s="338">
        <v>1458</v>
      </c>
      <c r="U520" s="1067"/>
      <c r="V520" s="1067"/>
      <c r="W520" s="1067"/>
      <c r="X520" s="1067"/>
      <c r="Y520" s="1067"/>
      <c r="Z520" s="361"/>
      <c r="AA520" s="1068"/>
      <c r="AB520" s="1068"/>
      <c r="AC520" s="1068"/>
      <c r="AD520" s="1068"/>
      <c r="AE520" s="1068"/>
      <c r="AF520" s="361"/>
      <c r="AG520" s="1068"/>
      <c r="AH520" s="1068"/>
      <c r="AI520" s="1068"/>
      <c r="AJ520" s="1068"/>
      <c r="AK520" s="1068"/>
      <c r="AL520" s="361"/>
      <c r="AM520" s="1068"/>
      <c r="AN520" s="1068"/>
      <c r="AO520" s="1068"/>
      <c r="AP520" s="1068"/>
      <c r="AQ520" s="1068"/>
      <c r="AR520" s="338">
        <v>1383</v>
      </c>
      <c r="AS520" s="1067"/>
      <c r="AT520" s="1067"/>
      <c r="AU520" s="1067"/>
      <c r="AV520" s="1067"/>
      <c r="AW520" s="1067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48" t="s">
        <v>15</v>
      </c>
      <c r="C521" s="1048"/>
      <c r="D521" s="1048"/>
      <c r="E521" s="1048"/>
      <c r="F521" s="1048"/>
      <c r="G521" s="1048"/>
      <c r="H521" s="338">
        <v>1392</v>
      </c>
      <c r="I521" s="1067"/>
      <c r="J521" s="1067"/>
      <c r="K521" s="1067"/>
      <c r="L521" s="1067"/>
      <c r="M521" s="1067"/>
      <c r="N521" s="338">
        <v>1393</v>
      </c>
      <c r="O521" s="1067"/>
      <c r="P521" s="1067"/>
      <c r="Q521" s="1067"/>
      <c r="R521" s="1067"/>
      <c r="S521" s="1067"/>
      <c r="T521" s="338">
        <v>1755</v>
      </c>
      <c r="U521" s="1067"/>
      <c r="V521" s="1067"/>
      <c r="W521" s="1067"/>
      <c r="X521" s="1067"/>
      <c r="Y521" s="1067"/>
      <c r="Z521" s="338">
        <v>1756</v>
      </c>
      <c r="AA521" s="1067"/>
      <c r="AB521" s="1067"/>
      <c r="AC521" s="1067"/>
      <c r="AD521" s="1067"/>
      <c r="AE521" s="1067"/>
      <c r="AF521" s="338">
        <v>1394</v>
      </c>
      <c r="AG521" s="1067"/>
      <c r="AH521" s="1067"/>
      <c r="AI521" s="1067"/>
      <c r="AJ521" s="1067"/>
      <c r="AK521" s="1067"/>
      <c r="AL521" s="338">
        <v>1395</v>
      </c>
      <c r="AM521" s="1067"/>
      <c r="AN521" s="1067"/>
      <c r="AO521" s="1067"/>
      <c r="AP521" s="1067"/>
      <c r="AQ521" s="1067"/>
      <c r="AR521" s="338">
        <v>1384</v>
      </c>
      <c r="AS521" s="1067"/>
      <c r="AT521" s="1067"/>
      <c r="AU521" s="1067"/>
      <c r="AV521" s="1067"/>
      <c r="AW521" s="1067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48" t="s">
        <v>16</v>
      </c>
      <c r="C522" s="1048"/>
      <c r="D522" s="1048"/>
      <c r="E522" s="1048"/>
      <c r="F522" s="1048"/>
      <c r="G522" s="1048"/>
      <c r="H522" s="338">
        <v>1396</v>
      </c>
      <c r="I522" s="1067"/>
      <c r="J522" s="1067"/>
      <c r="K522" s="1067"/>
      <c r="L522" s="1067"/>
      <c r="M522" s="1067"/>
      <c r="N522" s="338">
        <v>1397</v>
      </c>
      <c r="O522" s="1067"/>
      <c r="P522" s="1067"/>
      <c r="Q522" s="1067"/>
      <c r="R522" s="1067"/>
      <c r="S522" s="1067"/>
      <c r="T522" s="338">
        <v>1757</v>
      </c>
      <c r="U522" s="1067"/>
      <c r="V522" s="1067"/>
      <c r="W522" s="1067"/>
      <c r="X522" s="1067"/>
      <c r="Y522" s="1067"/>
      <c r="Z522" s="338">
        <v>1758</v>
      </c>
      <c r="AA522" s="1067"/>
      <c r="AB522" s="1067"/>
      <c r="AC522" s="1067"/>
      <c r="AD522" s="1067"/>
      <c r="AE522" s="1067"/>
      <c r="AF522" s="338">
        <v>1398</v>
      </c>
      <c r="AG522" s="1067"/>
      <c r="AH522" s="1067"/>
      <c r="AI522" s="1067"/>
      <c r="AJ522" s="1067"/>
      <c r="AK522" s="1067"/>
      <c r="AL522" s="338">
        <v>1399</v>
      </c>
      <c r="AM522" s="1067"/>
      <c r="AN522" s="1067"/>
      <c r="AO522" s="1067"/>
      <c r="AP522" s="1067"/>
      <c r="AQ522" s="1067"/>
      <c r="AR522" s="338">
        <v>1385</v>
      </c>
      <c r="AS522" s="1067"/>
      <c r="AT522" s="1067"/>
      <c r="AU522" s="1067"/>
      <c r="AV522" s="1067"/>
      <c r="AW522" s="1067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48" t="s">
        <v>214</v>
      </c>
      <c r="C523" s="1048"/>
      <c r="D523" s="1048"/>
      <c r="E523" s="1048"/>
      <c r="F523" s="1048"/>
      <c r="G523" s="1048"/>
      <c r="H523" s="338">
        <v>1459</v>
      </c>
      <c r="I523" s="1067"/>
      <c r="J523" s="1067"/>
      <c r="K523" s="1067"/>
      <c r="L523" s="1067"/>
      <c r="M523" s="1067"/>
      <c r="N523" s="338">
        <v>1460</v>
      </c>
      <c r="O523" s="1067"/>
      <c r="P523" s="1067"/>
      <c r="Q523" s="1067"/>
      <c r="R523" s="1067"/>
      <c r="S523" s="1067"/>
      <c r="T523" s="338">
        <v>1759</v>
      </c>
      <c r="U523" s="1067"/>
      <c r="V523" s="1067"/>
      <c r="W523" s="1067"/>
      <c r="X523" s="1067"/>
      <c r="Y523" s="1067"/>
      <c r="Z523" s="338">
        <v>1760</v>
      </c>
      <c r="AA523" s="1067"/>
      <c r="AB523" s="1067"/>
      <c r="AC523" s="1067"/>
      <c r="AD523" s="1067"/>
      <c r="AE523" s="1067"/>
      <c r="AF523" s="338">
        <v>1461</v>
      </c>
      <c r="AG523" s="1067"/>
      <c r="AH523" s="1067"/>
      <c r="AI523" s="1067"/>
      <c r="AJ523" s="1067"/>
      <c r="AK523" s="1067"/>
      <c r="AL523" s="338">
        <v>1462</v>
      </c>
      <c r="AM523" s="1067"/>
      <c r="AN523" s="1067"/>
      <c r="AO523" s="1067"/>
      <c r="AP523" s="1067"/>
      <c r="AQ523" s="1067"/>
      <c r="AR523" s="338">
        <v>1386</v>
      </c>
      <c r="AS523" s="1067"/>
      <c r="AT523" s="1067"/>
      <c r="AU523" s="1067"/>
      <c r="AV523" s="1067"/>
      <c r="AW523" s="1067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48" t="s">
        <v>30</v>
      </c>
      <c r="C524" s="1048"/>
      <c r="D524" s="1048"/>
      <c r="E524" s="1048"/>
      <c r="F524" s="1048"/>
      <c r="G524" s="1048"/>
      <c r="H524" s="338">
        <v>1463</v>
      </c>
      <c r="I524" s="1067"/>
      <c r="J524" s="1067"/>
      <c r="K524" s="1067"/>
      <c r="L524" s="1067"/>
      <c r="M524" s="1067"/>
      <c r="N524" s="338">
        <v>1464</v>
      </c>
      <c r="O524" s="1067"/>
      <c r="P524" s="1067"/>
      <c r="Q524" s="1067"/>
      <c r="R524" s="1067"/>
      <c r="S524" s="1067"/>
      <c r="T524" s="338">
        <v>1761</v>
      </c>
      <c r="U524" s="1067"/>
      <c r="V524" s="1067"/>
      <c r="W524" s="1067"/>
      <c r="X524" s="1067"/>
      <c r="Y524" s="1067"/>
      <c r="Z524" s="338">
        <v>1762</v>
      </c>
      <c r="AA524" s="1067"/>
      <c r="AB524" s="1067"/>
      <c r="AC524" s="1067"/>
      <c r="AD524" s="1067"/>
      <c r="AE524" s="1067"/>
      <c r="AF524" s="338">
        <v>1465</v>
      </c>
      <c r="AG524" s="1067"/>
      <c r="AH524" s="1067"/>
      <c r="AI524" s="1067"/>
      <c r="AJ524" s="1067"/>
      <c r="AK524" s="1067"/>
      <c r="AL524" s="338">
        <v>1466</v>
      </c>
      <c r="AM524" s="1067"/>
      <c r="AN524" s="1067"/>
      <c r="AO524" s="1067"/>
      <c r="AP524" s="1067"/>
      <c r="AQ524" s="1067"/>
      <c r="AR524" s="361"/>
      <c r="AS524" s="1068"/>
      <c r="AT524" s="1068"/>
      <c r="AU524" s="1068"/>
      <c r="AV524" s="1068"/>
      <c r="AW524" s="1068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48" t="s">
        <v>31</v>
      </c>
      <c r="C525" s="1048"/>
      <c r="D525" s="1048"/>
      <c r="E525" s="1048"/>
      <c r="F525" s="1048"/>
      <c r="G525" s="1048"/>
      <c r="H525" s="338">
        <v>1467</v>
      </c>
      <c r="I525" s="1067"/>
      <c r="J525" s="1067"/>
      <c r="K525" s="1067"/>
      <c r="L525" s="1067"/>
      <c r="M525" s="1067"/>
      <c r="N525" s="338">
        <v>1468</v>
      </c>
      <c r="O525" s="1067"/>
      <c r="P525" s="1067"/>
      <c r="Q525" s="1067"/>
      <c r="R525" s="1067"/>
      <c r="S525" s="1067"/>
      <c r="T525" s="338">
        <v>1763</v>
      </c>
      <c r="U525" s="1067"/>
      <c r="V525" s="1067"/>
      <c r="W525" s="1067"/>
      <c r="X525" s="1067"/>
      <c r="Y525" s="1067"/>
      <c r="Z525" s="338">
        <v>1764</v>
      </c>
      <c r="AA525" s="1067"/>
      <c r="AB525" s="1067"/>
      <c r="AC525" s="1067"/>
      <c r="AD525" s="1067"/>
      <c r="AE525" s="1067"/>
      <c r="AF525" s="338">
        <v>1469</v>
      </c>
      <c r="AG525" s="1067"/>
      <c r="AH525" s="1067"/>
      <c r="AI525" s="1067"/>
      <c r="AJ525" s="1067"/>
      <c r="AK525" s="1067"/>
      <c r="AL525" s="338">
        <v>1470</v>
      </c>
      <c r="AM525" s="1067"/>
      <c r="AN525" s="1067"/>
      <c r="AO525" s="1067"/>
      <c r="AP525" s="1067"/>
      <c r="AQ525" s="1067"/>
      <c r="AR525" s="338">
        <v>1387</v>
      </c>
      <c r="AS525" s="1067"/>
      <c r="AT525" s="1067"/>
      <c r="AU525" s="1067"/>
      <c r="AV525" s="1067"/>
      <c r="AW525" s="1067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48" t="s">
        <v>32</v>
      </c>
      <c r="C526" s="1048"/>
      <c r="D526" s="1048"/>
      <c r="E526" s="1048"/>
      <c r="F526" s="1048"/>
      <c r="G526" s="1048"/>
      <c r="H526" s="338">
        <v>1471</v>
      </c>
      <c r="I526" s="1067"/>
      <c r="J526" s="1067"/>
      <c r="K526" s="1067"/>
      <c r="L526" s="1067"/>
      <c r="M526" s="1067"/>
      <c r="N526" s="338">
        <v>1472</v>
      </c>
      <c r="O526" s="1067"/>
      <c r="P526" s="1067"/>
      <c r="Q526" s="1067"/>
      <c r="R526" s="1067"/>
      <c r="S526" s="1067"/>
      <c r="T526" s="338">
        <v>1765</v>
      </c>
      <c r="U526" s="1067"/>
      <c r="V526" s="1067"/>
      <c r="W526" s="1067"/>
      <c r="X526" s="1067"/>
      <c r="Y526" s="1067"/>
      <c r="Z526" s="338">
        <v>1766</v>
      </c>
      <c r="AA526" s="1067"/>
      <c r="AB526" s="1067"/>
      <c r="AC526" s="1067"/>
      <c r="AD526" s="1067"/>
      <c r="AE526" s="1067"/>
      <c r="AF526" s="338">
        <v>1473</v>
      </c>
      <c r="AG526" s="1067"/>
      <c r="AH526" s="1067"/>
      <c r="AI526" s="1067"/>
      <c r="AJ526" s="1067"/>
      <c r="AK526" s="1067"/>
      <c r="AL526" s="338">
        <v>1474</v>
      </c>
      <c r="AM526" s="1067"/>
      <c r="AN526" s="1067"/>
      <c r="AO526" s="1067"/>
      <c r="AP526" s="1067"/>
      <c r="AQ526" s="1067"/>
      <c r="AR526" s="338">
        <v>1388</v>
      </c>
      <c r="AS526" s="1067"/>
      <c r="AT526" s="1067"/>
      <c r="AU526" s="1067"/>
      <c r="AV526" s="1067"/>
      <c r="AW526" s="1067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48" t="s">
        <v>215</v>
      </c>
      <c r="C527" s="1048"/>
      <c r="D527" s="1048"/>
      <c r="E527" s="1048"/>
      <c r="F527" s="1048"/>
      <c r="G527" s="1048"/>
      <c r="H527" s="338">
        <v>1475</v>
      </c>
      <c r="I527" s="1067"/>
      <c r="J527" s="1067"/>
      <c r="K527" s="1067"/>
      <c r="L527" s="1067"/>
      <c r="M527" s="1067"/>
      <c r="N527" s="338">
        <v>1476</v>
      </c>
      <c r="O527" s="1067"/>
      <c r="P527" s="1067"/>
      <c r="Q527" s="1067"/>
      <c r="R527" s="1067"/>
      <c r="S527" s="1067"/>
      <c r="T527" s="338">
        <v>1767</v>
      </c>
      <c r="U527" s="1067"/>
      <c r="V527" s="1067"/>
      <c r="W527" s="1067"/>
      <c r="X527" s="1067"/>
      <c r="Y527" s="1067"/>
      <c r="Z527" s="338">
        <v>1768</v>
      </c>
      <c r="AA527" s="1067"/>
      <c r="AB527" s="1067"/>
      <c r="AC527" s="1067"/>
      <c r="AD527" s="1067"/>
      <c r="AE527" s="1067"/>
      <c r="AF527" s="338">
        <v>1477</v>
      </c>
      <c r="AG527" s="1067"/>
      <c r="AH527" s="1067"/>
      <c r="AI527" s="1067"/>
      <c r="AJ527" s="1067"/>
      <c r="AK527" s="1067"/>
      <c r="AL527" s="338">
        <v>1478</v>
      </c>
      <c r="AM527" s="1067"/>
      <c r="AN527" s="1067"/>
      <c r="AO527" s="1067"/>
      <c r="AP527" s="1067"/>
      <c r="AQ527" s="1067"/>
      <c r="AR527" s="338">
        <v>1389</v>
      </c>
      <c r="AS527" s="1067"/>
      <c r="AT527" s="1067"/>
      <c r="AU527" s="1067"/>
      <c r="AV527" s="1067"/>
      <c r="AW527" s="1067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48" t="s">
        <v>776</v>
      </c>
      <c r="C528" s="1048"/>
      <c r="D528" s="1048"/>
      <c r="E528" s="1048"/>
      <c r="F528" s="1048"/>
      <c r="G528" s="1048"/>
      <c r="H528" s="338">
        <v>1480</v>
      </c>
      <c r="I528" s="1067"/>
      <c r="J528" s="1067"/>
      <c r="K528" s="1067"/>
      <c r="L528" s="1067"/>
      <c r="M528" s="1067"/>
      <c r="N528" s="338">
        <v>1481</v>
      </c>
      <c r="O528" s="1067"/>
      <c r="P528" s="1067"/>
      <c r="Q528" s="1067"/>
      <c r="R528" s="1067"/>
      <c r="S528" s="1067"/>
      <c r="T528" s="338">
        <v>1769</v>
      </c>
      <c r="U528" s="1067"/>
      <c r="V528" s="1067"/>
      <c r="W528" s="1067"/>
      <c r="X528" s="1067"/>
      <c r="Y528" s="1067"/>
      <c r="Z528" s="338">
        <v>1770</v>
      </c>
      <c r="AA528" s="1067"/>
      <c r="AB528" s="1067"/>
      <c r="AC528" s="1067"/>
      <c r="AD528" s="1067"/>
      <c r="AE528" s="1067"/>
      <c r="AF528" s="338">
        <v>1482</v>
      </c>
      <c r="AG528" s="1067"/>
      <c r="AH528" s="1067"/>
      <c r="AI528" s="1067"/>
      <c r="AJ528" s="1067"/>
      <c r="AK528" s="1067"/>
      <c r="AL528" s="338">
        <v>1483</v>
      </c>
      <c r="AM528" s="1067"/>
      <c r="AN528" s="1067"/>
      <c r="AO528" s="1067"/>
      <c r="AP528" s="1067"/>
      <c r="AQ528" s="1067"/>
      <c r="AR528" s="338">
        <v>1390</v>
      </c>
      <c r="AS528" s="1067"/>
      <c r="AT528" s="1067"/>
      <c r="AU528" s="1067"/>
      <c r="AV528" s="1067"/>
      <c r="AW528" s="1067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48" t="s">
        <v>33</v>
      </c>
      <c r="C529" s="1048"/>
      <c r="D529" s="1048"/>
      <c r="E529" s="1048"/>
      <c r="F529" s="1048"/>
      <c r="G529" s="1048"/>
      <c r="H529" s="338">
        <v>1484</v>
      </c>
      <c r="I529" s="1067"/>
      <c r="J529" s="1067"/>
      <c r="K529" s="1067"/>
      <c r="L529" s="1067"/>
      <c r="M529" s="1067"/>
      <c r="N529" s="338">
        <v>1485</v>
      </c>
      <c r="O529" s="1067"/>
      <c r="P529" s="1067"/>
      <c r="Q529" s="1067"/>
      <c r="R529" s="1067"/>
      <c r="S529" s="1067"/>
      <c r="T529" s="338">
        <v>1771</v>
      </c>
      <c r="U529" s="1067"/>
      <c r="V529" s="1067"/>
      <c r="W529" s="1067"/>
      <c r="X529" s="1067"/>
      <c r="Y529" s="1067"/>
      <c r="Z529" s="338">
        <v>1772</v>
      </c>
      <c r="AA529" s="1067"/>
      <c r="AB529" s="1067"/>
      <c r="AC529" s="1067"/>
      <c r="AD529" s="1067"/>
      <c r="AE529" s="1067"/>
      <c r="AF529" s="338">
        <v>1486</v>
      </c>
      <c r="AG529" s="1067"/>
      <c r="AH529" s="1067"/>
      <c r="AI529" s="1067"/>
      <c r="AJ529" s="1067"/>
      <c r="AK529" s="1067"/>
      <c r="AL529" s="338">
        <v>1487</v>
      </c>
      <c r="AM529" s="1067"/>
      <c r="AN529" s="1067"/>
      <c r="AO529" s="1067"/>
      <c r="AP529" s="1067"/>
      <c r="AQ529" s="1067"/>
      <c r="AR529" s="338">
        <v>1391</v>
      </c>
      <c r="AS529" s="1067"/>
      <c r="AT529" s="1067"/>
      <c r="AU529" s="1067"/>
      <c r="AV529" s="1067"/>
      <c r="AW529" s="1067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48" t="s">
        <v>34</v>
      </c>
      <c r="C530" s="1048"/>
      <c r="D530" s="1048"/>
      <c r="E530" s="1048"/>
      <c r="F530" s="1048"/>
      <c r="G530" s="1048"/>
      <c r="H530" s="361"/>
      <c r="I530" s="1068"/>
      <c r="J530" s="1068"/>
      <c r="K530" s="1068"/>
      <c r="L530" s="1068"/>
      <c r="M530" s="1068"/>
      <c r="N530" s="338">
        <v>1489</v>
      </c>
      <c r="O530" s="1067"/>
      <c r="P530" s="1067"/>
      <c r="Q530" s="1067"/>
      <c r="R530" s="1067"/>
      <c r="S530" s="1067"/>
      <c r="T530" s="361"/>
      <c r="U530" s="1068"/>
      <c r="V530" s="1068"/>
      <c r="W530" s="1068"/>
      <c r="X530" s="1068"/>
      <c r="Y530" s="1068"/>
      <c r="Z530" s="361"/>
      <c r="AA530" s="1068"/>
      <c r="AB530" s="1068"/>
      <c r="AC530" s="1068"/>
      <c r="AD530" s="1068"/>
      <c r="AE530" s="1068"/>
      <c r="AF530" s="338">
        <v>1490</v>
      </c>
      <c r="AG530" s="1067"/>
      <c r="AH530" s="1067"/>
      <c r="AI530" s="1067"/>
      <c r="AJ530" s="1067"/>
      <c r="AK530" s="1067"/>
      <c r="AL530" s="338">
        <v>1491</v>
      </c>
      <c r="AM530" s="1067"/>
      <c r="AN530" s="1067"/>
      <c r="AO530" s="1067"/>
      <c r="AP530" s="1067"/>
      <c r="AQ530" s="1067"/>
      <c r="AR530" s="361"/>
      <c r="AS530" s="1068"/>
      <c r="AT530" s="1068"/>
      <c r="AU530" s="1068"/>
      <c r="AV530" s="1068"/>
      <c r="AW530" s="1068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066" t="s">
        <v>217</v>
      </c>
      <c r="C532" s="1066"/>
      <c r="D532" s="1066"/>
      <c r="E532" s="1066"/>
      <c r="F532" s="1066"/>
      <c r="G532" s="1066" t="s">
        <v>35</v>
      </c>
      <c r="H532" s="1066"/>
      <c r="I532" s="1066"/>
      <c r="J532" s="1066"/>
      <c r="K532" s="1066"/>
      <c r="L532" s="1066"/>
      <c r="M532" s="1066"/>
      <c r="N532" s="1066"/>
      <c r="O532" s="1066"/>
      <c r="P532" s="1066"/>
      <c r="Q532" s="1066"/>
      <c r="R532" s="1066"/>
      <c r="S532" s="1066"/>
      <c r="T532" s="1066"/>
      <c r="U532" s="1066"/>
      <c r="V532" s="1066"/>
      <c r="W532" s="1066"/>
      <c r="X532" s="1066"/>
      <c r="Y532" s="1066"/>
      <c r="Z532" s="1066"/>
      <c r="AA532" s="1066"/>
      <c r="AB532" s="1066"/>
      <c r="AC532" s="1066"/>
      <c r="AD532" s="1066"/>
      <c r="AE532" s="1066"/>
      <c r="AF532" s="1066"/>
      <c r="AG532" s="1066"/>
      <c r="AH532" s="1066"/>
      <c r="AI532" s="1066"/>
      <c r="AJ532" s="1066"/>
      <c r="AK532" s="1066" t="s">
        <v>36</v>
      </c>
      <c r="AL532" s="1066"/>
      <c r="AM532" s="1066"/>
      <c r="AN532" s="1066"/>
      <c r="AO532" s="1066"/>
      <c r="AP532" s="1066"/>
      <c r="AQ532" s="1066"/>
      <c r="AR532" s="1066"/>
      <c r="AS532" s="1066"/>
      <c r="AT532" s="1066"/>
      <c r="AU532" s="1066"/>
      <c r="AV532" s="1066"/>
      <c r="AW532" s="1066"/>
      <c r="AX532" s="1066"/>
      <c r="AY532" s="1066"/>
      <c r="AZ532" s="1066"/>
      <c r="BA532" s="1066"/>
      <c r="BB532" s="1066"/>
      <c r="BC532" s="359"/>
    </row>
    <row r="533" spans="1:55" s="42" customFormat="1">
      <c r="A533" s="284"/>
      <c r="B533" s="1066"/>
      <c r="C533" s="1066"/>
      <c r="D533" s="1066"/>
      <c r="E533" s="1066"/>
      <c r="F533" s="1066"/>
      <c r="G533" s="1066" t="s">
        <v>6</v>
      </c>
      <c r="H533" s="1066"/>
      <c r="I533" s="1066"/>
      <c r="J533" s="1066"/>
      <c r="K533" s="1066"/>
      <c r="L533" s="1066"/>
      <c r="M533" s="1066"/>
      <c r="N533" s="1066"/>
      <c r="O533" s="1066"/>
      <c r="P533" s="1066"/>
      <c r="Q533" s="1066"/>
      <c r="R533" s="1066"/>
      <c r="S533" s="1066" t="s">
        <v>37</v>
      </c>
      <c r="T533" s="1066"/>
      <c r="U533" s="1066"/>
      <c r="V533" s="1066"/>
      <c r="W533" s="1066"/>
      <c r="X533" s="1066"/>
      <c r="Y533" s="1066"/>
      <c r="Z533" s="1066"/>
      <c r="AA533" s="1066"/>
      <c r="AB533" s="1066"/>
      <c r="AC533" s="1066"/>
      <c r="AD533" s="1066"/>
      <c r="AE533" s="1066" t="s">
        <v>38</v>
      </c>
      <c r="AF533" s="1066"/>
      <c r="AG533" s="1066"/>
      <c r="AH533" s="1066"/>
      <c r="AI533" s="1066"/>
      <c r="AJ533" s="1066"/>
      <c r="AK533" s="1066" t="s">
        <v>39</v>
      </c>
      <c r="AL533" s="1066"/>
      <c r="AM533" s="1066"/>
      <c r="AN533" s="1066"/>
      <c r="AO533" s="1066"/>
      <c r="AP533" s="1066"/>
      <c r="AQ533" s="1066" t="s">
        <v>40</v>
      </c>
      <c r="AR533" s="1066"/>
      <c r="AS533" s="1066"/>
      <c r="AT533" s="1066"/>
      <c r="AU533" s="1066"/>
      <c r="AV533" s="1066"/>
      <c r="AW533" s="1066" t="s">
        <v>38</v>
      </c>
      <c r="AX533" s="1066"/>
      <c r="AY533" s="1066"/>
      <c r="AZ533" s="1066"/>
      <c r="BA533" s="1066"/>
      <c r="BB533" s="1066"/>
      <c r="BC533" s="359"/>
    </row>
    <row r="534" spans="1:55" s="42" customFormat="1">
      <c r="A534" s="284"/>
      <c r="B534" s="1066"/>
      <c r="C534" s="1066"/>
      <c r="D534" s="1066"/>
      <c r="E534" s="1066"/>
      <c r="F534" s="1066"/>
      <c r="G534" s="1066" t="s">
        <v>39</v>
      </c>
      <c r="H534" s="1066"/>
      <c r="I534" s="1066"/>
      <c r="J534" s="1066"/>
      <c r="K534" s="1066"/>
      <c r="L534" s="1066"/>
      <c r="M534" s="1066" t="s">
        <v>40</v>
      </c>
      <c r="N534" s="1066"/>
      <c r="O534" s="1066"/>
      <c r="P534" s="1066"/>
      <c r="Q534" s="1066"/>
      <c r="R534" s="1066"/>
      <c r="S534" s="1066" t="s">
        <v>39</v>
      </c>
      <c r="T534" s="1066"/>
      <c r="U534" s="1066"/>
      <c r="V534" s="1066"/>
      <c r="W534" s="1066"/>
      <c r="X534" s="1066"/>
      <c r="Y534" s="1066" t="s">
        <v>40</v>
      </c>
      <c r="Z534" s="1066"/>
      <c r="AA534" s="1066"/>
      <c r="AB534" s="1066"/>
      <c r="AC534" s="1066"/>
      <c r="AD534" s="1066"/>
      <c r="AE534" s="1066"/>
      <c r="AF534" s="1066"/>
      <c r="AG534" s="1066"/>
      <c r="AH534" s="1066"/>
      <c r="AI534" s="1066"/>
      <c r="AJ534" s="1066"/>
      <c r="AK534" s="1066"/>
      <c r="AL534" s="1066"/>
      <c r="AM534" s="1066"/>
      <c r="AN534" s="1066"/>
      <c r="AO534" s="1066"/>
      <c r="AP534" s="1066"/>
      <c r="AQ534" s="1066"/>
      <c r="AR534" s="1066"/>
      <c r="AS534" s="1066"/>
      <c r="AT534" s="1066"/>
      <c r="AU534" s="1066"/>
      <c r="AV534" s="1066"/>
      <c r="AW534" s="1066"/>
      <c r="AX534" s="1066"/>
      <c r="AY534" s="1066"/>
      <c r="AZ534" s="1066"/>
      <c r="BA534" s="1066"/>
      <c r="BB534" s="1066"/>
      <c r="BC534" s="359"/>
    </row>
    <row r="535" spans="1:55" s="42" customFormat="1" ht="18.75" customHeight="1">
      <c r="A535" s="284"/>
      <c r="B535" s="1048" t="s">
        <v>775</v>
      </c>
      <c r="C535" s="1048"/>
      <c r="D535" s="1048"/>
      <c r="E535" s="1048"/>
      <c r="F535" s="1048"/>
      <c r="G535" s="338">
        <v>1495</v>
      </c>
      <c r="H535" s="1065"/>
      <c r="I535" s="1065"/>
      <c r="J535" s="1065"/>
      <c r="K535" s="1065"/>
      <c r="L535" s="1065"/>
      <c r="M535" s="338">
        <v>1496</v>
      </c>
      <c r="N535" s="1065"/>
      <c r="O535" s="1065"/>
      <c r="P535" s="1065"/>
      <c r="Q535" s="1065"/>
      <c r="R535" s="1065"/>
      <c r="S535" s="338">
        <v>1497</v>
      </c>
      <c r="T535" s="1065"/>
      <c r="U535" s="1065"/>
      <c r="V535" s="1065"/>
      <c r="W535" s="1065"/>
      <c r="X535" s="1065"/>
      <c r="Y535" s="338">
        <v>1498</v>
      </c>
      <c r="Z535" s="1038"/>
      <c r="AA535" s="1038"/>
      <c r="AB535" s="1038"/>
      <c r="AC535" s="1038"/>
      <c r="AD535" s="1038"/>
      <c r="AE535" s="338">
        <v>1499</v>
      </c>
      <c r="AF535" s="1038"/>
      <c r="AG535" s="1038"/>
      <c r="AH535" s="1038"/>
      <c r="AI535" s="1038"/>
      <c r="AJ535" s="1038"/>
      <c r="AK535" s="338">
        <v>1501</v>
      </c>
      <c r="AL535" s="1038"/>
      <c r="AM535" s="1038"/>
      <c r="AN535" s="1038"/>
      <c r="AO535" s="1038"/>
      <c r="AP535" s="1038"/>
      <c r="AQ535" s="338">
        <v>1502</v>
      </c>
      <c r="AR535" s="1038"/>
      <c r="AS535" s="1038"/>
      <c r="AT535" s="1038"/>
      <c r="AU535" s="1038"/>
      <c r="AV535" s="1038"/>
      <c r="AW535" s="338">
        <v>1503</v>
      </c>
      <c r="AX535" s="1038"/>
      <c r="AY535" s="1038"/>
      <c r="AZ535" s="1038"/>
      <c r="BA535" s="1038"/>
      <c r="BB535" s="1038"/>
      <c r="BC535" s="369" t="s">
        <v>2</v>
      </c>
    </row>
    <row r="536" spans="1:55" s="42" customFormat="1" ht="18.75" customHeight="1">
      <c r="A536" s="284"/>
      <c r="B536" s="1048" t="s">
        <v>777</v>
      </c>
      <c r="C536" s="1048"/>
      <c r="D536" s="1048"/>
      <c r="E536" s="1048"/>
      <c r="F536" s="1048"/>
      <c r="G536" s="338">
        <v>1655</v>
      </c>
      <c r="H536" s="1065"/>
      <c r="I536" s="1065"/>
      <c r="J536" s="1065"/>
      <c r="K536" s="1065"/>
      <c r="L536" s="1065"/>
      <c r="M536" s="338">
        <v>1656</v>
      </c>
      <c r="N536" s="1065"/>
      <c r="O536" s="1065"/>
      <c r="P536" s="1065"/>
      <c r="Q536" s="1065"/>
      <c r="R536" s="1065"/>
      <c r="S536" s="338">
        <v>1504</v>
      </c>
      <c r="T536" s="1065"/>
      <c r="U536" s="1065"/>
      <c r="V536" s="1065"/>
      <c r="W536" s="1065"/>
      <c r="X536" s="1065"/>
      <c r="Y536" s="338">
        <v>1505</v>
      </c>
      <c r="Z536" s="1038"/>
      <c r="AA536" s="1038"/>
      <c r="AB536" s="1038"/>
      <c r="AC536" s="1038"/>
      <c r="AD536" s="1038"/>
      <c r="AE536" s="361"/>
      <c r="AF536" s="1058"/>
      <c r="AG536" s="1059"/>
      <c r="AH536" s="1059"/>
      <c r="AI536" s="1059"/>
      <c r="AJ536" s="1060"/>
      <c r="AK536" s="361"/>
      <c r="AL536" s="1058"/>
      <c r="AM536" s="1059"/>
      <c r="AN536" s="1059"/>
      <c r="AO536" s="1059"/>
      <c r="AP536" s="1060"/>
      <c r="AQ536" s="361"/>
      <c r="AR536" s="1058"/>
      <c r="AS536" s="1059"/>
      <c r="AT536" s="1059"/>
      <c r="AU536" s="1059"/>
      <c r="AV536" s="1060"/>
      <c r="AW536" s="361"/>
      <c r="AX536" s="1058"/>
      <c r="AY536" s="1059"/>
      <c r="AZ536" s="1059"/>
      <c r="BA536" s="1059"/>
      <c r="BB536" s="1060"/>
      <c r="BC536" s="369" t="s">
        <v>329</v>
      </c>
    </row>
    <row r="537" spans="1:55" s="42" customFormat="1" ht="18.75" customHeight="1">
      <c r="A537" s="284"/>
      <c r="B537" s="1048" t="s">
        <v>213</v>
      </c>
      <c r="C537" s="1048"/>
      <c r="D537" s="1048"/>
      <c r="E537" s="1048"/>
      <c r="F537" s="1048"/>
      <c r="G537" s="361"/>
      <c r="H537" s="1058"/>
      <c r="I537" s="1059"/>
      <c r="J537" s="1059"/>
      <c r="K537" s="1059"/>
      <c r="L537" s="1060"/>
      <c r="M537" s="361"/>
      <c r="N537" s="1058"/>
      <c r="O537" s="1059"/>
      <c r="P537" s="1059"/>
      <c r="Q537" s="1059"/>
      <c r="R537" s="1060"/>
      <c r="S537" s="361"/>
      <c r="T537" s="1058"/>
      <c r="U537" s="1059"/>
      <c r="V537" s="1059"/>
      <c r="W537" s="1059"/>
      <c r="X537" s="1060"/>
      <c r="Y537" s="361"/>
      <c r="Z537" s="1058"/>
      <c r="AA537" s="1059"/>
      <c r="AB537" s="1059"/>
      <c r="AC537" s="1059"/>
      <c r="AD537" s="1060"/>
      <c r="AE537" s="361"/>
      <c r="AF537" s="1058"/>
      <c r="AG537" s="1059"/>
      <c r="AH537" s="1059"/>
      <c r="AI537" s="1059"/>
      <c r="AJ537" s="1060"/>
      <c r="AK537" s="338">
        <v>1506</v>
      </c>
      <c r="AL537" s="1038"/>
      <c r="AM537" s="1038"/>
      <c r="AN537" s="1038"/>
      <c r="AO537" s="1038"/>
      <c r="AP537" s="1038"/>
      <c r="AQ537" s="338">
        <v>1507</v>
      </c>
      <c r="AR537" s="1038"/>
      <c r="AS537" s="1038"/>
      <c r="AT537" s="1038"/>
      <c r="AU537" s="1038"/>
      <c r="AV537" s="1038"/>
      <c r="AW537" s="361"/>
      <c r="AX537" s="1058"/>
      <c r="AY537" s="1059"/>
      <c r="AZ537" s="1059"/>
      <c r="BA537" s="1059"/>
      <c r="BB537" s="1060"/>
      <c r="BC537" s="369" t="s">
        <v>329</v>
      </c>
    </row>
    <row r="538" spans="1:55" s="42" customFormat="1" ht="18.75" customHeight="1">
      <c r="A538" s="284"/>
      <c r="B538" s="1048" t="s">
        <v>42</v>
      </c>
      <c r="C538" s="1048"/>
      <c r="D538" s="1048"/>
      <c r="E538" s="1048"/>
      <c r="F538" s="1048"/>
      <c r="G538" s="338">
        <v>1590</v>
      </c>
      <c r="H538" s="1038"/>
      <c r="I538" s="1038"/>
      <c r="J538" s="1038"/>
      <c r="K538" s="1038"/>
      <c r="L538" s="1038"/>
      <c r="M538" s="338">
        <v>1436</v>
      </c>
      <c r="N538" s="1065"/>
      <c r="O538" s="1065"/>
      <c r="P538" s="1065"/>
      <c r="Q538" s="1065"/>
      <c r="R538" s="1065"/>
      <c r="S538" s="338">
        <v>1437</v>
      </c>
      <c r="T538" s="1065"/>
      <c r="U538" s="1065"/>
      <c r="V538" s="1065"/>
      <c r="W538" s="1065"/>
      <c r="X538" s="1065"/>
      <c r="Y538" s="338">
        <v>1438</v>
      </c>
      <c r="Z538" s="1065"/>
      <c r="AA538" s="1065"/>
      <c r="AB538" s="1065"/>
      <c r="AC538" s="1065"/>
      <c r="AD538" s="1065"/>
      <c r="AE538" s="338">
        <v>1439</v>
      </c>
      <c r="AF538" s="1065"/>
      <c r="AG538" s="1065"/>
      <c r="AH538" s="1065"/>
      <c r="AI538" s="1065"/>
      <c r="AJ538" s="1065"/>
      <c r="AK538" s="338">
        <v>1441</v>
      </c>
      <c r="AL538" s="1065"/>
      <c r="AM538" s="1065"/>
      <c r="AN538" s="1065"/>
      <c r="AO538" s="1065"/>
      <c r="AP538" s="1065"/>
      <c r="AQ538" s="338">
        <v>1442</v>
      </c>
      <c r="AR538" s="1065"/>
      <c r="AS538" s="1065"/>
      <c r="AT538" s="1065"/>
      <c r="AU538" s="1065"/>
      <c r="AV538" s="1065"/>
      <c r="AW538" s="338">
        <v>1443</v>
      </c>
      <c r="AX538" s="1065"/>
      <c r="AY538" s="1065"/>
      <c r="AZ538" s="1065"/>
      <c r="BA538" s="1065"/>
      <c r="BB538" s="1065"/>
      <c r="BC538" s="369" t="s">
        <v>2</v>
      </c>
    </row>
    <row r="539" spans="1:55" s="42" customFormat="1" ht="18.75" customHeight="1">
      <c r="A539" s="284"/>
      <c r="B539" s="1048" t="s">
        <v>43</v>
      </c>
      <c r="C539" s="1048"/>
      <c r="D539" s="1048"/>
      <c r="E539" s="1048"/>
      <c r="F539" s="1048"/>
      <c r="G539" s="338">
        <v>1444</v>
      </c>
      <c r="H539" s="1038"/>
      <c r="I539" s="1038"/>
      <c r="J539" s="1038"/>
      <c r="K539" s="1038"/>
      <c r="L539" s="1038"/>
      <c r="M539" s="338">
        <v>1447</v>
      </c>
      <c r="N539" s="1065"/>
      <c r="O539" s="1065"/>
      <c r="P539" s="1065"/>
      <c r="Q539" s="1065"/>
      <c r="R539" s="1065"/>
      <c r="S539" s="338">
        <v>1448</v>
      </c>
      <c r="T539" s="1065"/>
      <c r="U539" s="1065"/>
      <c r="V539" s="1065"/>
      <c r="W539" s="1065"/>
      <c r="X539" s="1065"/>
      <c r="Y539" s="338">
        <v>1449</v>
      </c>
      <c r="Z539" s="1065"/>
      <c r="AA539" s="1065"/>
      <c r="AB539" s="1065"/>
      <c r="AC539" s="1065"/>
      <c r="AD539" s="1065"/>
      <c r="AE539" s="338">
        <v>1508</v>
      </c>
      <c r="AF539" s="1065"/>
      <c r="AG539" s="1065"/>
      <c r="AH539" s="1065"/>
      <c r="AI539" s="1065"/>
      <c r="AJ539" s="1065"/>
      <c r="AK539" s="338">
        <v>1509</v>
      </c>
      <c r="AL539" s="1065"/>
      <c r="AM539" s="1065"/>
      <c r="AN539" s="1065"/>
      <c r="AO539" s="1065"/>
      <c r="AP539" s="1065"/>
      <c r="AQ539" s="338">
        <v>1510</v>
      </c>
      <c r="AR539" s="1065"/>
      <c r="AS539" s="1065"/>
      <c r="AT539" s="1065"/>
      <c r="AU539" s="1065"/>
      <c r="AV539" s="1065"/>
      <c r="AW539" s="338">
        <v>1511</v>
      </c>
      <c r="AX539" s="1065"/>
      <c r="AY539" s="1065"/>
      <c r="AZ539" s="1065"/>
      <c r="BA539" s="1065"/>
      <c r="BB539" s="1065"/>
      <c r="BC539" s="369" t="s">
        <v>329</v>
      </c>
    </row>
    <row r="540" spans="1:55" s="42" customFormat="1" ht="18.75" customHeight="1">
      <c r="A540" s="284"/>
      <c r="B540" s="1048" t="s">
        <v>218</v>
      </c>
      <c r="C540" s="1048"/>
      <c r="D540" s="1048"/>
      <c r="E540" s="1048"/>
      <c r="F540" s="1048"/>
      <c r="G540" s="338">
        <v>1512</v>
      </c>
      <c r="H540" s="1038"/>
      <c r="I540" s="1038"/>
      <c r="J540" s="1038"/>
      <c r="K540" s="1038"/>
      <c r="L540" s="1038"/>
      <c r="M540" s="338">
        <v>1513</v>
      </c>
      <c r="N540" s="1065"/>
      <c r="O540" s="1065"/>
      <c r="P540" s="1065"/>
      <c r="Q540" s="1065"/>
      <c r="R540" s="1065"/>
      <c r="S540" s="361"/>
      <c r="T540" s="1058"/>
      <c r="U540" s="1059"/>
      <c r="V540" s="1059"/>
      <c r="W540" s="1059"/>
      <c r="X540" s="1060"/>
      <c r="Y540" s="361"/>
      <c r="Z540" s="1058"/>
      <c r="AA540" s="1059"/>
      <c r="AB540" s="1059"/>
      <c r="AC540" s="1059"/>
      <c r="AD540" s="1060"/>
      <c r="AE540" s="338">
        <v>1514</v>
      </c>
      <c r="AF540" s="1038"/>
      <c r="AG540" s="1038"/>
      <c r="AH540" s="1038"/>
      <c r="AI540" s="1038"/>
      <c r="AJ540" s="1038"/>
      <c r="AK540" s="361"/>
      <c r="AL540" s="1058"/>
      <c r="AM540" s="1059"/>
      <c r="AN540" s="1059"/>
      <c r="AO540" s="1059"/>
      <c r="AP540" s="1060"/>
      <c r="AQ540" s="361"/>
      <c r="AR540" s="1058"/>
      <c r="AS540" s="1059"/>
      <c r="AT540" s="1059"/>
      <c r="AU540" s="1059"/>
      <c r="AV540" s="1060"/>
      <c r="AW540" s="361"/>
      <c r="AX540" s="1058"/>
      <c r="AY540" s="1059"/>
      <c r="AZ540" s="1059"/>
      <c r="BA540" s="1059"/>
      <c r="BB540" s="1060"/>
      <c r="BC540" s="369" t="s">
        <v>2</v>
      </c>
    </row>
    <row r="541" spans="1:55" s="42" customFormat="1" ht="18.75" customHeight="1">
      <c r="A541" s="284"/>
      <c r="B541" s="1048" t="s">
        <v>219</v>
      </c>
      <c r="C541" s="1048"/>
      <c r="D541" s="1048"/>
      <c r="E541" s="1048"/>
      <c r="F541" s="1048"/>
      <c r="G541" s="338">
        <v>1515</v>
      </c>
      <c r="H541" s="1038"/>
      <c r="I541" s="1038"/>
      <c r="J541" s="1038"/>
      <c r="K541" s="1038"/>
      <c r="L541" s="1038"/>
      <c r="M541" s="338">
        <v>1516</v>
      </c>
      <c r="N541" s="1065"/>
      <c r="O541" s="1065"/>
      <c r="P541" s="1065"/>
      <c r="Q541" s="1065"/>
      <c r="R541" s="1065"/>
      <c r="S541" s="338">
        <v>1517</v>
      </c>
      <c r="T541" s="1065"/>
      <c r="U541" s="1065"/>
      <c r="V541" s="1065"/>
      <c r="W541" s="1065"/>
      <c r="X541" s="1065"/>
      <c r="Y541" s="338">
        <v>1518</v>
      </c>
      <c r="Z541" s="1065"/>
      <c r="AA541" s="1065"/>
      <c r="AB541" s="1065"/>
      <c r="AC541" s="1065"/>
      <c r="AD541" s="1065"/>
      <c r="AE541" s="338">
        <v>1519</v>
      </c>
      <c r="AF541" s="1065"/>
      <c r="AG541" s="1065"/>
      <c r="AH541" s="1065"/>
      <c r="AI541" s="1065"/>
      <c r="AJ541" s="1065"/>
      <c r="AK541" s="338">
        <v>1520</v>
      </c>
      <c r="AL541" s="1065"/>
      <c r="AM541" s="1065"/>
      <c r="AN541" s="1065"/>
      <c r="AO541" s="1065"/>
      <c r="AP541" s="1065"/>
      <c r="AQ541" s="338">
        <v>1521</v>
      </c>
      <c r="AR541" s="1065"/>
      <c r="AS541" s="1065"/>
      <c r="AT541" s="1065"/>
      <c r="AU541" s="1065"/>
      <c r="AV541" s="1065"/>
      <c r="AW541" s="338">
        <v>1522</v>
      </c>
      <c r="AX541" s="1065"/>
      <c r="AY541" s="1065"/>
      <c r="AZ541" s="1065"/>
      <c r="BA541" s="1065"/>
      <c r="BB541" s="1065"/>
      <c r="BC541" s="353" t="s">
        <v>2</v>
      </c>
    </row>
    <row r="542" spans="1:55" s="42" customFormat="1" ht="18.75" customHeight="1">
      <c r="A542" s="284"/>
      <c r="B542" s="1048" t="s">
        <v>31</v>
      </c>
      <c r="C542" s="1048"/>
      <c r="D542" s="1048"/>
      <c r="E542" s="1048"/>
      <c r="F542" s="1048"/>
      <c r="G542" s="338">
        <v>1523</v>
      </c>
      <c r="H542" s="1038"/>
      <c r="I542" s="1038"/>
      <c r="J542" s="1038"/>
      <c r="K542" s="1038"/>
      <c r="L542" s="1038"/>
      <c r="M542" s="338">
        <v>1524</v>
      </c>
      <c r="N542" s="1065"/>
      <c r="O542" s="1065"/>
      <c r="P542" s="1065"/>
      <c r="Q542" s="1065"/>
      <c r="R542" s="1065"/>
      <c r="S542" s="338">
        <v>1525</v>
      </c>
      <c r="T542" s="1065"/>
      <c r="U542" s="1065"/>
      <c r="V542" s="1065"/>
      <c r="W542" s="1065"/>
      <c r="X542" s="1065"/>
      <c r="Y542" s="338">
        <v>1526</v>
      </c>
      <c r="Z542" s="1065"/>
      <c r="AA542" s="1065"/>
      <c r="AB542" s="1065"/>
      <c r="AC542" s="1065"/>
      <c r="AD542" s="1065"/>
      <c r="AE542" s="338">
        <v>1527</v>
      </c>
      <c r="AF542" s="1065"/>
      <c r="AG542" s="1065"/>
      <c r="AH542" s="1065"/>
      <c r="AI542" s="1065"/>
      <c r="AJ542" s="1065"/>
      <c r="AK542" s="338">
        <v>1528</v>
      </c>
      <c r="AL542" s="1065"/>
      <c r="AM542" s="1065"/>
      <c r="AN542" s="1065"/>
      <c r="AO542" s="1065"/>
      <c r="AP542" s="1065"/>
      <c r="AQ542" s="338">
        <v>1529</v>
      </c>
      <c r="AR542" s="1065"/>
      <c r="AS542" s="1065"/>
      <c r="AT542" s="1065"/>
      <c r="AU542" s="1065"/>
      <c r="AV542" s="1065"/>
      <c r="AW542" s="338">
        <v>1530</v>
      </c>
      <c r="AX542" s="1065"/>
      <c r="AY542" s="1065"/>
      <c r="AZ542" s="1065"/>
      <c r="BA542" s="1065"/>
      <c r="BB542" s="1065"/>
      <c r="BC542" s="353" t="s">
        <v>2</v>
      </c>
    </row>
    <row r="543" spans="1:55" s="42" customFormat="1" ht="18.75" customHeight="1">
      <c r="A543" s="284"/>
      <c r="B543" s="1048" t="s">
        <v>32</v>
      </c>
      <c r="C543" s="1048"/>
      <c r="D543" s="1048"/>
      <c r="E543" s="1048"/>
      <c r="F543" s="1048"/>
      <c r="G543" s="338">
        <v>1531</v>
      </c>
      <c r="H543" s="1038"/>
      <c r="I543" s="1038"/>
      <c r="J543" s="1038"/>
      <c r="K543" s="1038"/>
      <c r="L543" s="1038"/>
      <c r="M543" s="338">
        <v>1532</v>
      </c>
      <c r="N543" s="1065"/>
      <c r="O543" s="1065"/>
      <c r="P543" s="1065"/>
      <c r="Q543" s="1065"/>
      <c r="R543" s="1065"/>
      <c r="S543" s="338">
        <v>1533</v>
      </c>
      <c r="T543" s="1065"/>
      <c r="U543" s="1065"/>
      <c r="V543" s="1065"/>
      <c r="W543" s="1065"/>
      <c r="X543" s="1065"/>
      <c r="Y543" s="338">
        <v>1534</v>
      </c>
      <c r="Z543" s="1065"/>
      <c r="AA543" s="1065"/>
      <c r="AB543" s="1065"/>
      <c r="AC543" s="1065"/>
      <c r="AD543" s="1065"/>
      <c r="AE543" s="338">
        <v>1535</v>
      </c>
      <c r="AF543" s="1065"/>
      <c r="AG543" s="1065"/>
      <c r="AH543" s="1065"/>
      <c r="AI543" s="1065"/>
      <c r="AJ543" s="1065"/>
      <c r="AK543" s="338">
        <v>1536</v>
      </c>
      <c r="AL543" s="1065"/>
      <c r="AM543" s="1065"/>
      <c r="AN543" s="1065"/>
      <c r="AO543" s="1065"/>
      <c r="AP543" s="1065"/>
      <c r="AQ543" s="338">
        <v>1537</v>
      </c>
      <c r="AR543" s="1065"/>
      <c r="AS543" s="1065"/>
      <c r="AT543" s="1065"/>
      <c r="AU543" s="1065"/>
      <c r="AV543" s="1065"/>
      <c r="AW543" s="338">
        <v>1538</v>
      </c>
      <c r="AX543" s="1065"/>
      <c r="AY543" s="1065"/>
      <c r="AZ543" s="1065"/>
      <c r="BA543" s="1065"/>
      <c r="BB543" s="1065"/>
      <c r="BC543" s="353" t="s">
        <v>329</v>
      </c>
    </row>
    <row r="544" spans="1:55" s="42" customFormat="1" ht="18.75" customHeight="1">
      <c r="A544" s="284"/>
      <c r="B544" s="1048" t="s">
        <v>220</v>
      </c>
      <c r="C544" s="1048"/>
      <c r="D544" s="1048"/>
      <c r="E544" s="1048"/>
      <c r="F544" s="1048"/>
      <c r="G544" s="338">
        <v>1539</v>
      </c>
      <c r="H544" s="1038"/>
      <c r="I544" s="1038"/>
      <c r="J544" s="1038"/>
      <c r="K544" s="1038"/>
      <c r="L544" s="1038"/>
      <c r="M544" s="338">
        <v>1540</v>
      </c>
      <c r="N544" s="1065"/>
      <c r="O544" s="1065"/>
      <c r="P544" s="1065"/>
      <c r="Q544" s="1065"/>
      <c r="R544" s="1065"/>
      <c r="S544" s="338">
        <v>1541</v>
      </c>
      <c r="T544" s="1065"/>
      <c r="U544" s="1065"/>
      <c r="V544" s="1065"/>
      <c r="W544" s="1065"/>
      <c r="X544" s="1065"/>
      <c r="Y544" s="338">
        <v>1542</v>
      </c>
      <c r="Z544" s="1065"/>
      <c r="AA544" s="1065"/>
      <c r="AB544" s="1065"/>
      <c r="AC544" s="1065"/>
      <c r="AD544" s="1065"/>
      <c r="AE544" s="338">
        <v>1543</v>
      </c>
      <c r="AF544" s="1065"/>
      <c r="AG544" s="1065"/>
      <c r="AH544" s="1065"/>
      <c r="AI544" s="1065"/>
      <c r="AJ544" s="1065"/>
      <c r="AK544" s="338">
        <v>1544</v>
      </c>
      <c r="AL544" s="1065"/>
      <c r="AM544" s="1065"/>
      <c r="AN544" s="1065"/>
      <c r="AO544" s="1065"/>
      <c r="AP544" s="1065"/>
      <c r="AQ544" s="338">
        <v>1547</v>
      </c>
      <c r="AR544" s="1065"/>
      <c r="AS544" s="1065"/>
      <c r="AT544" s="1065"/>
      <c r="AU544" s="1065"/>
      <c r="AV544" s="1065"/>
      <c r="AW544" s="338">
        <v>1548</v>
      </c>
      <c r="AX544" s="1065"/>
      <c r="AY544" s="1065"/>
      <c r="AZ544" s="1065"/>
      <c r="BA544" s="1065"/>
      <c r="BB544" s="1065"/>
      <c r="BC544" s="353" t="s">
        <v>329</v>
      </c>
    </row>
    <row r="545" spans="1:55" s="42" customFormat="1" ht="18.75" customHeight="1">
      <c r="A545" s="284"/>
      <c r="B545" s="1048" t="s">
        <v>778</v>
      </c>
      <c r="C545" s="1048"/>
      <c r="D545" s="1048"/>
      <c r="E545" s="1048"/>
      <c r="F545" s="1048"/>
      <c r="G545" s="338">
        <v>1549</v>
      </c>
      <c r="H545" s="1038"/>
      <c r="I545" s="1038"/>
      <c r="J545" s="1038"/>
      <c r="K545" s="1038"/>
      <c r="L545" s="1038"/>
      <c r="M545" s="338">
        <v>1550</v>
      </c>
      <c r="N545" s="1065"/>
      <c r="O545" s="1065"/>
      <c r="P545" s="1065"/>
      <c r="Q545" s="1065"/>
      <c r="R545" s="1065"/>
      <c r="S545" s="338">
        <v>1551</v>
      </c>
      <c r="T545" s="1065"/>
      <c r="U545" s="1065"/>
      <c r="V545" s="1065"/>
      <c r="W545" s="1065"/>
      <c r="X545" s="1065"/>
      <c r="Y545" s="338">
        <v>1552</v>
      </c>
      <c r="Z545" s="1065"/>
      <c r="AA545" s="1065"/>
      <c r="AB545" s="1065"/>
      <c r="AC545" s="1065"/>
      <c r="AD545" s="1065"/>
      <c r="AE545" s="338">
        <v>1553</v>
      </c>
      <c r="AF545" s="1065"/>
      <c r="AG545" s="1065"/>
      <c r="AH545" s="1065"/>
      <c r="AI545" s="1065"/>
      <c r="AJ545" s="1065"/>
      <c r="AK545" s="338">
        <v>1554</v>
      </c>
      <c r="AL545" s="1065"/>
      <c r="AM545" s="1065"/>
      <c r="AN545" s="1065"/>
      <c r="AO545" s="1065"/>
      <c r="AP545" s="1065"/>
      <c r="AQ545" s="338">
        <v>1555</v>
      </c>
      <c r="AR545" s="1065"/>
      <c r="AS545" s="1065"/>
      <c r="AT545" s="1065"/>
      <c r="AU545" s="1065"/>
      <c r="AV545" s="1065"/>
      <c r="AW545" s="338">
        <v>1556</v>
      </c>
      <c r="AX545" s="1065"/>
      <c r="AY545" s="1065"/>
      <c r="AZ545" s="1065"/>
      <c r="BA545" s="1065"/>
      <c r="BB545" s="1065"/>
      <c r="BC545" s="353" t="s">
        <v>329</v>
      </c>
    </row>
    <row r="546" spans="1:55" s="42" customFormat="1" ht="18.75" customHeight="1">
      <c r="A546" s="284"/>
      <c r="B546" s="1048" t="s">
        <v>44</v>
      </c>
      <c r="C546" s="1048"/>
      <c r="D546" s="1048"/>
      <c r="E546" s="1048"/>
      <c r="F546" s="1048"/>
      <c r="G546" s="338">
        <v>1557</v>
      </c>
      <c r="H546" s="1038"/>
      <c r="I546" s="1038"/>
      <c r="J546" s="1038"/>
      <c r="K546" s="1038"/>
      <c r="L546" s="1038"/>
      <c r="M546" s="338">
        <v>1558</v>
      </c>
      <c r="N546" s="1065"/>
      <c r="O546" s="1065"/>
      <c r="P546" s="1065"/>
      <c r="Q546" s="1065"/>
      <c r="R546" s="1065"/>
      <c r="S546" s="361"/>
      <c r="T546" s="1058"/>
      <c r="U546" s="1059"/>
      <c r="V546" s="1059"/>
      <c r="W546" s="1059"/>
      <c r="X546" s="1060"/>
      <c r="Y546" s="361"/>
      <c r="Z546" s="1058"/>
      <c r="AA546" s="1059"/>
      <c r="AB546" s="1059"/>
      <c r="AC546" s="1059"/>
      <c r="AD546" s="1060"/>
      <c r="AE546" s="338">
        <v>1559</v>
      </c>
      <c r="AF546" s="1038"/>
      <c r="AG546" s="1038"/>
      <c r="AH546" s="1038"/>
      <c r="AI546" s="1038"/>
      <c r="AJ546" s="1038"/>
      <c r="AK546" s="338">
        <v>1560</v>
      </c>
      <c r="AL546" s="1038"/>
      <c r="AM546" s="1038"/>
      <c r="AN546" s="1038"/>
      <c r="AO546" s="1038"/>
      <c r="AP546" s="1038"/>
      <c r="AQ546" s="338">
        <v>1561</v>
      </c>
      <c r="AR546" s="1038"/>
      <c r="AS546" s="1038"/>
      <c r="AT546" s="1038"/>
      <c r="AU546" s="1038"/>
      <c r="AV546" s="1038"/>
      <c r="AW546" s="338">
        <v>1562</v>
      </c>
      <c r="AX546" s="1038"/>
      <c r="AY546" s="1038"/>
      <c r="AZ546" s="1038"/>
      <c r="BA546" s="1038"/>
      <c r="BB546" s="1038"/>
      <c r="BC546" s="369" t="s">
        <v>329</v>
      </c>
    </row>
    <row r="547" spans="1:55" s="42" customFormat="1" ht="18.75" customHeight="1">
      <c r="A547" s="284"/>
      <c r="B547" s="1048" t="s">
        <v>33</v>
      </c>
      <c r="C547" s="1048"/>
      <c r="D547" s="1048"/>
      <c r="E547" s="1048"/>
      <c r="F547" s="1048"/>
      <c r="G547" s="338">
        <v>1563</v>
      </c>
      <c r="H547" s="1038"/>
      <c r="I547" s="1038"/>
      <c r="J547" s="1038"/>
      <c r="K547" s="1038"/>
      <c r="L547" s="1038"/>
      <c r="M547" s="338">
        <v>1564</v>
      </c>
      <c r="N547" s="1065"/>
      <c r="O547" s="1065"/>
      <c r="P547" s="1065"/>
      <c r="Q547" s="1065"/>
      <c r="R547" s="1065"/>
      <c r="S547" s="338">
        <v>1565</v>
      </c>
      <c r="T547" s="1065"/>
      <c r="U547" s="1065"/>
      <c r="V547" s="1065"/>
      <c r="W547" s="1065"/>
      <c r="X547" s="1065"/>
      <c r="Y547" s="338">
        <v>1566</v>
      </c>
      <c r="Z547" s="1065"/>
      <c r="AA547" s="1065"/>
      <c r="AB547" s="1065"/>
      <c r="AC547" s="1065"/>
      <c r="AD547" s="1065"/>
      <c r="AE547" s="338">
        <v>1567</v>
      </c>
      <c r="AF547" s="1038"/>
      <c r="AG547" s="1038"/>
      <c r="AH547" s="1038"/>
      <c r="AI547" s="1038"/>
      <c r="AJ547" s="1038"/>
      <c r="AK547" s="338">
        <v>1568</v>
      </c>
      <c r="AL547" s="1038"/>
      <c r="AM547" s="1038"/>
      <c r="AN547" s="1038"/>
      <c r="AO547" s="1038"/>
      <c r="AP547" s="1038"/>
      <c r="AQ547" s="338">
        <v>1569</v>
      </c>
      <c r="AR547" s="1038"/>
      <c r="AS547" s="1038"/>
      <c r="AT547" s="1038"/>
      <c r="AU547" s="1038"/>
      <c r="AV547" s="1038"/>
      <c r="AW547" s="338">
        <v>1570</v>
      </c>
      <c r="AX547" s="1038"/>
      <c r="AY547" s="1038"/>
      <c r="AZ547" s="1038"/>
      <c r="BA547" s="1038"/>
      <c r="BB547" s="1038"/>
      <c r="BC547" s="369" t="s">
        <v>3</v>
      </c>
    </row>
    <row r="548" spans="1:55" s="42" customFormat="1" ht="18.75" customHeight="1">
      <c r="A548" s="284"/>
      <c r="B548" s="1048" t="s">
        <v>222</v>
      </c>
      <c r="C548" s="1048"/>
      <c r="D548" s="1048"/>
      <c r="E548" s="1048"/>
      <c r="F548" s="1048"/>
      <c r="G548" s="338">
        <v>1368</v>
      </c>
      <c r="H548" s="1038"/>
      <c r="I548" s="1038"/>
      <c r="J548" s="1038"/>
      <c r="K548" s="1038"/>
      <c r="L548" s="1038"/>
      <c r="M548" s="338">
        <v>1371</v>
      </c>
      <c r="N548" s="1065"/>
      <c r="O548" s="1065"/>
      <c r="P548" s="1065"/>
      <c r="Q548" s="1065"/>
      <c r="R548" s="1065"/>
      <c r="S548" s="338">
        <v>1571</v>
      </c>
      <c r="T548" s="1065"/>
      <c r="U548" s="1065"/>
      <c r="V548" s="1065"/>
      <c r="W548" s="1065"/>
      <c r="X548" s="1065"/>
      <c r="Y548" s="338">
        <v>1572</v>
      </c>
      <c r="Z548" s="1065"/>
      <c r="AA548" s="1065"/>
      <c r="AB548" s="1065"/>
      <c r="AC548" s="1065"/>
      <c r="AD548" s="1065"/>
      <c r="AE548" s="361"/>
      <c r="AF548" s="1058"/>
      <c r="AG548" s="1059"/>
      <c r="AH548" s="1059"/>
      <c r="AI548" s="1059"/>
      <c r="AJ548" s="1060"/>
      <c r="AK548" s="361"/>
      <c r="AL548" s="1058"/>
      <c r="AM548" s="1059"/>
      <c r="AN548" s="1059"/>
      <c r="AO548" s="1059"/>
      <c r="AP548" s="1060"/>
      <c r="AQ548" s="361"/>
      <c r="AR548" s="1058"/>
      <c r="AS548" s="1059"/>
      <c r="AT548" s="1059"/>
      <c r="AU548" s="1059"/>
      <c r="AV548" s="1060"/>
      <c r="AW548" s="361"/>
      <c r="AX548" s="1058"/>
      <c r="AY548" s="1059"/>
      <c r="AZ548" s="1059"/>
      <c r="BA548" s="1059"/>
      <c r="BB548" s="1060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54" t="s">
        <v>779</v>
      </c>
      <c r="C550" s="1054"/>
      <c r="D550" s="1054"/>
      <c r="E550" s="1054"/>
      <c r="F550" s="1054"/>
      <c r="G550" s="1054"/>
      <c r="H550" s="1054"/>
      <c r="I550" s="1054"/>
      <c r="J550" s="1054"/>
      <c r="K550" s="1054"/>
      <c r="L550" s="1054"/>
      <c r="M550" s="1054"/>
      <c r="N550" s="1054"/>
      <c r="O550" s="1054"/>
      <c r="P550" s="1054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54"/>
      <c r="C551" s="1054"/>
      <c r="D551" s="1054"/>
      <c r="E551" s="1054"/>
      <c r="F551" s="1054"/>
      <c r="G551" s="1054"/>
      <c r="H551" s="1054"/>
      <c r="I551" s="1054"/>
      <c r="J551" s="1054"/>
      <c r="K551" s="1054"/>
      <c r="L551" s="1054"/>
      <c r="M551" s="1054"/>
      <c r="N551" s="1054"/>
      <c r="O551" s="1054"/>
      <c r="P551" s="1054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061"/>
      <c r="C552" s="1062"/>
      <c r="D552" s="1062"/>
      <c r="E552" s="1062"/>
      <c r="F552" s="1062"/>
      <c r="G552" s="1062"/>
      <c r="H552" s="1062"/>
      <c r="I552" s="1062"/>
      <c r="J552" s="1063"/>
      <c r="K552" s="1064" t="s">
        <v>731</v>
      </c>
      <c r="L552" s="1064"/>
      <c r="M552" s="1064"/>
      <c r="N552" s="1064"/>
      <c r="O552" s="1064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050" t="s">
        <v>780</v>
      </c>
      <c r="C553" s="1050"/>
      <c r="D553" s="1050"/>
      <c r="E553" s="1050"/>
      <c r="F553" s="1050"/>
      <c r="G553" s="1050"/>
      <c r="H553" s="1050"/>
      <c r="I553" s="1050"/>
      <c r="J553" s="338">
        <v>1600</v>
      </c>
      <c r="K553" s="1055"/>
      <c r="L553" s="1055"/>
      <c r="M553" s="1055"/>
      <c r="N553" s="1055"/>
      <c r="O553" s="1055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55"/>
      <c r="L554" s="1055"/>
      <c r="M554" s="1055"/>
      <c r="N554" s="1055"/>
      <c r="O554" s="1055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050" t="s">
        <v>734</v>
      </c>
      <c r="C555" s="1050"/>
      <c r="D555" s="1050"/>
      <c r="E555" s="1050"/>
      <c r="F555" s="1050"/>
      <c r="G555" s="1050"/>
      <c r="H555" s="1050"/>
      <c r="I555" s="1050"/>
      <c r="J555" s="338">
        <v>1601</v>
      </c>
      <c r="K555" s="1055"/>
      <c r="L555" s="1055"/>
      <c r="M555" s="1055"/>
      <c r="N555" s="1055"/>
      <c r="O555" s="1055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050" t="s">
        <v>735</v>
      </c>
      <c r="C556" s="1050"/>
      <c r="D556" s="1050"/>
      <c r="E556" s="1050"/>
      <c r="F556" s="1050"/>
      <c r="G556" s="1050"/>
      <c r="H556" s="1050"/>
      <c r="I556" s="1050"/>
      <c r="J556" s="338">
        <v>1602</v>
      </c>
      <c r="K556" s="1055"/>
      <c r="L556" s="1055"/>
      <c r="M556" s="1055"/>
      <c r="N556" s="1055"/>
      <c r="O556" s="1055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050" t="s">
        <v>781</v>
      </c>
      <c r="C557" s="1050"/>
      <c r="D557" s="1050"/>
      <c r="E557" s="1050"/>
      <c r="F557" s="1050"/>
      <c r="G557" s="1050"/>
      <c r="H557" s="1050"/>
      <c r="I557" s="1050"/>
      <c r="J557" s="338">
        <v>1603</v>
      </c>
      <c r="K557" s="1055"/>
      <c r="L557" s="1055"/>
      <c r="M557" s="1055"/>
      <c r="N557" s="1055"/>
      <c r="O557" s="1055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050" t="s">
        <v>782</v>
      </c>
      <c r="C558" s="1050"/>
      <c r="D558" s="1050"/>
      <c r="E558" s="1050"/>
      <c r="F558" s="1050"/>
      <c r="G558" s="1050"/>
      <c r="H558" s="1050"/>
      <c r="I558" s="1050"/>
      <c r="J558" s="338">
        <v>1604</v>
      </c>
      <c r="K558" s="1055"/>
      <c r="L558" s="1055"/>
      <c r="M558" s="1055"/>
      <c r="N558" s="1055"/>
      <c r="O558" s="1055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050" t="s">
        <v>783</v>
      </c>
      <c r="C559" s="1050"/>
      <c r="D559" s="1050"/>
      <c r="E559" s="1050"/>
      <c r="F559" s="1050"/>
      <c r="G559" s="1050"/>
      <c r="H559" s="1050"/>
      <c r="I559" s="1050"/>
      <c r="J559" s="338">
        <v>1605</v>
      </c>
      <c r="K559" s="1055"/>
      <c r="L559" s="1055"/>
      <c r="M559" s="1055"/>
      <c r="N559" s="1055"/>
      <c r="O559" s="1055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050" t="s">
        <v>737</v>
      </c>
      <c r="C560" s="1050"/>
      <c r="D560" s="1050"/>
      <c r="E560" s="1050"/>
      <c r="F560" s="1050"/>
      <c r="G560" s="1050"/>
      <c r="H560" s="1050"/>
      <c r="I560" s="1050"/>
      <c r="J560" s="338">
        <v>1606</v>
      </c>
      <c r="K560" s="1055"/>
      <c r="L560" s="1055"/>
      <c r="M560" s="1055"/>
      <c r="N560" s="1055"/>
      <c r="O560" s="1055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050" t="s">
        <v>645</v>
      </c>
      <c r="C561" s="1050"/>
      <c r="D561" s="1050"/>
      <c r="E561" s="1050"/>
      <c r="F561" s="1050"/>
      <c r="G561" s="1050"/>
      <c r="H561" s="1050"/>
      <c r="I561" s="1050"/>
      <c r="J561" s="338">
        <v>1607</v>
      </c>
      <c r="K561" s="1055"/>
      <c r="L561" s="1055"/>
      <c r="M561" s="1055"/>
      <c r="N561" s="1055"/>
      <c r="O561" s="1055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050" t="s">
        <v>784</v>
      </c>
      <c r="C562" s="1050"/>
      <c r="D562" s="1050"/>
      <c r="E562" s="1050"/>
      <c r="F562" s="1050"/>
      <c r="G562" s="1050"/>
      <c r="H562" s="1050"/>
      <c r="I562" s="1050"/>
      <c r="J562" s="338">
        <v>1608</v>
      </c>
      <c r="K562" s="1055"/>
      <c r="L562" s="1055"/>
      <c r="M562" s="1055"/>
      <c r="N562" s="1055"/>
      <c r="O562" s="1055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050" t="s">
        <v>785</v>
      </c>
      <c r="C563" s="1050"/>
      <c r="D563" s="1050"/>
      <c r="E563" s="1050"/>
      <c r="F563" s="1050"/>
      <c r="G563" s="1050"/>
      <c r="H563" s="1050"/>
      <c r="I563" s="1050"/>
      <c r="J563" s="338">
        <v>1609</v>
      </c>
      <c r="K563" s="1055"/>
      <c r="L563" s="1055"/>
      <c r="M563" s="1055"/>
      <c r="N563" s="1055"/>
      <c r="O563" s="1055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051" t="s">
        <v>786</v>
      </c>
      <c r="C564" s="1051"/>
      <c r="D564" s="1051"/>
      <c r="E564" s="1051"/>
      <c r="F564" s="1051"/>
      <c r="G564" s="1051"/>
      <c r="H564" s="1051"/>
      <c r="I564" s="1051"/>
      <c r="J564" s="352">
        <v>1610</v>
      </c>
      <c r="K564" s="1056"/>
      <c r="L564" s="1056"/>
      <c r="M564" s="1056"/>
      <c r="N564" s="1056"/>
      <c r="O564" s="1056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48" t="s">
        <v>741</v>
      </c>
      <c r="C565" s="1048"/>
      <c r="D565" s="1048"/>
      <c r="E565" s="1048"/>
      <c r="F565" s="1048"/>
      <c r="G565" s="1048"/>
      <c r="H565" s="1048"/>
      <c r="I565" s="1048"/>
      <c r="J565" s="338">
        <v>1611</v>
      </c>
      <c r="K565" s="1055"/>
      <c r="L565" s="1055"/>
      <c r="M565" s="1055"/>
      <c r="N565" s="1055"/>
      <c r="O565" s="1055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050" t="s">
        <v>742</v>
      </c>
      <c r="C566" s="1050"/>
      <c r="D566" s="1050"/>
      <c r="E566" s="1050"/>
      <c r="F566" s="1050"/>
      <c r="G566" s="1050"/>
      <c r="H566" s="1050"/>
      <c r="I566" s="1050"/>
      <c r="J566" s="338">
        <v>1612</v>
      </c>
      <c r="K566" s="1055"/>
      <c r="L566" s="1055"/>
      <c r="M566" s="1055"/>
      <c r="N566" s="1055"/>
      <c r="O566" s="1055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050" t="s">
        <v>743</v>
      </c>
      <c r="C567" s="1050"/>
      <c r="D567" s="1050"/>
      <c r="E567" s="1050"/>
      <c r="F567" s="1050"/>
      <c r="G567" s="1050"/>
      <c r="H567" s="1050"/>
      <c r="I567" s="1050"/>
      <c r="J567" s="338">
        <v>1613</v>
      </c>
      <c r="K567" s="1055"/>
      <c r="L567" s="1055"/>
      <c r="M567" s="1055"/>
      <c r="N567" s="1055"/>
      <c r="O567" s="1055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050" t="s">
        <v>744</v>
      </c>
      <c r="C568" s="1050"/>
      <c r="D568" s="1050"/>
      <c r="E568" s="1050"/>
      <c r="F568" s="1050"/>
      <c r="G568" s="1050"/>
      <c r="H568" s="1050"/>
      <c r="I568" s="1050"/>
      <c r="J568" s="338">
        <v>1614</v>
      </c>
      <c r="K568" s="1055"/>
      <c r="L568" s="1055"/>
      <c r="M568" s="1055"/>
      <c r="N568" s="1055"/>
      <c r="O568" s="1055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55"/>
      <c r="L569" s="1055"/>
      <c r="M569" s="1055"/>
      <c r="N569" s="1055"/>
      <c r="O569" s="1055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050" t="s">
        <v>746</v>
      </c>
      <c r="C570" s="1050"/>
      <c r="D570" s="1050"/>
      <c r="E570" s="1050"/>
      <c r="F570" s="1050"/>
      <c r="G570" s="1050"/>
      <c r="H570" s="1050"/>
      <c r="I570" s="1050"/>
      <c r="J570" s="338">
        <v>1615</v>
      </c>
      <c r="K570" s="1055"/>
      <c r="L570" s="1055"/>
      <c r="M570" s="1055"/>
      <c r="N570" s="1055"/>
      <c r="O570" s="1055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050" t="s">
        <v>747</v>
      </c>
      <c r="C571" s="1050"/>
      <c r="D571" s="1050"/>
      <c r="E571" s="1050"/>
      <c r="F571" s="1050"/>
      <c r="G571" s="1050"/>
      <c r="H571" s="1050"/>
      <c r="I571" s="1050"/>
      <c r="J571" s="338">
        <v>1616</v>
      </c>
      <c r="K571" s="1055"/>
      <c r="L571" s="1055"/>
      <c r="M571" s="1055"/>
      <c r="N571" s="1055"/>
      <c r="O571" s="1055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050" t="s">
        <v>748</v>
      </c>
      <c r="C572" s="1050"/>
      <c r="D572" s="1050"/>
      <c r="E572" s="1050"/>
      <c r="F572" s="1050"/>
      <c r="G572" s="1050"/>
      <c r="H572" s="1050"/>
      <c r="I572" s="1050"/>
      <c r="J572" s="338">
        <v>1617</v>
      </c>
      <c r="K572" s="1055"/>
      <c r="L572" s="1055"/>
      <c r="M572" s="1055"/>
      <c r="N572" s="1055"/>
      <c r="O572" s="1055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050" t="s">
        <v>749</v>
      </c>
      <c r="C573" s="1050"/>
      <c r="D573" s="1050"/>
      <c r="E573" s="1050"/>
      <c r="F573" s="1050"/>
      <c r="G573" s="1050"/>
      <c r="H573" s="1050"/>
      <c r="I573" s="1050"/>
      <c r="J573" s="338">
        <v>1618</v>
      </c>
      <c r="K573" s="1055"/>
      <c r="L573" s="1055"/>
      <c r="M573" s="1055"/>
      <c r="N573" s="1055"/>
      <c r="O573" s="1055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050" t="s">
        <v>750</v>
      </c>
      <c r="C574" s="1050"/>
      <c r="D574" s="1050"/>
      <c r="E574" s="1050"/>
      <c r="F574" s="1050"/>
      <c r="G574" s="1050"/>
      <c r="H574" s="1050"/>
      <c r="I574" s="1050"/>
      <c r="J574" s="338">
        <v>1620</v>
      </c>
      <c r="K574" s="1055"/>
      <c r="L574" s="1055"/>
      <c r="M574" s="1055"/>
      <c r="N574" s="1055"/>
      <c r="O574" s="1055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050" t="s">
        <v>751</v>
      </c>
      <c r="C575" s="1050"/>
      <c r="D575" s="1050"/>
      <c r="E575" s="1050"/>
      <c r="F575" s="1050"/>
      <c r="G575" s="1050"/>
      <c r="H575" s="1050"/>
      <c r="I575" s="1050"/>
      <c r="J575" s="338">
        <v>1621</v>
      </c>
      <c r="K575" s="1055"/>
      <c r="L575" s="1055"/>
      <c r="M575" s="1055"/>
      <c r="N575" s="1055"/>
      <c r="O575" s="1055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050" t="s">
        <v>754</v>
      </c>
      <c r="C576" s="1050"/>
      <c r="D576" s="1050"/>
      <c r="E576" s="1050"/>
      <c r="F576" s="1050"/>
      <c r="G576" s="1050"/>
      <c r="H576" s="1050"/>
      <c r="I576" s="1050"/>
      <c r="J576" s="338">
        <v>1622</v>
      </c>
      <c r="K576" s="1055"/>
      <c r="L576" s="1055"/>
      <c r="M576" s="1055"/>
      <c r="N576" s="1055"/>
      <c r="O576" s="1055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050" t="s">
        <v>755</v>
      </c>
      <c r="C577" s="1050"/>
      <c r="D577" s="1050"/>
      <c r="E577" s="1050"/>
      <c r="F577" s="1050"/>
      <c r="G577" s="1050"/>
      <c r="H577" s="1050"/>
      <c r="I577" s="1050"/>
      <c r="J577" s="338">
        <v>1623</v>
      </c>
      <c r="K577" s="1055"/>
      <c r="L577" s="1055"/>
      <c r="M577" s="1055"/>
      <c r="N577" s="1055"/>
      <c r="O577" s="1055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050" t="s">
        <v>758</v>
      </c>
      <c r="C578" s="1050"/>
      <c r="D578" s="1050"/>
      <c r="E578" s="1050"/>
      <c r="F578" s="1050"/>
      <c r="G578" s="1050"/>
      <c r="H578" s="1050"/>
      <c r="I578" s="1050"/>
      <c r="J578" s="338">
        <v>1624</v>
      </c>
      <c r="K578" s="1055"/>
      <c r="L578" s="1055"/>
      <c r="M578" s="1055"/>
      <c r="N578" s="1055"/>
      <c r="O578" s="1055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050" t="s">
        <v>759</v>
      </c>
      <c r="C579" s="1050"/>
      <c r="D579" s="1050"/>
      <c r="E579" s="1050"/>
      <c r="F579" s="1050"/>
      <c r="G579" s="1050"/>
      <c r="H579" s="1050"/>
      <c r="I579" s="1050"/>
      <c r="J579" s="338">
        <v>1625</v>
      </c>
      <c r="K579" s="1055"/>
      <c r="L579" s="1055"/>
      <c r="M579" s="1055"/>
      <c r="N579" s="1055"/>
      <c r="O579" s="1055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050" t="s">
        <v>788</v>
      </c>
      <c r="C580" s="1050"/>
      <c r="D580" s="1050"/>
      <c r="E580" s="1050"/>
      <c r="F580" s="1050"/>
      <c r="G580" s="1050"/>
      <c r="H580" s="1050"/>
      <c r="I580" s="1050"/>
      <c r="J580" s="338">
        <v>1626</v>
      </c>
      <c r="K580" s="1055"/>
      <c r="L580" s="1055"/>
      <c r="M580" s="1055"/>
      <c r="N580" s="1055"/>
      <c r="O580" s="1055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050" t="s">
        <v>789</v>
      </c>
      <c r="C581" s="1050"/>
      <c r="D581" s="1050"/>
      <c r="E581" s="1050"/>
      <c r="F581" s="1050"/>
      <c r="G581" s="1050"/>
      <c r="H581" s="1050"/>
      <c r="I581" s="1050"/>
      <c r="J581" s="338">
        <v>1627</v>
      </c>
      <c r="K581" s="1055"/>
      <c r="L581" s="1055"/>
      <c r="M581" s="1055"/>
      <c r="N581" s="1055"/>
      <c r="O581" s="1055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48" t="s">
        <v>761</v>
      </c>
      <c r="C582" s="1048"/>
      <c r="D582" s="1048"/>
      <c r="E582" s="1048"/>
      <c r="F582" s="1048"/>
      <c r="G582" s="1048"/>
      <c r="H582" s="1048"/>
      <c r="I582" s="1048"/>
      <c r="J582" s="338">
        <v>1628</v>
      </c>
      <c r="K582" s="1055"/>
      <c r="L582" s="1055"/>
      <c r="M582" s="1055"/>
      <c r="N582" s="1055"/>
      <c r="O582" s="1055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051" t="s">
        <v>790</v>
      </c>
      <c r="C583" s="1051"/>
      <c r="D583" s="1051"/>
      <c r="E583" s="1051"/>
      <c r="F583" s="1051"/>
      <c r="G583" s="1051"/>
      <c r="H583" s="1051"/>
      <c r="I583" s="1051"/>
      <c r="J583" s="352">
        <v>1629</v>
      </c>
      <c r="K583" s="1056"/>
      <c r="L583" s="1056"/>
      <c r="M583" s="1056"/>
      <c r="N583" s="1056"/>
      <c r="O583" s="1056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057" t="s">
        <v>791</v>
      </c>
      <c r="C584" s="1057"/>
      <c r="D584" s="1057"/>
      <c r="E584" s="1057"/>
      <c r="F584" s="1057"/>
      <c r="G584" s="1057"/>
      <c r="H584" s="1057"/>
      <c r="I584" s="1057"/>
      <c r="J584" s="352">
        <v>1630</v>
      </c>
      <c r="K584" s="1056"/>
      <c r="L584" s="1056"/>
      <c r="M584" s="1056"/>
      <c r="N584" s="1056"/>
      <c r="O584" s="1056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54" t="s">
        <v>792</v>
      </c>
      <c r="C586" s="1054"/>
      <c r="D586" s="1054"/>
      <c r="E586" s="1054"/>
      <c r="F586" s="1054"/>
      <c r="G586" s="1054"/>
      <c r="H586" s="1054"/>
      <c r="I586" s="1054"/>
      <c r="J586" s="1054"/>
      <c r="K586" s="1054"/>
      <c r="L586" s="1054"/>
      <c r="M586" s="1054"/>
      <c r="N586" s="1054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54"/>
      <c r="C587" s="1054"/>
      <c r="D587" s="1054"/>
      <c r="E587" s="1054"/>
      <c r="F587" s="1054"/>
      <c r="G587" s="1054"/>
      <c r="H587" s="1054"/>
      <c r="I587" s="1054"/>
      <c r="J587" s="1054"/>
      <c r="K587" s="1054"/>
      <c r="L587" s="1054"/>
      <c r="M587" s="1054"/>
      <c r="N587" s="1054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050" t="s">
        <v>769</v>
      </c>
      <c r="C588" s="1050"/>
      <c r="D588" s="1050"/>
      <c r="E588" s="1050"/>
      <c r="F588" s="1050"/>
      <c r="G588" s="1050"/>
      <c r="H588" s="338">
        <v>1580</v>
      </c>
      <c r="I588" s="1038"/>
      <c r="J588" s="1038"/>
      <c r="K588" s="1038"/>
      <c r="L588" s="1038"/>
      <c r="M588" s="1038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050" t="s">
        <v>770</v>
      </c>
      <c r="C589" s="1050"/>
      <c r="D589" s="1050"/>
      <c r="E589" s="1050"/>
      <c r="F589" s="1050"/>
      <c r="G589" s="1050"/>
      <c r="H589" s="338">
        <v>1582</v>
      </c>
      <c r="I589" s="1038"/>
      <c r="J589" s="1038"/>
      <c r="K589" s="1038"/>
      <c r="L589" s="1038"/>
      <c r="M589" s="1038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050" t="s">
        <v>793</v>
      </c>
      <c r="C590" s="1050"/>
      <c r="D590" s="1050"/>
      <c r="E590" s="1050"/>
      <c r="F590" s="1050"/>
      <c r="G590" s="1050"/>
      <c r="H590" s="338">
        <v>1573</v>
      </c>
      <c r="I590" s="1038"/>
      <c r="J590" s="1038"/>
      <c r="K590" s="1038"/>
      <c r="L590" s="1038"/>
      <c r="M590" s="1038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050" t="s">
        <v>200</v>
      </c>
      <c r="C591" s="1050"/>
      <c r="D591" s="1050"/>
      <c r="E591" s="1050"/>
      <c r="F591" s="1050"/>
      <c r="G591" s="1050"/>
      <c r="H591" s="338">
        <v>1574</v>
      </c>
      <c r="I591" s="1038"/>
      <c r="J591" s="1038"/>
      <c r="K591" s="1038"/>
      <c r="L591" s="1038"/>
      <c r="M591" s="1038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050" t="s">
        <v>201</v>
      </c>
      <c r="C592" s="1050"/>
      <c r="D592" s="1050"/>
      <c r="E592" s="1050"/>
      <c r="F592" s="1050"/>
      <c r="G592" s="1050"/>
      <c r="H592" s="338">
        <v>1575</v>
      </c>
      <c r="I592" s="1038"/>
      <c r="J592" s="1038"/>
      <c r="K592" s="1038"/>
      <c r="L592" s="1038"/>
      <c r="M592" s="1038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050" t="s">
        <v>794</v>
      </c>
      <c r="C593" s="1050"/>
      <c r="D593" s="1050"/>
      <c r="E593" s="1050"/>
      <c r="F593" s="1050"/>
      <c r="G593" s="1050"/>
      <c r="H593" s="338">
        <v>1712</v>
      </c>
      <c r="I593" s="1038"/>
      <c r="J593" s="1038"/>
      <c r="K593" s="1038"/>
      <c r="L593" s="1038"/>
      <c r="M593" s="1038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050" t="s">
        <v>795</v>
      </c>
      <c r="C594" s="1050"/>
      <c r="D594" s="1050"/>
      <c r="E594" s="1050"/>
      <c r="F594" s="1050"/>
      <c r="G594" s="1050"/>
      <c r="H594" s="338">
        <v>1713</v>
      </c>
      <c r="I594" s="1038"/>
      <c r="J594" s="1038"/>
      <c r="K594" s="1038"/>
      <c r="L594" s="1038"/>
      <c r="M594" s="1038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050" t="s">
        <v>182</v>
      </c>
      <c r="C595" s="1050"/>
      <c r="D595" s="1050"/>
      <c r="E595" s="1050"/>
      <c r="F595" s="1050"/>
      <c r="G595" s="1050"/>
      <c r="H595" s="338">
        <v>1714</v>
      </c>
      <c r="I595" s="1038"/>
      <c r="J595" s="1038"/>
      <c r="K595" s="1038"/>
      <c r="L595" s="1038"/>
      <c r="M595" s="1038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050" t="s">
        <v>772</v>
      </c>
      <c r="C596" s="1050"/>
      <c r="D596" s="1050"/>
      <c r="E596" s="1050"/>
      <c r="F596" s="1050"/>
      <c r="G596" s="1050"/>
      <c r="H596" s="338">
        <v>1576</v>
      </c>
      <c r="I596" s="1038"/>
      <c r="J596" s="1038"/>
      <c r="K596" s="1038"/>
      <c r="L596" s="1038"/>
      <c r="M596" s="1038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050" t="s">
        <v>784</v>
      </c>
      <c r="C597" s="1050"/>
      <c r="D597" s="1050"/>
      <c r="E597" s="1050"/>
      <c r="F597" s="1050"/>
      <c r="G597" s="1050"/>
      <c r="H597" s="338">
        <v>1715</v>
      </c>
      <c r="I597" s="1038"/>
      <c r="J597" s="1038"/>
      <c r="K597" s="1038"/>
      <c r="L597" s="1038"/>
      <c r="M597" s="1038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050" t="s">
        <v>796</v>
      </c>
      <c r="C598" s="1050"/>
      <c r="D598" s="1050"/>
      <c r="E598" s="1050"/>
      <c r="F598" s="1050"/>
      <c r="G598" s="1050"/>
      <c r="H598" s="338">
        <v>1577</v>
      </c>
      <c r="I598" s="1038"/>
      <c r="J598" s="1038"/>
      <c r="K598" s="1038"/>
      <c r="L598" s="1038"/>
      <c r="M598" s="1038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050" t="s">
        <v>797</v>
      </c>
      <c r="C599" s="1050"/>
      <c r="D599" s="1050"/>
      <c r="E599" s="1050"/>
      <c r="F599" s="1050"/>
      <c r="G599" s="1050"/>
      <c r="H599" s="338">
        <v>1716</v>
      </c>
      <c r="I599" s="1038"/>
      <c r="J599" s="1038"/>
      <c r="K599" s="1038"/>
      <c r="L599" s="1038"/>
      <c r="M599" s="1038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050" t="s">
        <v>798</v>
      </c>
      <c r="C600" s="1050"/>
      <c r="D600" s="1050"/>
      <c r="E600" s="1050"/>
      <c r="F600" s="1050"/>
      <c r="G600" s="1050"/>
      <c r="H600" s="338">
        <v>1578</v>
      </c>
      <c r="I600" s="1038"/>
      <c r="J600" s="1038"/>
      <c r="K600" s="1038"/>
      <c r="L600" s="1038"/>
      <c r="M600" s="1038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050" t="s">
        <v>17</v>
      </c>
      <c r="C601" s="1050"/>
      <c r="D601" s="1050"/>
      <c r="E601" s="1050"/>
      <c r="F601" s="1050"/>
      <c r="G601" s="1050"/>
      <c r="H601" s="338">
        <v>1579</v>
      </c>
      <c r="I601" s="1038"/>
      <c r="J601" s="1038"/>
      <c r="K601" s="1038"/>
      <c r="L601" s="1038"/>
      <c r="M601" s="1038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050" t="s">
        <v>19</v>
      </c>
      <c r="C602" s="1050"/>
      <c r="D602" s="1050"/>
      <c r="E602" s="1050"/>
      <c r="F602" s="1050"/>
      <c r="G602" s="1050"/>
      <c r="H602" s="338">
        <v>1584</v>
      </c>
      <c r="I602" s="1038"/>
      <c r="J602" s="1038"/>
      <c r="K602" s="1038"/>
      <c r="L602" s="1038"/>
      <c r="M602" s="1038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050" t="s">
        <v>20</v>
      </c>
      <c r="C603" s="1050"/>
      <c r="D603" s="1050"/>
      <c r="E603" s="1050"/>
      <c r="F603" s="1050"/>
      <c r="G603" s="1050"/>
      <c r="H603" s="338">
        <v>1585</v>
      </c>
      <c r="I603" s="1038"/>
      <c r="J603" s="1038"/>
      <c r="K603" s="1038"/>
      <c r="L603" s="1038"/>
      <c r="M603" s="1038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051" t="s">
        <v>184</v>
      </c>
      <c r="C604" s="1051"/>
      <c r="D604" s="1051"/>
      <c r="E604" s="1051"/>
      <c r="F604" s="1051"/>
      <c r="G604" s="1051"/>
      <c r="H604" s="352">
        <v>1581</v>
      </c>
      <c r="I604" s="1052"/>
      <c r="J604" s="1052"/>
      <c r="K604" s="1052"/>
      <c r="L604" s="1052"/>
      <c r="M604" s="1052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051" t="s">
        <v>187</v>
      </c>
      <c r="C605" s="1051"/>
      <c r="D605" s="1051"/>
      <c r="E605" s="1051"/>
      <c r="F605" s="1051"/>
      <c r="G605" s="1051"/>
      <c r="H605" s="352">
        <v>1583</v>
      </c>
      <c r="I605" s="1052"/>
      <c r="J605" s="1052"/>
      <c r="K605" s="1052"/>
      <c r="L605" s="1052"/>
      <c r="M605" s="1052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046" t="s">
        <v>799</v>
      </c>
      <c r="C607" s="1046"/>
      <c r="D607" s="1046"/>
      <c r="E607" s="1046"/>
      <c r="F607" s="1046"/>
      <c r="G607" s="1046"/>
      <c r="H607" s="1046"/>
      <c r="I607" s="1046"/>
      <c r="J607" s="1046"/>
      <c r="K607" s="1046"/>
      <c r="L607" s="1046"/>
      <c r="M607" s="1046"/>
      <c r="N607" s="1046"/>
      <c r="O607" s="1046"/>
      <c r="P607" s="1046"/>
      <c r="Q607" s="1046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047" t="s">
        <v>800</v>
      </c>
      <c r="C608" s="1048" t="s">
        <v>801</v>
      </c>
      <c r="D608" s="1048"/>
      <c r="E608" s="1048"/>
      <c r="F608" s="1048"/>
      <c r="G608" s="1048"/>
      <c r="H608" s="1048"/>
      <c r="I608" s="1048"/>
      <c r="J608" s="1048"/>
      <c r="K608" s="338">
        <v>1784</v>
      </c>
      <c r="L608" s="1049"/>
      <c r="M608" s="1049"/>
      <c r="N608" s="1049"/>
      <c r="O608" s="1049"/>
      <c r="P608" s="1049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047"/>
      <c r="C609" s="1039" t="s">
        <v>802</v>
      </c>
      <c r="D609" s="1039"/>
      <c r="E609" s="1039"/>
      <c r="F609" s="1039"/>
      <c r="G609" s="1039"/>
      <c r="H609" s="1039"/>
      <c r="I609" s="1039"/>
      <c r="J609" s="1039"/>
      <c r="K609" s="338">
        <v>1785</v>
      </c>
      <c r="L609" s="1038"/>
      <c r="M609" s="1038"/>
      <c r="N609" s="1038"/>
      <c r="O609" s="1038"/>
      <c r="P609" s="1038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047"/>
      <c r="C610" s="1039" t="s">
        <v>803</v>
      </c>
      <c r="D610" s="1039"/>
      <c r="E610" s="1039"/>
      <c r="F610" s="1039"/>
      <c r="G610" s="1039"/>
      <c r="H610" s="1039"/>
      <c r="I610" s="1039"/>
      <c r="J610" s="1039"/>
      <c r="K610" s="338">
        <v>1786</v>
      </c>
      <c r="L610" s="1038"/>
      <c r="M610" s="1038"/>
      <c r="N610" s="1038"/>
      <c r="O610" s="1038"/>
      <c r="P610" s="1038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047"/>
      <c r="C611" s="1042" t="s">
        <v>804</v>
      </c>
      <c r="D611" s="1043"/>
      <c r="E611" s="1043"/>
      <c r="F611" s="1043"/>
      <c r="G611" s="1043"/>
      <c r="H611" s="1043"/>
      <c r="I611" s="1043"/>
      <c r="J611" s="1043"/>
      <c r="K611" s="1043"/>
      <c r="L611" s="1043"/>
      <c r="M611" s="1043"/>
      <c r="N611" s="1043"/>
      <c r="O611" s="1043"/>
      <c r="P611" s="1044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047"/>
      <c r="C612" s="1048" t="s">
        <v>805</v>
      </c>
      <c r="D612" s="1048"/>
      <c r="E612" s="1048"/>
      <c r="F612" s="1048"/>
      <c r="G612" s="1048"/>
      <c r="H612" s="1048"/>
      <c r="I612" s="1048"/>
      <c r="J612" s="1048"/>
      <c r="K612" s="338">
        <v>1787</v>
      </c>
      <c r="L612" s="1038"/>
      <c r="M612" s="1038"/>
      <c r="N612" s="1038"/>
      <c r="O612" s="1038"/>
      <c r="P612" s="1038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047"/>
      <c r="C613" s="1040" t="s">
        <v>806</v>
      </c>
      <c r="D613" s="1040"/>
      <c r="E613" s="1040"/>
      <c r="F613" s="1040"/>
      <c r="G613" s="1040"/>
      <c r="H613" s="1040"/>
      <c r="I613" s="1040"/>
      <c r="J613" s="1040"/>
      <c r="K613" s="352">
        <v>1788</v>
      </c>
      <c r="L613" s="1041"/>
      <c r="M613" s="1041"/>
      <c r="N613" s="1041"/>
      <c r="O613" s="1041"/>
      <c r="P613" s="1041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047"/>
      <c r="C614" s="1042" t="s">
        <v>807</v>
      </c>
      <c r="D614" s="1043"/>
      <c r="E614" s="1043"/>
      <c r="F614" s="1043"/>
      <c r="G614" s="1043"/>
      <c r="H614" s="1043"/>
      <c r="I614" s="1043"/>
      <c r="J614" s="1043"/>
      <c r="K614" s="1043"/>
      <c r="L614" s="1043"/>
      <c r="M614" s="1043"/>
      <c r="N614" s="1043"/>
      <c r="O614" s="1043"/>
      <c r="P614" s="1044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047"/>
      <c r="C615" s="1039" t="s">
        <v>808</v>
      </c>
      <c r="D615" s="1039"/>
      <c r="E615" s="1039"/>
      <c r="F615" s="1039"/>
      <c r="G615" s="1039"/>
      <c r="H615" s="1039"/>
      <c r="I615" s="1039"/>
      <c r="J615" s="1039"/>
      <c r="K615" s="338">
        <v>1789</v>
      </c>
      <c r="L615" s="1038"/>
      <c r="M615" s="1038"/>
      <c r="N615" s="1038"/>
      <c r="O615" s="1038"/>
      <c r="P615" s="1038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047"/>
      <c r="C616" s="1039" t="s">
        <v>809</v>
      </c>
      <c r="D616" s="1039"/>
      <c r="E616" s="1039"/>
      <c r="F616" s="1039"/>
      <c r="G616" s="1039"/>
      <c r="H616" s="1039"/>
      <c r="I616" s="1039"/>
      <c r="J616" s="1039"/>
      <c r="K616" s="338">
        <v>1790</v>
      </c>
      <c r="L616" s="1038"/>
      <c r="M616" s="1038"/>
      <c r="N616" s="1038"/>
      <c r="O616" s="1038"/>
      <c r="P616" s="1038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047"/>
      <c r="C617" s="1039" t="s">
        <v>810</v>
      </c>
      <c r="D617" s="1039"/>
      <c r="E617" s="1039"/>
      <c r="F617" s="1039"/>
      <c r="G617" s="1039"/>
      <c r="H617" s="1039"/>
      <c r="I617" s="1039"/>
      <c r="J617" s="1039"/>
      <c r="K617" s="338">
        <v>1791</v>
      </c>
      <c r="L617" s="1038"/>
      <c r="M617" s="1038"/>
      <c r="N617" s="1038"/>
      <c r="O617" s="1038"/>
      <c r="P617" s="1038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047"/>
      <c r="C618" s="1039" t="s">
        <v>811</v>
      </c>
      <c r="D618" s="1039"/>
      <c r="E618" s="1039"/>
      <c r="F618" s="1039"/>
      <c r="G618" s="1039"/>
      <c r="H618" s="1039"/>
      <c r="I618" s="1039"/>
      <c r="J618" s="1039"/>
      <c r="K618" s="338">
        <v>1792</v>
      </c>
      <c r="L618" s="1038"/>
      <c r="M618" s="1038"/>
      <c r="N618" s="1038"/>
      <c r="O618" s="1038"/>
      <c r="P618" s="1038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047"/>
      <c r="C619" s="1053" t="s">
        <v>812</v>
      </c>
      <c r="D619" s="1053"/>
      <c r="E619" s="1053"/>
      <c r="F619" s="1053"/>
      <c r="G619" s="1053"/>
      <c r="H619" s="1053"/>
      <c r="I619" s="1053"/>
      <c r="J619" s="1053"/>
      <c r="K619" s="352">
        <v>1793</v>
      </c>
      <c r="L619" s="1041"/>
      <c r="M619" s="1041"/>
      <c r="N619" s="1041"/>
      <c r="O619" s="1041"/>
      <c r="P619" s="1041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047"/>
      <c r="C620" s="1042" t="s">
        <v>813</v>
      </c>
      <c r="D620" s="1043"/>
      <c r="E620" s="1043"/>
      <c r="F620" s="1043"/>
      <c r="G620" s="1043"/>
      <c r="H620" s="1043"/>
      <c r="I620" s="1043"/>
      <c r="J620" s="1043"/>
      <c r="K620" s="1043"/>
      <c r="L620" s="1043"/>
      <c r="M620" s="1043"/>
      <c r="N620" s="1043"/>
      <c r="O620" s="1043"/>
      <c r="P620" s="1044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047"/>
      <c r="C621" s="1039" t="s">
        <v>814</v>
      </c>
      <c r="D621" s="1039"/>
      <c r="E621" s="1039"/>
      <c r="F621" s="1039"/>
      <c r="G621" s="1039"/>
      <c r="H621" s="1039"/>
      <c r="I621" s="1039"/>
      <c r="J621" s="1039"/>
      <c r="K621" s="338">
        <v>1794</v>
      </c>
      <c r="L621" s="1038"/>
      <c r="M621" s="1038"/>
      <c r="N621" s="1038"/>
      <c r="O621" s="1038"/>
      <c r="P621" s="1038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047"/>
      <c r="C622" s="1039" t="s">
        <v>815</v>
      </c>
      <c r="D622" s="1039"/>
      <c r="E622" s="1039"/>
      <c r="F622" s="1039"/>
      <c r="G622" s="1039"/>
      <c r="H622" s="1039"/>
      <c r="I622" s="1039"/>
      <c r="J622" s="1039"/>
      <c r="K622" s="338">
        <v>1795</v>
      </c>
      <c r="L622" s="1038"/>
      <c r="M622" s="1038"/>
      <c r="N622" s="1038"/>
      <c r="O622" s="1038"/>
      <c r="P622" s="1038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047"/>
      <c r="C623" s="1042"/>
      <c r="D623" s="1043"/>
      <c r="E623" s="1043"/>
      <c r="F623" s="1043"/>
      <c r="G623" s="1043"/>
      <c r="H623" s="1043"/>
      <c r="I623" s="1043"/>
      <c r="J623" s="1043"/>
      <c r="K623" s="1043"/>
      <c r="L623" s="1043"/>
      <c r="M623" s="1043"/>
      <c r="N623" s="1043"/>
      <c r="O623" s="1043"/>
      <c r="P623" s="1044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047"/>
      <c r="C624" s="1039" t="s">
        <v>816</v>
      </c>
      <c r="D624" s="1039"/>
      <c r="E624" s="1039"/>
      <c r="F624" s="1039"/>
      <c r="G624" s="1039"/>
      <c r="H624" s="1039"/>
      <c r="I624" s="1039"/>
      <c r="J624" s="1039"/>
      <c r="K624" s="338">
        <v>1797</v>
      </c>
      <c r="L624" s="1038"/>
      <c r="M624" s="1038"/>
      <c r="N624" s="1038"/>
      <c r="O624" s="1038"/>
      <c r="P624" s="1038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023" t="s">
        <v>817</v>
      </c>
      <c r="C630" s="1023"/>
      <c r="D630" s="1023"/>
      <c r="E630" s="1023"/>
      <c r="F630" s="1023"/>
      <c r="G630" s="1023"/>
      <c r="H630" s="1023"/>
      <c r="I630" s="1023"/>
      <c r="J630" s="1023"/>
      <c r="K630" s="1023"/>
      <c r="L630" s="1023"/>
      <c r="M630" s="1023"/>
      <c r="N630" s="1023"/>
      <c r="O630" s="1023"/>
      <c r="P630" s="1023"/>
      <c r="Q630" s="1023"/>
      <c r="R630" s="1023"/>
      <c r="S630" s="1023"/>
      <c r="T630" s="1023"/>
      <c r="U630" s="1023"/>
      <c r="V630" s="1023"/>
      <c r="W630" s="1023"/>
      <c r="X630" s="1023"/>
      <c r="Y630" s="1023"/>
      <c r="Z630" s="1023"/>
      <c r="AA630" s="1023"/>
      <c r="AB630" s="1023"/>
      <c r="AC630" s="1023"/>
      <c r="AD630" s="1023"/>
      <c r="AE630" s="1023"/>
      <c r="AF630" s="1023"/>
      <c r="AG630" s="1023"/>
      <c r="AH630" s="1023"/>
      <c r="AI630" s="1023"/>
      <c r="AJ630" s="1023"/>
      <c r="AK630" s="1023"/>
      <c r="AL630" s="1023"/>
      <c r="AM630" s="1023"/>
      <c r="AN630" s="1023"/>
      <c r="AO630" s="1023"/>
      <c r="AP630" s="1023"/>
      <c r="AQ630" s="1023"/>
      <c r="AR630" s="1023"/>
      <c r="AS630" s="1023"/>
      <c r="AT630" s="1023"/>
      <c r="AU630" s="1023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022" t="s">
        <v>818</v>
      </c>
      <c r="C631" s="1022"/>
      <c r="D631" s="1022"/>
      <c r="E631" s="1022"/>
      <c r="F631" s="1022"/>
      <c r="G631" s="1022"/>
      <c r="H631" s="1022"/>
      <c r="I631" s="1022"/>
      <c r="J631" s="1022"/>
      <c r="K631" s="1022"/>
      <c r="L631" s="1022"/>
      <c r="M631" s="1022"/>
      <c r="N631" s="1022"/>
      <c r="O631" s="1022"/>
      <c r="P631" s="1022"/>
      <c r="Q631" s="1022"/>
      <c r="R631" s="1022"/>
      <c r="S631" s="1022"/>
      <c r="T631" s="1045"/>
      <c r="U631" s="1045"/>
      <c r="V631" s="1045"/>
      <c r="W631" s="1045"/>
      <c r="X631" s="1045"/>
      <c r="Y631" s="1045"/>
      <c r="Z631" s="1045"/>
      <c r="AA631" s="1045"/>
      <c r="AB631" s="1045"/>
      <c r="AC631" s="1023" t="s">
        <v>819</v>
      </c>
      <c r="AD631" s="1023"/>
      <c r="AE631" s="1023"/>
      <c r="AF631" s="1023"/>
      <c r="AG631" s="1023"/>
      <c r="AH631" s="1023"/>
      <c r="AI631" s="1023"/>
      <c r="AJ631" s="1023"/>
      <c r="AK631" s="1023"/>
      <c r="AL631" s="1023"/>
      <c r="AM631" s="1023"/>
      <c r="AN631" s="1023"/>
      <c r="AO631" s="1023"/>
      <c r="AP631" s="1023" t="s">
        <v>820</v>
      </c>
      <c r="AQ631" s="1023"/>
      <c r="AR631" s="1023"/>
      <c r="AS631" s="1022"/>
      <c r="AT631" s="1022"/>
      <c r="AU631" s="1022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022" t="s">
        <v>821</v>
      </c>
      <c r="D632" s="1022"/>
      <c r="E632" s="1022"/>
      <c r="F632" s="1022"/>
      <c r="G632" s="1022"/>
      <c r="H632" s="1022"/>
      <c r="I632" s="1022"/>
      <c r="J632" s="1022"/>
      <c r="K632" s="1022"/>
      <c r="L632" s="1022"/>
      <c r="M632" s="1022"/>
      <c r="N632" s="1022"/>
      <c r="O632" s="1022"/>
      <c r="P632" s="1022"/>
      <c r="Q632" s="1022"/>
      <c r="R632" s="1022"/>
      <c r="S632" s="1022"/>
      <c r="T632" s="1022"/>
      <c r="U632" s="1022"/>
      <c r="V632" s="1022"/>
      <c r="W632" s="1022"/>
      <c r="X632" s="1022"/>
      <c r="Y632" s="1022"/>
      <c r="Z632" s="1022" t="s">
        <v>822</v>
      </c>
      <c r="AA632" s="1022"/>
      <c r="AB632" s="1022"/>
      <c r="AC632" s="1022"/>
      <c r="AD632" s="1022"/>
      <c r="AE632" s="1022" t="s">
        <v>823</v>
      </c>
      <c r="AF632" s="1022"/>
      <c r="AG632" s="1022"/>
      <c r="AH632" s="1022"/>
      <c r="AI632" s="1022"/>
      <c r="AJ632" s="1022"/>
      <c r="AK632" s="1022" t="s">
        <v>824</v>
      </c>
      <c r="AL632" s="1022"/>
      <c r="AM632" s="1022"/>
      <c r="AN632" s="1022"/>
      <c r="AO632" s="1022"/>
      <c r="AP632" s="1022"/>
      <c r="AQ632" s="1022"/>
      <c r="AR632" s="1022"/>
      <c r="AS632" s="1022"/>
      <c r="AT632" s="1022"/>
      <c r="AU632" s="1022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022" t="s">
        <v>5</v>
      </c>
      <c r="C633" s="1022"/>
      <c r="D633" s="1022"/>
      <c r="E633" s="1022"/>
      <c r="F633" s="1022"/>
      <c r="G633" s="1022"/>
      <c r="H633" s="1022"/>
      <c r="I633" s="1022"/>
      <c r="J633" s="1022"/>
      <c r="K633" s="1022"/>
      <c r="L633" s="1022"/>
      <c r="M633" s="1022"/>
      <c r="N633" s="1022"/>
      <c r="O633" s="1022"/>
      <c r="P633" s="1022"/>
      <c r="Q633" s="1022"/>
      <c r="R633" s="1022"/>
      <c r="S633" s="1022"/>
      <c r="T633" s="1022"/>
      <c r="U633" s="1022"/>
      <c r="V633" s="1022"/>
      <c r="W633" s="1022"/>
      <c r="X633" s="1022"/>
      <c r="Y633" s="1022"/>
      <c r="Z633" s="1022"/>
      <c r="AA633" s="1022"/>
      <c r="AB633" s="1022"/>
      <c r="AC633" s="1022"/>
      <c r="AD633" s="1022"/>
      <c r="AE633" s="1022"/>
      <c r="AF633" s="1022"/>
      <c r="AG633" s="1022"/>
      <c r="AH633" s="1022"/>
      <c r="AI633" s="1022"/>
      <c r="AJ633" s="1022"/>
      <c r="AK633" s="1022"/>
      <c r="AL633" s="1022"/>
      <c r="AM633" s="1022"/>
      <c r="AN633" s="1022"/>
      <c r="AO633" s="1022"/>
      <c r="AP633" s="1022"/>
      <c r="AQ633" s="1022"/>
      <c r="AR633" s="1022"/>
      <c r="AS633" s="1022"/>
      <c r="AT633" s="1022"/>
      <c r="AU633" s="1022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022" t="s">
        <v>825</v>
      </c>
      <c r="D634" s="1022"/>
      <c r="E634" s="1022"/>
      <c r="F634" s="1022"/>
      <c r="G634" s="1022"/>
      <c r="H634" s="1022"/>
      <c r="I634" s="1022"/>
      <c r="J634" s="1022"/>
      <c r="K634" s="1022"/>
      <c r="L634" s="1022"/>
      <c r="M634" s="1022"/>
      <c r="N634" s="1022"/>
      <c r="O634" s="1035">
        <v>53</v>
      </c>
      <c r="P634" s="1035"/>
      <c r="Q634" s="1022" t="s">
        <v>826</v>
      </c>
      <c r="R634" s="1022"/>
      <c r="S634" s="1022"/>
      <c r="T634" s="1022"/>
      <c r="U634" s="1022"/>
      <c r="V634" s="1022"/>
      <c r="W634" s="1022"/>
      <c r="X634" s="1020">
        <v>13</v>
      </c>
      <c r="Y634" s="1020"/>
      <c r="Z634" s="1022" t="s">
        <v>827</v>
      </c>
      <c r="AA634" s="1022"/>
      <c r="AB634" s="1022"/>
      <c r="AC634" s="1022"/>
      <c r="AD634" s="1022"/>
      <c r="AE634" s="1022"/>
      <c r="AF634" s="1022"/>
      <c r="AG634" s="1022"/>
      <c r="AH634" s="1022"/>
      <c r="AI634" s="1022"/>
      <c r="AJ634" s="1020">
        <v>14</v>
      </c>
      <c r="AK634" s="1020"/>
      <c r="AL634" s="1022" t="s">
        <v>828</v>
      </c>
      <c r="AM634" s="1022"/>
      <c r="AN634" s="1022"/>
      <c r="AO634" s="1022"/>
      <c r="AP634" s="1022"/>
      <c r="AQ634" s="1022"/>
      <c r="AR634" s="1022"/>
      <c r="AS634" s="1022"/>
      <c r="AT634" s="1022"/>
      <c r="AU634" s="1022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022"/>
      <c r="C635" s="1022"/>
      <c r="D635" s="1022"/>
      <c r="E635" s="1022"/>
      <c r="F635" s="1022"/>
      <c r="G635" s="1022"/>
      <c r="H635" s="1022"/>
      <c r="I635" s="1022"/>
      <c r="J635" s="1022"/>
      <c r="K635" s="1022"/>
      <c r="L635" s="1022"/>
      <c r="M635" s="1022"/>
      <c r="N635" s="1022"/>
      <c r="O635" s="1022"/>
      <c r="P635" s="1022"/>
      <c r="Q635" s="1022"/>
      <c r="R635" s="1022"/>
      <c r="S635" s="1022"/>
      <c r="T635" s="1022"/>
      <c r="U635" s="1022"/>
      <c r="V635" s="1022"/>
      <c r="W635" s="1022"/>
      <c r="X635" s="1022"/>
      <c r="Y635" s="1022"/>
      <c r="Z635" s="1022"/>
      <c r="AA635" s="1022"/>
      <c r="AB635" s="1022"/>
      <c r="AC635" s="1022"/>
      <c r="AD635" s="1022"/>
      <c r="AE635" s="1022"/>
      <c r="AF635" s="1022"/>
      <c r="AG635" s="1022"/>
      <c r="AH635" s="1022"/>
      <c r="AI635" s="1022"/>
      <c r="AJ635" s="1022"/>
      <c r="AK635" s="1022"/>
      <c r="AL635" s="1022"/>
      <c r="AM635" s="1022"/>
      <c r="AN635" s="1022"/>
      <c r="AO635" s="1022"/>
      <c r="AP635" s="1022"/>
      <c r="AQ635" s="1022"/>
      <c r="AR635" s="1022"/>
      <c r="AS635" s="1022"/>
      <c r="AT635" s="1022"/>
      <c r="AU635" s="1022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022" t="s">
        <v>829</v>
      </c>
      <c r="C636" s="1022"/>
      <c r="D636" s="1022"/>
      <c r="E636" s="1020">
        <v>9</v>
      </c>
      <c r="F636" s="1020"/>
      <c r="G636" s="1031" t="s">
        <v>5</v>
      </c>
      <c r="H636" s="1031"/>
      <c r="I636" s="1031"/>
      <c r="J636" s="1031"/>
      <c r="K636" s="1031"/>
      <c r="L636" s="1032"/>
      <c r="M636" s="1031" t="s">
        <v>830</v>
      </c>
      <c r="N636" s="1031"/>
      <c r="O636" s="382">
        <v>48</v>
      </c>
      <c r="P636" s="1021" t="s">
        <v>5</v>
      </c>
      <c r="Q636" s="1021"/>
      <c r="R636" s="1021"/>
      <c r="S636" s="1021"/>
      <c r="T636" s="1021"/>
      <c r="U636" s="1021"/>
      <c r="V636" s="1021"/>
      <c r="W636" s="1021"/>
      <c r="X636" s="1022" t="s">
        <v>831</v>
      </c>
      <c r="Y636" s="1022"/>
      <c r="Z636" s="1022"/>
      <c r="AA636" s="1022"/>
      <c r="AB636" s="1020">
        <v>55</v>
      </c>
      <c r="AC636" s="1020"/>
      <c r="AD636" s="1020"/>
      <c r="AE636" s="1020"/>
      <c r="AF636" s="1020"/>
      <c r="AG636" s="1023"/>
      <c r="AH636" s="1023"/>
      <c r="AI636" s="1023"/>
      <c r="AJ636" s="1023"/>
      <c r="AK636" s="1023"/>
      <c r="AL636" s="1023"/>
      <c r="AM636" s="1023"/>
      <c r="AN636" s="1023"/>
      <c r="AO636" s="1023"/>
      <c r="AP636" s="1023"/>
      <c r="AQ636" s="1023"/>
      <c r="AR636" s="1023"/>
      <c r="AS636" s="1023"/>
      <c r="AT636" s="1023"/>
      <c r="AU636" s="1023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027" t="s">
        <v>832</v>
      </c>
      <c r="C637" s="1027" t="s">
        <v>833</v>
      </c>
      <c r="D637" s="1027"/>
      <c r="E637" s="1028" t="s">
        <v>834</v>
      </c>
      <c r="F637" s="1029"/>
      <c r="G637" s="1029"/>
      <c r="H637" s="1029"/>
      <c r="I637" s="1029"/>
      <c r="J637" s="1012">
        <v>95</v>
      </c>
      <c r="K637" s="1022"/>
      <c r="L637" s="1033"/>
      <c r="M637" s="1030"/>
      <c r="N637" s="1030"/>
      <c r="O637" s="1030"/>
      <c r="P637" s="383"/>
      <c r="Q637" s="1025"/>
      <c r="R637" s="1025"/>
      <c r="S637" s="1025"/>
      <c r="T637" s="1025"/>
      <c r="U637" s="1016" t="s">
        <v>835</v>
      </c>
      <c r="V637" s="1016"/>
      <c r="W637" s="1016"/>
      <c r="X637" s="1018">
        <v>73</v>
      </c>
      <c r="Y637" s="1017"/>
      <c r="Z637" s="1019" t="s">
        <v>836</v>
      </c>
      <c r="AA637" s="1019"/>
      <c r="AB637" s="1020">
        <v>72</v>
      </c>
      <c r="AC637" s="1020"/>
      <c r="AD637" s="1017"/>
      <c r="AE637" s="1036" t="s">
        <v>837</v>
      </c>
      <c r="AF637" s="1036"/>
      <c r="AG637" s="1037" t="s">
        <v>838</v>
      </c>
      <c r="AH637" s="1016" t="s">
        <v>839</v>
      </c>
      <c r="AI637" s="1016"/>
      <c r="AJ637" s="1016"/>
      <c r="AK637" s="1016"/>
      <c r="AL637" s="1016"/>
      <c r="AM637" s="1016"/>
      <c r="AN637" s="1016"/>
      <c r="AO637" s="1020">
        <v>805</v>
      </c>
      <c r="AP637" s="1020"/>
      <c r="AQ637" s="1020"/>
      <c r="AR637" s="1020"/>
      <c r="AS637" s="1027"/>
      <c r="AT637" s="1027"/>
      <c r="AU637" s="1027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027"/>
      <c r="C638" s="1027"/>
      <c r="D638" s="1027"/>
      <c r="E638" s="1029"/>
      <c r="F638" s="1029"/>
      <c r="G638" s="1029"/>
      <c r="H638" s="1029"/>
      <c r="I638" s="1029"/>
      <c r="J638" s="1012"/>
      <c r="K638" s="1022"/>
      <c r="L638" s="1034"/>
      <c r="M638" s="1025"/>
      <c r="N638" s="1025"/>
      <c r="O638" s="1025"/>
      <c r="P638" s="1026"/>
      <c r="Q638" s="1025"/>
      <c r="R638" s="1025"/>
      <c r="S638" s="1025"/>
      <c r="T638" s="1025"/>
      <c r="U638" s="1016"/>
      <c r="V638" s="1016"/>
      <c r="W638" s="1016"/>
      <c r="X638" s="1018"/>
      <c r="Y638" s="1017"/>
      <c r="Z638" s="1019"/>
      <c r="AA638" s="1019"/>
      <c r="AB638" s="1020"/>
      <c r="AC638" s="1020"/>
      <c r="AD638" s="1017"/>
      <c r="AE638" s="1036"/>
      <c r="AF638" s="1036"/>
      <c r="AG638" s="1037"/>
      <c r="AH638" s="1016"/>
      <c r="AI638" s="1016"/>
      <c r="AJ638" s="1016"/>
      <c r="AK638" s="1016"/>
      <c r="AL638" s="1016"/>
      <c r="AM638" s="1016"/>
      <c r="AN638" s="1016"/>
      <c r="AO638" s="1020"/>
      <c r="AP638" s="1020"/>
      <c r="AQ638" s="1020"/>
      <c r="AR638" s="1020"/>
      <c r="AS638" s="1027"/>
      <c r="AT638" s="1027"/>
      <c r="AU638" s="1027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027"/>
      <c r="C639" s="1027"/>
      <c r="D639" s="1027"/>
      <c r="E639" s="1011" t="s">
        <v>840</v>
      </c>
      <c r="F639" s="1011"/>
      <c r="G639" s="1011"/>
      <c r="H639" s="1011"/>
      <c r="I639" s="1011"/>
      <c r="J639" s="1012">
        <v>786</v>
      </c>
      <c r="K639" s="1012"/>
      <c r="L639" s="1013"/>
      <c r="M639" s="1025"/>
      <c r="N639" s="1025"/>
      <c r="O639" s="1025"/>
      <c r="P639" s="1026"/>
      <c r="Q639" s="1025"/>
      <c r="R639" s="1025"/>
      <c r="S639" s="1025"/>
      <c r="T639" s="1025"/>
      <c r="U639" s="1016" t="s">
        <v>841</v>
      </c>
      <c r="V639" s="1016"/>
      <c r="W639" s="1016"/>
      <c r="X639" s="1018">
        <v>69</v>
      </c>
      <c r="Y639" s="1024"/>
      <c r="Z639" s="1016" t="s">
        <v>842</v>
      </c>
      <c r="AA639" s="1016"/>
      <c r="AB639" s="1020">
        <v>68</v>
      </c>
      <c r="AC639" s="1020"/>
      <c r="AD639" s="1021"/>
      <c r="AE639" s="1036"/>
      <c r="AF639" s="1036"/>
      <c r="AG639" s="1037"/>
      <c r="AH639" s="1016"/>
      <c r="AI639" s="1016"/>
      <c r="AJ639" s="1016"/>
      <c r="AK639" s="1016"/>
      <c r="AL639" s="1016"/>
      <c r="AM639" s="1016"/>
      <c r="AN639" s="1016"/>
      <c r="AO639" s="1020"/>
      <c r="AP639" s="1020"/>
      <c r="AQ639" s="1020"/>
      <c r="AR639" s="1020"/>
      <c r="AS639" s="1027"/>
      <c r="AT639" s="1027"/>
      <c r="AU639" s="1027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027"/>
      <c r="C640" s="1027"/>
      <c r="D640" s="1027"/>
      <c r="E640" s="1011"/>
      <c r="F640" s="1011"/>
      <c r="G640" s="1011"/>
      <c r="H640" s="1011"/>
      <c r="I640" s="1011"/>
      <c r="J640" s="1012"/>
      <c r="K640" s="1012"/>
      <c r="L640" s="1014"/>
      <c r="M640" s="1016" t="s">
        <v>843</v>
      </c>
      <c r="N640" s="1016"/>
      <c r="O640" s="1016"/>
      <c r="P640" s="1012">
        <v>616</v>
      </c>
      <c r="Q640" s="1016"/>
      <c r="R640" s="1016"/>
      <c r="S640" s="1016"/>
      <c r="T640" s="1016"/>
      <c r="U640" s="1016"/>
      <c r="V640" s="1016"/>
      <c r="W640" s="1016"/>
      <c r="X640" s="1018"/>
      <c r="Y640" s="1024"/>
      <c r="Z640" s="1016"/>
      <c r="AA640" s="1016"/>
      <c r="AB640" s="1020"/>
      <c r="AC640" s="1020"/>
      <c r="AD640" s="1021"/>
      <c r="AE640" s="1036"/>
      <c r="AF640" s="1036"/>
      <c r="AG640" s="1037"/>
      <c r="AH640" s="1016" t="s">
        <v>844</v>
      </c>
      <c r="AI640" s="1016"/>
      <c r="AJ640" s="1016"/>
      <c r="AK640" s="1016"/>
      <c r="AL640" s="1016"/>
      <c r="AM640" s="1016"/>
      <c r="AN640" s="1016"/>
      <c r="AO640" s="1020">
        <v>813</v>
      </c>
      <c r="AP640" s="1020"/>
      <c r="AQ640" s="1020"/>
      <c r="AR640" s="1020"/>
      <c r="AS640" s="1027"/>
      <c r="AT640" s="1027"/>
      <c r="AU640" s="1027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027"/>
      <c r="C641" s="1027"/>
      <c r="D641" s="1027"/>
      <c r="E641" s="1011"/>
      <c r="F641" s="1011"/>
      <c r="G641" s="1011"/>
      <c r="H641" s="1011"/>
      <c r="I641" s="1011"/>
      <c r="J641" s="1012"/>
      <c r="K641" s="1012"/>
      <c r="L641" s="1014"/>
      <c r="M641" s="1016"/>
      <c r="N641" s="1016"/>
      <c r="O641" s="1016"/>
      <c r="P641" s="1012"/>
      <c r="Q641" s="1016"/>
      <c r="R641" s="1016"/>
      <c r="S641" s="1016"/>
      <c r="T641" s="1016"/>
      <c r="U641" s="1016"/>
      <c r="V641" s="1016"/>
      <c r="W641" s="1016"/>
      <c r="X641" s="1018"/>
      <c r="Y641" s="1024"/>
      <c r="Z641" s="1016"/>
      <c r="AA641" s="1016"/>
      <c r="AB641" s="1020"/>
      <c r="AC641" s="1020"/>
      <c r="AD641" s="1021"/>
      <c r="AE641" s="1036"/>
      <c r="AF641" s="1036"/>
      <c r="AG641" s="1037"/>
      <c r="AH641" s="1016"/>
      <c r="AI641" s="1016"/>
      <c r="AJ641" s="1016"/>
      <c r="AK641" s="1016"/>
      <c r="AL641" s="1016"/>
      <c r="AM641" s="1016"/>
      <c r="AN641" s="1016"/>
      <c r="AO641" s="1020"/>
      <c r="AP641" s="1020"/>
      <c r="AQ641" s="1020"/>
      <c r="AR641" s="1020"/>
      <c r="AS641" s="1027"/>
      <c r="AT641" s="1027"/>
      <c r="AU641" s="1027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027"/>
      <c r="C642" s="1027"/>
      <c r="D642" s="1027"/>
      <c r="E642" s="1011"/>
      <c r="F642" s="1011"/>
      <c r="G642" s="1011"/>
      <c r="H642" s="1011"/>
      <c r="I642" s="1011"/>
      <c r="J642" s="1012"/>
      <c r="K642" s="1012"/>
      <c r="L642" s="1015"/>
      <c r="M642" s="1016"/>
      <c r="N642" s="1016"/>
      <c r="O642" s="1016"/>
      <c r="P642" s="1012"/>
      <c r="Q642" s="1016"/>
      <c r="R642" s="1016"/>
      <c r="S642" s="1016"/>
      <c r="T642" s="1016"/>
      <c r="U642" s="1016"/>
      <c r="V642" s="1016"/>
      <c r="W642" s="1016"/>
      <c r="X642" s="1018"/>
      <c r="Y642" s="1024"/>
      <c r="Z642" s="1016"/>
      <c r="AA642" s="1016"/>
      <c r="AB642" s="1020"/>
      <c r="AC642" s="1020"/>
      <c r="AD642" s="1021"/>
      <c r="AE642" s="1036"/>
      <c r="AF642" s="1036"/>
      <c r="AG642" s="1037"/>
      <c r="AH642" s="1016"/>
      <c r="AI642" s="1016"/>
      <c r="AJ642" s="1016"/>
      <c r="AK642" s="1016"/>
      <c r="AL642" s="1016"/>
      <c r="AM642" s="1016"/>
      <c r="AN642" s="1016"/>
      <c r="AO642" s="1020"/>
      <c r="AP642" s="1020"/>
      <c r="AQ642" s="1020"/>
      <c r="AR642" s="1020"/>
      <c r="AS642" s="1027"/>
      <c r="AT642" s="1027"/>
      <c r="AU642" s="1027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workbookViewId="0">
      <selection activeCell="AG8" sqref="AG8:AH8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220"/>
      <c r="AO1" s="1220"/>
      <c r="AP1" s="1220"/>
    </row>
    <row r="2" spans="1:55" s="279" customFormat="1" ht="20.25"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  <c r="O2" s="1221"/>
      <c r="AA2" s="282"/>
      <c r="AF2" s="1222"/>
      <c r="AG2" s="1222"/>
      <c r="AH2" s="1222"/>
      <c r="AI2" s="1222"/>
      <c r="AN2" s="1220"/>
      <c r="AO2" s="1220"/>
      <c r="AP2" s="1220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223"/>
      <c r="C5" s="1223"/>
      <c r="D5" s="1224" t="s">
        <v>304</v>
      </c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5" t="s">
        <v>305</v>
      </c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6" t="s">
        <v>306</v>
      </c>
      <c r="AG5" s="1226"/>
      <c r="AH5" s="1226"/>
      <c r="AI5" s="1226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223"/>
      <c r="C6" s="1223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  <c r="Q6" s="1224"/>
      <c r="R6" s="1224"/>
      <c r="S6" s="1224"/>
      <c r="T6" s="1225" t="s">
        <v>307</v>
      </c>
      <c r="U6" s="1225"/>
      <c r="V6" s="1225"/>
      <c r="W6" s="1225"/>
      <c r="X6" s="1225"/>
      <c r="Y6" s="1225"/>
      <c r="Z6" s="1226" t="s">
        <v>308</v>
      </c>
      <c r="AA6" s="1226"/>
      <c r="AB6" s="1226"/>
      <c r="AC6" s="1226"/>
      <c r="AD6" s="1226"/>
      <c r="AE6" s="1226"/>
      <c r="AF6" s="1226"/>
      <c r="AG6" s="1226"/>
      <c r="AH6" s="1226"/>
      <c r="AI6" s="1226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223"/>
      <c r="C7" s="1223"/>
      <c r="D7" s="1224"/>
      <c r="E7" s="1224"/>
      <c r="F7" s="1224"/>
      <c r="G7" s="1224"/>
      <c r="H7" s="1224"/>
      <c r="I7" s="1224"/>
      <c r="J7" s="1224"/>
      <c r="K7" s="1224"/>
      <c r="L7" s="1224"/>
      <c r="M7" s="1224"/>
      <c r="N7" s="1224"/>
      <c r="O7" s="1224"/>
      <c r="P7" s="1224"/>
      <c r="Q7" s="1224"/>
      <c r="R7" s="1224"/>
      <c r="S7" s="1224"/>
      <c r="T7" s="1150" t="s">
        <v>0</v>
      </c>
      <c r="U7" s="1150"/>
      <c r="V7" s="1150"/>
      <c r="W7" s="1150" t="s">
        <v>1</v>
      </c>
      <c r="X7" s="1150"/>
      <c r="Y7" s="1150"/>
      <c r="Z7" s="1150" t="s">
        <v>0</v>
      </c>
      <c r="AA7" s="1150"/>
      <c r="AB7" s="1150"/>
      <c r="AC7" s="1150" t="s">
        <v>1</v>
      </c>
      <c r="AD7" s="1150"/>
      <c r="AE7" s="1150"/>
      <c r="AF7" s="1226"/>
      <c r="AG7" s="1226"/>
      <c r="AH7" s="1226"/>
      <c r="AI7" s="1226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218"/>
      <c r="C8" s="1219" t="s">
        <v>309</v>
      </c>
      <c r="D8" s="288">
        <v>1</v>
      </c>
      <c r="E8" s="1152" t="s">
        <v>310</v>
      </c>
      <c r="F8" s="1152"/>
      <c r="G8" s="1152"/>
      <c r="H8" s="1152"/>
      <c r="I8" s="1152"/>
      <c r="J8" s="1152"/>
      <c r="K8" s="1152"/>
      <c r="L8" s="1152"/>
      <c r="M8" s="1152"/>
      <c r="N8" s="1152"/>
      <c r="O8" s="1152"/>
      <c r="P8" s="1152"/>
      <c r="Q8" s="1152"/>
      <c r="R8" s="1152"/>
      <c r="S8" s="1152"/>
      <c r="T8" s="289">
        <v>1592</v>
      </c>
      <c r="U8" s="1148"/>
      <c r="V8" s="1148"/>
      <c r="W8" s="289">
        <v>1024</v>
      </c>
      <c r="X8" s="1148"/>
      <c r="Y8" s="1148"/>
      <c r="Z8" s="289">
        <v>1593</v>
      </c>
      <c r="AA8" s="1148"/>
      <c r="AB8" s="1148"/>
      <c r="AC8" s="289">
        <v>1025</v>
      </c>
      <c r="AD8" s="1148">
        <f>+'ddjj 1948 at2023 '!U22+'ddjj 1948 at2023 '!U21+'ddjj 1948 at2023 '!U20</f>
        <v>5399997.6922180923</v>
      </c>
      <c r="AE8" s="1148"/>
      <c r="AF8" s="289">
        <v>104</v>
      </c>
      <c r="AG8" s="1203">
        <f>+'ddjj 1948 at2023 '!F20+'ddjj 1948 at2023 '!F21+'ddjj 1948 at2023 '!F22+'ddjj 1948 at2023 '!H22</f>
        <v>48600000</v>
      </c>
      <c r="AH8" s="1204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218"/>
      <c r="C9" s="1219"/>
      <c r="D9" s="288">
        <v>2</v>
      </c>
      <c r="E9" s="1152" t="s">
        <v>311</v>
      </c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289">
        <v>1594</v>
      </c>
      <c r="U9" s="1148"/>
      <c r="V9" s="1148"/>
      <c r="W9" s="289">
        <v>1026</v>
      </c>
      <c r="X9" s="1148"/>
      <c r="Y9" s="1148"/>
      <c r="Z9" s="289">
        <v>1595</v>
      </c>
      <c r="AA9" s="1148"/>
      <c r="AB9" s="1148"/>
      <c r="AC9" s="289">
        <v>1027</v>
      </c>
      <c r="AD9" s="1148"/>
      <c r="AE9" s="1148"/>
      <c r="AF9" s="289">
        <v>105</v>
      </c>
      <c r="AG9" s="1203"/>
      <c r="AH9" s="1204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218"/>
      <c r="C10" s="1219"/>
      <c r="D10" s="288">
        <v>3</v>
      </c>
      <c r="E10" s="1211" t="s">
        <v>312</v>
      </c>
      <c r="F10" s="1212"/>
      <c r="G10" s="1212"/>
      <c r="H10" s="1212"/>
      <c r="I10" s="1212"/>
      <c r="J10" s="1212"/>
      <c r="K10" s="1212"/>
      <c r="L10" s="1212"/>
      <c r="M10" s="1212"/>
      <c r="N10" s="1212"/>
      <c r="O10" s="1212"/>
      <c r="P10" s="1212"/>
      <c r="Q10" s="1212"/>
      <c r="R10" s="1212"/>
      <c r="S10" s="1212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3"/>
      <c r="AF10" s="289">
        <v>106</v>
      </c>
      <c r="AG10" s="1203"/>
      <c r="AH10" s="1204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218"/>
      <c r="C11" s="1219"/>
      <c r="D11" s="288">
        <v>4</v>
      </c>
      <c r="E11" s="1211" t="s">
        <v>313</v>
      </c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2"/>
      <c r="U11" s="1212"/>
      <c r="V11" s="1212"/>
      <c r="W11" s="1212"/>
      <c r="X11" s="1212"/>
      <c r="Y11" s="1213"/>
      <c r="Z11" s="289">
        <v>1781</v>
      </c>
      <c r="AA11" s="1148"/>
      <c r="AB11" s="1148"/>
      <c r="AC11" s="289">
        <v>603</v>
      </c>
      <c r="AD11" s="1148"/>
      <c r="AE11" s="1148"/>
      <c r="AF11" s="289">
        <v>108</v>
      </c>
      <c r="AG11" s="1203"/>
      <c r="AH11" s="1204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218"/>
      <c r="C12" s="1219"/>
      <c r="D12" s="288">
        <v>5</v>
      </c>
      <c r="E12" s="1152" t="s">
        <v>314</v>
      </c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289">
        <v>1721</v>
      </c>
      <c r="U12" s="1148"/>
      <c r="V12" s="1148"/>
      <c r="W12" s="289">
        <v>1722</v>
      </c>
      <c r="X12" s="1148"/>
      <c r="Y12" s="1148"/>
      <c r="Z12" s="289">
        <v>1596</v>
      </c>
      <c r="AA12" s="1148"/>
      <c r="AB12" s="1148"/>
      <c r="AC12" s="289">
        <v>954</v>
      </c>
      <c r="AD12" s="1148"/>
      <c r="AE12" s="1148"/>
      <c r="AF12" s="289">
        <v>955</v>
      </c>
      <c r="AG12" s="1203"/>
      <c r="AH12" s="1204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218"/>
      <c r="C13" s="1219"/>
      <c r="D13" s="1177">
        <v>6</v>
      </c>
      <c r="E13" s="1121" t="s">
        <v>315</v>
      </c>
      <c r="F13" s="1121"/>
      <c r="G13" s="1121"/>
      <c r="H13" s="1121"/>
      <c r="I13" s="1121"/>
      <c r="J13" s="1121"/>
      <c r="K13" s="1121"/>
      <c r="L13" s="1121"/>
      <c r="M13" s="1121"/>
      <c r="N13" s="1121"/>
      <c r="O13" s="1121"/>
      <c r="P13" s="1121"/>
      <c r="Q13" s="1121"/>
      <c r="R13" s="1121"/>
      <c r="S13" s="1121"/>
      <c r="T13" s="1159">
        <v>1597</v>
      </c>
      <c r="U13" s="1065"/>
      <c r="V13" s="1065"/>
      <c r="W13" s="1159">
        <v>1598</v>
      </c>
      <c r="X13" s="1065"/>
      <c r="Y13" s="1065"/>
      <c r="Z13" s="1159">
        <v>1599</v>
      </c>
      <c r="AA13" s="1065"/>
      <c r="AB13" s="1065"/>
      <c r="AC13" s="1159">
        <v>1631</v>
      </c>
      <c r="AD13" s="1065"/>
      <c r="AE13" s="1065"/>
      <c r="AF13" s="1159">
        <v>1632</v>
      </c>
      <c r="AG13" s="1214"/>
      <c r="AH13" s="1215"/>
      <c r="AI13" s="1209" t="s">
        <v>2</v>
      </c>
      <c r="AJ13" s="291"/>
      <c r="AK13" s="291"/>
      <c r="AL13" s="1210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218"/>
      <c r="C14" s="1219"/>
      <c r="D14" s="1177"/>
      <c r="E14" s="1121"/>
      <c r="F14" s="1121"/>
      <c r="G14" s="1121"/>
      <c r="H14" s="1121"/>
      <c r="I14" s="112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59"/>
      <c r="U14" s="1065"/>
      <c r="V14" s="1065"/>
      <c r="W14" s="1159"/>
      <c r="X14" s="1065"/>
      <c r="Y14" s="1065"/>
      <c r="Z14" s="1159"/>
      <c r="AA14" s="1065"/>
      <c r="AB14" s="1065"/>
      <c r="AC14" s="1159"/>
      <c r="AD14" s="1065"/>
      <c r="AE14" s="1065"/>
      <c r="AF14" s="1159"/>
      <c r="AG14" s="1216"/>
      <c r="AH14" s="1217"/>
      <c r="AI14" s="1209"/>
      <c r="AJ14" s="291"/>
      <c r="AK14" s="291"/>
      <c r="AL14" s="1210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218"/>
      <c r="C15" s="1219"/>
      <c r="D15" s="288">
        <v>7</v>
      </c>
      <c r="E15" s="1211" t="s">
        <v>316</v>
      </c>
      <c r="F15" s="1212"/>
      <c r="G15" s="1212"/>
      <c r="H15" s="1212"/>
      <c r="I15" s="1212"/>
      <c r="J15" s="1212"/>
      <c r="K15" s="1212"/>
      <c r="L15" s="1212"/>
      <c r="M15" s="1212"/>
      <c r="N15" s="1212"/>
      <c r="O15" s="1212"/>
      <c r="P15" s="1212"/>
      <c r="Q15" s="1212"/>
      <c r="R15" s="1212"/>
      <c r="S15" s="1212"/>
      <c r="T15" s="1212"/>
      <c r="U15" s="1212"/>
      <c r="V15" s="1212"/>
      <c r="W15" s="1212"/>
      <c r="X15" s="1212"/>
      <c r="Y15" s="1212"/>
      <c r="Z15" s="1212"/>
      <c r="AA15" s="1212"/>
      <c r="AB15" s="1212"/>
      <c r="AC15" s="1212"/>
      <c r="AD15" s="1212"/>
      <c r="AE15" s="1213"/>
      <c r="AF15" s="289">
        <v>110</v>
      </c>
      <c r="AG15" s="1203"/>
      <c r="AH15" s="1204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218"/>
      <c r="C16" s="1219"/>
      <c r="D16" s="288">
        <v>8</v>
      </c>
      <c r="E16" s="1211" t="s">
        <v>317</v>
      </c>
      <c r="F16" s="1212"/>
      <c r="G16" s="1212"/>
      <c r="H16" s="1212"/>
      <c r="I16" s="1212"/>
      <c r="J16" s="1212"/>
      <c r="K16" s="1212"/>
      <c r="L16" s="1212"/>
      <c r="M16" s="1212"/>
      <c r="N16" s="1212"/>
      <c r="O16" s="1212"/>
      <c r="P16" s="1212"/>
      <c r="Q16" s="1212"/>
      <c r="R16" s="1212"/>
      <c r="S16" s="1212"/>
      <c r="T16" s="1212"/>
      <c r="U16" s="1212"/>
      <c r="V16" s="1212"/>
      <c r="W16" s="1212"/>
      <c r="X16" s="1212"/>
      <c r="Y16" s="1212"/>
      <c r="Z16" s="1212"/>
      <c r="AA16" s="1212"/>
      <c r="AB16" s="1213"/>
      <c r="AC16" s="289">
        <v>605</v>
      </c>
      <c r="AD16" s="1148"/>
      <c r="AE16" s="1148"/>
      <c r="AF16" s="289">
        <v>155</v>
      </c>
      <c r="AG16" s="1203"/>
      <c r="AH16" s="1204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218"/>
      <c r="C17" s="1219"/>
      <c r="D17" s="288">
        <v>9</v>
      </c>
      <c r="E17" s="1152" t="s">
        <v>318</v>
      </c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289">
        <v>1633</v>
      </c>
      <c r="U17" s="1148"/>
      <c r="V17" s="1148"/>
      <c r="W17" s="289">
        <v>1105</v>
      </c>
      <c r="X17" s="1148"/>
      <c r="Y17" s="1148"/>
      <c r="Z17" s="289">
        <v>1634</v>
      </c>
      <c r="AA17" s="1148"/>
      <c r="AB17" s="1148"/>
      <c r="AC17" s="289">
        <v>606</v>
      </c>
      <c r="AD17" s="1148"/>
      <c r="AE17" s="1148"/>
      <c r="AF17" s="289">
        <v>152</v>
      </c>
      <c r="AG17" s="1203"/>
      <c r="AH17" s="1204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218"/>
      <c r="C18" s="1219"/>
      <c r="D18" s="288">
        <v>10</v>
      </c>
      <c r="E18" s="1205" t="s">
        <v>319</v>
      </c>
      <c r="F18" s="1206"/>
      <c r="G18" s="1206"/>
      <c r="H18" s="1206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7"/>
      <c r="T18" s="1208"/>
      <c r="U18" s="1208"/>
      <c r="V18" s="1208"/>
      <c r="W18" s="1208"/>
      <c r="X18" s="1208"/>
      <c r="Y18" s="1208"/>
      <c r="Z18" s="289">
        <v>1635</v>
      </c>
      <c r="AA18" s="1148"/>
      <c r="AB18" s="1148"/>
      <c r="AC18" s="289">
        <v>1031</v>
      </c>
      <c r="AD18" s="1148"/>
      <c r="AE18" s="1148"/>
      <c r="AF18" s="289">
        <v>1032</v>
      </c>
      <c r="AG18" s="1203"/>
      <c r="AH18" s="1204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218"/>
      <c r="C19" s="1219"/>
      <c r="D19" s="288">
        <v>11</v>
      </c>
      <c r="E19" s="1117" t="s">
        <v>320</v>
      </c>
      <c r="F19" s="1117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117"/>
      <c r="T19" s="1117"/>
      <c r="U19" s="1117"/>
      <c r="V19" s="1117"/>
      <c r="W19" s="1117"/>
      <c r="X19" s="1117"/>
      <c r="Y19" s="1117"/>
      <c r="Z19" s="1117"/>
      <c r="AA19" s="1117"/>
      <c r="AB19" s="1117"/>
      <c r="AC19" s="1117"/>
      <c r="AD19" s="1117"/>
      <c r="AE19" s="1117"/>
      <c r="AF19" s="289">
        <v>1104</v>
      </c>
      <c r="AG19" s="1203"/>
      <c r="AH19" s="1204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218"/>
      <c r="C20" s="1219"/>
      <c r="D20" s="288">
        <v>12</v>
      </c>
      <c r="E20" s="1121" t="s">
        <v>321</v>
      </c>
      <c r="F20" s="1121"/>
      <c r="G20" s="1121"/>
      <c r="H20" s="1121"/>
      <c r="I20" s="1121"/>
      <c r="J20" s="1121"/>
      <c r="K20" s="1121"/>
      <c r="L20" s="1121"/>
      <c r="M20" s="1121"/>
      <c r="N20" s="289">
        <v>1098</v>
      </c>
      <c r="O20" s="1148"/>
      <c r="P20" s="1148"/>
      <c r="Q20" s="1148"/>
      <c r="R20" s="1148"/>
      <c r="S20" s="1148"/>
      <c r="T20" s="1121" t="s">
        <v>322</v>
      </c>
      <c r="U20" s="1121"/>
      <c r="V20" s="1121"/>
      <c r="W20" s="1121"/>
      <c r="X20" s="1121"/>
      <c r="Y20" s="1121"/>
      <c r="Z20" s="289">
        <v>1030</v>
      </c>
      <c r="AA20" s="1182"/>
      <c r="AB20" s="1182"/>
      <c r="AC20" s="1182"/>
      <c r="AD20" s="1182"/>
      <c r="AE20" s="1182"/>
      <c r="AF20" s="289">
        <v>161</v>
      </c>
      <c r="AG20" s="1203"/>
      <c r="AH20" s="1204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218"/>
      <c r="C21" s="1219"/>
      <c r="D21" s="288">
        <v>13</v>
      </c>
      <c r="E21" s="1117" t="s">
        <v>323</v>
      </c>
      <c r="F21" s="1117"/>
      <c r="G21" s="1117"/>
      <c r="H21" s="1117"/>
      <c r="I21" s="1117"/>
      <c r="J21" s="1117"/>
      <c r="K21" s="1117"/>
      <c r="L21" s="1117"/>
      <c r="M21" s="1117"/>
      <c r="N21" s="1117"/>
      <c r="O21" s="1117"/>
      <c r="P21" s="1117"/>
      <c r="Q21" s="1117"/>
      <c r="R21" s="1117"/>
      <c r="S21" s="1117"/>
      <c r="T21" s="1117"/>
      <c r="U21" s="1117"/>
      <c r="V21" s="1117"/>
      <c r="W21" s="1117"/>
      <c r="X21" s="1117"/>
      <c r="Y21" s="1117"/>
      <c r="Z21" s="1117"/>
      <c r="AA21" s="1117"/>
      <c r="AB21" s="1117"/>
      <c r="AC21" s="1117"/>
      <c r="AD21" s="1117"/>
      <c r="AE21" s="1117"/>
      <c r="AF21" s="289">
        <v>1774</v>
      </c>
      <c r="AG21" s="1203"/>
      <c r="AH21" s="1204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218"/>
      <c r="C22" s="1219"/>
      <c r="D22" s="288">
        <v>14</v>
      </c>
      <c r="E22" s="1121" t="s">
        <v>324</v>
      </c>
      <c r="F22" s="1121"/>
      <c r="G22" s="1121"/>
      <c r="H22" s="1121"/>
      <c r="I22" s="1121"/>
      <c r="J22" s="1121"/>
      <c r="K22" s="1121"/>
      <c r="L22" s="1121"/>
      <c r="M22" s="1121"/>
      <c r="N22" s="289">
        <v>159</v>
      </c>
      <c r="O22" s="1148">
        <f>+AD8</f>
        <v>5399997.6922180923</v>
      </c>
      <c r="P22" s="1148"/>
      <c r="Q22" s="1148"/>
      <c r="R22" s="1148"/>
      <c r="S22" s="1148"/>
      <c r="T22" s="1121" t="s">
        <v>325</v>
      </c>
      <c r="U22" s="1121"/>
      <c r="V22" s="1121"/>
      <c r="W22" s="1121"/>
      <c r="X22" s="1121"/>
      <c r="Y22" s="1121"/>
      <c r="Z22" s="289">
        <v>748</v>
      </c>
      <c r="AA22" s="1182"/>
      <c r="AB22" s="1182"/>
      <c r="AC22" s="1182"/>
      <c r="AD22" s="1182"/>
      <c r="AE22" s="1182"/>
      <c r="AF22" s="289">
        <v>749</v>
      </c>
      <c r="AG22" s="1203">
        <f>+O22</f>
        <v>5399997.6922180923</v>
      </c>
      <c r="AH22" s="1204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218"/>
      <c r="C23" s="1142" t="s">
        <v>326</v>
      </c>
      <c r="D23" s="288">
        <v>15</v>
      </c>
      <c r="E23" s="1121" t="s">
        <v>327</v>
      </c>
      <c r="F23" s="1121"/>
      <c r="G23" s="1121"/>
      <c r="H23" s="1121"/>
      <c r="I23" s="1121"/>
      <c r="J23" s="1121"/>
      <c r="K23" s="1121"/>
      <c r="L23" s="1121"/>
      <c r="M23" s="1121"/>
      <c r="N23" s="289">
        <v>166</v>
      </c>
      <c r="O23" s="1148"/>
      <c r="P23" s="1148"/>
      <c r="Q23" s="1148"/>
      <c r="R23" s="1148"/>
      <c r="S23" s="1148"/>
      <c r="T23" s="1121" t="s">
        <v>328</v>
      </c>
      <c r="U23" s="1121"/>
      <c r="V23" s="1121"/>
      <c r="W23" s="1121"/>
      <c r="X23" s="1121"/>
      <c r="Y23" s="1121"/>
      <c r="Z23" s="289">
        <v>907</v>
      </c>
      <c r="AA23" s="1182"/>
      <c r="AB23" s="1182"/>
      <c r="AC23" s="1182"/>
      <c r="AD23" s="1182"/>
      <c r="AE23" s="1182"/>
      <c r="AF23" s="289">
        <v>764</v>
      </c>
      <c r="AG23" s="1203"/>
      <c r="AH23" s="1204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218"/>
      <c r="C24" s="1142"/>
      <c r="D24" s="288">
        <v>16</v>
      </c>
      <c r="E24" s="1121" t="s">
        <v>330</v>
      </c>
      <c r="F24" s="1117"/>
      <c r="G24" s="1117"/>
      <c r="H24" s="1117"/>
      <c r="I24" s="1117"/>
      <c r="J24" s="1117"/>
      <c r="K24" s="1117"/>
      <c r="L24" s="1117"/>
      <c r="M24" s="1117"/>
      <c r="N24" s="1117"/>
      <c r="O24" s="1117"/>
      <c r="P24" s="1117"/>
      <c r="Q24" s="1117"/>
      <c r="R24" s="1117"/>
      <c r="S24" s="1117"/>
      <c r="T24" s="1117"/>
      <c r="U24" s="1117"/>
      <c r="V24" s="1117"/>
      <c r="W24" s="1117"/>
      <c r="X24" s="1117"/>
      <c r="Y24" s="1117"/>
      <c r="Z24" s="1117"/>
      <c r="AA24" s="1117"/>
      <c r="AB24" s="1117"/>
      <c r="AC24" s="1117"/>
      <c r="AD24" s="1117"/>
      <c r="AE24" s="1117"/>
      <c r="AF24" s="289">
        <v>169</v>
      </c>
      <c r="AG24" s="1203"/>
      <c r="AH24" s="1204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218"/>
      <c r="C25" s="1142"/>
      <c r="D25" s="288">
        <v>17</v>
      </c>
      <c r="E25" s="1164" t="s">
        <v>331</v>
      </c>
      <c r="F25" s="1164"/>
      <c r="G25" s="1164"/>
      <c r="H25" s="1164"/>
      <c r="I25" s="1164"/>
      <c r="J25" s="1164"/>
      <c r="K25" s="1164"/>
      <c r="L25" s="1164"/>
      <c r="M25" s="1164"/>
      <c r="N25" s="1164"/>
      <c r="O25" s="1164"/>
      <c r="P25" s="1164"/>
      <c r="Q25" s="1164"/>
      <c r="R25" s="1164"/>
      <c r="S25" s="1164"/>
      <c r="T25" s="1164"/>
      <c r="U25" s="1164"/>
      <c r="V25" s="1164"/>
      <c r="W25" s="1164"/>
      <c r="X25" s="1164"/>
      <c r="Y25" s="1164"/>
      <c r="Z25" s="1164"/>
      <c r="AA25" s="1164"/>
      <c r="AB25" s="1164"/>
      <c r="AC25" s="1164"/>
      <c r="AD25" s="1164"/>
      <c r="AE25" s="1164"/>
      <c r="AF25" s="295">
        <v>158</v>
      </c>
      <c r="AG25" s="1194"/>
      <c r="AH25" s="1195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218"/>
      <c r="C26" s="1142"/>
      <c r="D26" s="288">
        <v>18</v>
      </c>
      <c r="E26" s="1117" t="s">
        <v>332</v>
      </c>
      <c r="F26" s="1117"/>
      <c r="G26" s="1117"/>
      <c r="H26" s="1117"/>
      <c r="I26" s="1117"/>
      <c r="J26" s="1117"/>
      <c r="K26" s="1117"/>
      <c r="L26" s="1117"/>
      <c r="M26" s="1117"/>
      <c r="N26" s="1117"/>
      <c r="O26" s="1117"/>
      <c r="P26" s="1117"/>
      <c r="Q26" s="1117"/>
      <c r="R26" s="1117"/>
      <c r="S26" s="1117"/>
      <c r="T26" s="1117"/>
      <c r="U26" s="1117"/>
      <c r="V26" s="1117"/>
      <c r="W26" s="1117"/>
      <c r="X26" s="1117"/>
      <c r="Y26" s="1117"/>
      <c r="Z26" s="1117"/>
      <c r="AA26" s="1117"/>
      <c r="AB26" s="1117"/>
      <c r="AC26" s="1117"/>
      <c r="AD26" s="1117"/>
      <c r="AE26" s="1117"/>
      <c r="AF26" s="289">
        <v>111</v>
      </c>
      <c r="AG26" s="1203"/>
      <c r="AH26" s="1204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218"/>
      <c r="C27" s="1142"/>
      <c r="D27" s="288">
        <v>19</v>
      </c>
      <c r="E27" s="1121" t="s">
        <v>333</v>
      </c>
      <c r="F27" s="1121"/>
      <c r="G27" s="1121"/>
      <c r="H27" s="1121"/>
      <c r="I27" s="1121"/>
      <c r="J27" s="1121"/>
      <c r="K27" s="1121"/>
      <c r="L27" s="1121"/>
      <c r="M27" s="1121"/>
      <c r="N27" s="289">
        <v>750</v>
      </c>
      <c r="O27" s="1148"/>
      <c r="P27" s="1148"/>
      <c r="Q27" s="1148"/>
      <c r="R27" s="1148"/>
      <c r="S27" s="1148"/>
      <c r="T27" s="1121" t="s">
        <v>334</v>
      </c>
      <c r="U27" s="1121"/>
      <c r="V27" s="1121"/>
      <c r="W27" s="1121"/>
      <c r="X27" s="1121"/>
      <c r="Y27" s="1121"/>
      <c r="Z27" s="289">
        <v>740</v>
      </c>
      <c r="AA27" s="1200"/>
      <c r="AB27" s="1201"/>
      <c r="AC27" s="1201"/>
      <c r="AD27" s="1201"/>
      <c r="AE27" s="1202"/>
      <c r="AF27" s="289">
        <v>751</v>
      </c>
      <c r="AG27" s="1203"/>
      <c r="AH27" s="1204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218"/>
      <c r="C28" s="1142"/>
      <c r="D28" s="288">
        <v>20</v>
      </c>
      <c r="E28" s="1121" t="s">
        <v>335</v>
      </c>
      <c r="F28" s="1121"/>
      <c r="G28" s="1121"/>
      <c r="H28" s="1121"/>
      <c r="I28" s="1121"/>
      <c r="J28" s="1121"/>
      <c r="K28" s="1121"/>
      <c r="L28" s="1121"/>
      <c r="M28" s="1121"/>
      <c r="N28" s="289">
        <v>822</v>
      </c>
      <c r="O28" s="1148"/>
      <c r="P28" s="1148"/>
      <c r="Q28" s="1148"/>
      <c r="R28" s="1148"/>
      <c r="S28" s="1148"/>
      <c r="T28" s="1121" t="s">
        <v>336</v>
      </c>
      <c r="U28" s="1121"/>
      <c r="V28" s="1121"/>
      <c r="W28" s="1121"/>
      <c r="X28" s="1121"/>
      <c r="Y28" s="1121"/>
      <c r="Z28" s="289">
        <v>765</v>
      </c>
      <c r="AA28" s="1200"/>
      <c r="AB28" s="1201"/>
      <c r="AC28" s="1201"/>
      <c r="AD28" s="1201"/>
      <c r="AE28" s="1202"/>
      <c r="AF28" s="289">
        <v>766</v>
      </c>
      <c r="AG28" s="1203"/>
      <c r="AH28" s="1204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218"/>
      <c r="C29" s="298"/>
      <c r="D29" s="288">
        <v>21</v>
      </c>
      <c r="E29" s="1168" t="s">
        <v>337</v>
      </c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8"/>
      <c r="Q29" s="1168"/>
      <c r="R29" s="1168"/>
      <c r="S29" s="1168"/>
      <c r="T29" s="1168"/>
      <c r="U29" s="1168"/>
      <c r="V29" s="1168"/>
      <c r="W29" s="1168"/>
      <c r="X29" s="1168"/>
      <c r="Y29" s="1168"/>
      <c r="Z29" s="1168"/>
      <c r="AA29" s="1168"/>
      <c r="AB29" s="1168"/>
      <c r="AC29" s="1168"/>
      <c r="AD29" s="1168"/>
      <c r="AE29" s="1168"/>
      <c r="AF29" s="295">
        <v>170</v>
      </c>
      <c r="AG29" s="1194">
        <f>+AG8+AG22</f>
        <v>53999997.692218095</v>
      </c>
      <c r="AH29" s="1195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189" t="s">
        <v>338</v>
      </c>
      <c r="C30" s="1196"/>
      <c r="D30" s="288">
        <v>22</v>
      </c>
      <c r="E30" s="1117" t="s">
        <v>339</v>
      </c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289">
        <v>157</v>
      </c>
      <c r="AG30" s="1199">
        <f>+AG29*23%-7241579</f>
        <v>5178420.4692101628</v>
      </c>
      <c r="AH30" s="1199"/>
      <c r="AI30" s="290" t="s">
        <v>2</v>
      </c>
      <c r="AJ30" s="1193"/>
      <c r="AK30" s="1193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189"/>
      <c r="C31" s="1197"/>
      <c r="D31" s="288">
        <f>+D30+1</f>
        <v>23</v>
      </c>
      <c r="E31" s="1117" t="s">
        <v>340</v>
      </c>
      <c r="F31" s="1117"/>
      <c r="G31" s="1117"/>
      <c r="H31" s="1117"/>
      <c r="I31" s="1117"/>
      <c r="J31" s="1117"/>
      <c r="K31" s="1117"/>
      <c r="L31" s="1117"/>
      <c r="M31" s="1117"/>
      <c r="N31" s="1117"/>
      <c r="O31" s="1117"/>
      <c r="P31" s="1117"/>
      <c r="Q31" s="1117"/>
      <c r="R31" s="1117"/>
      <c r="S31" s="1117"/>
      <c r="T31" s="1117"/>
      <c r="U31" s="1117"/>
      <c r="V31" s="1117"/>
      <c r="W31" s="1117"/>
      <c r="X31" s="1117"/>
      <c r="Y31" s="1117"/>
      <c r="Z31" s="1117"/>
      <c r="AA31" s="1117"/>
      <c r="AB31" s="1117"/>
      <c r="AC31" s="1117"/>
      <c r="AD31" s="1117"/>
      <c r="AE31" s="1117"/>
      <c r="AF31" s="289">
        <v>1017</v>
      </c>
      <c r="AG31" s="1148"/>
      <c r="AH31" s="1148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189"/>
      <c r="C32" s="1197"/>
      <c r="D32" s="288">
        <f t="shared" ref="D32:D75" si="0">+D31+1</f>
        <v>24</v>
      </c>
      <c r="E32" s="1117" t="s">
        <v>341</v>
      </c>
      <c r="F32" s="1117"/>
      <c r="G32" s="1117"/>
      <c r="H32" s="1117"/>
      <c r="I32" s="1117"/>
      <c r="J32" s="1117"/>
      <c r="K32" s="1117"/>
      <c r="L32" s="1117"/>
      <c r="M32" s="1117"/>
      <c r="N32" s="1117"/>
      <c r="O32" s="1117"/>
      <c r="P32" s="1117"/>
      <c r="Q32" s="1117"/>
      <c r="R32" s="1117"/>
      <c r="S32" s="1117"/>
      <c r="T32" s="1117"/>
      <c r="U32" s="1117"/>
      <c r="V32" s="1117"/>
      <c r="W32" s="1117"/>
      <c r="X32" s="1117"/>
      <c r="Y32" s="1117"/>
      <c r="Z32" s="1117"/>
      <c r="AA32" s="1117"/>
      <c r="AB32" s="1117"/>
      <c r="AC32" s="1117"/>
      <c r="AD32" s="1117"/>
      <c r="AE32" s="1117"/>
      <c r="AF32" s="289">
        <v>1033</v>
      </c>
      <c r="AG32" s="1148"/>
      <c r="AH32" s="1148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189"/>
      <c r="C33" s="1197"/>
      <c r="D33" s="288">
        <f t="shared" si="0"/>
        <v>25</v>
      </c>
      <c r="E33" s="1117" t="s">
        <v>342</v>
      </c>
      <c r="F33" s="1117"/>
      <c r="G33" s="1117"/>
      <c r="H33" s="1117"/>
      <c r="I33" s="1117"/>
      <c r="J33" s="1117"/>
      <c r="K33" s="1117"/>
      <c r="L33" s="1117"/>
      <c r="M33" s="1117"/>
      <c r="N33" s="1117"/>
      <c r="O33" s="1117"/>
      <c r="P33" s="1117"/>
      <c r="Q33" s="1117"/>
      <c r="R33" s="1117"/>
      <c r="S33" s="1117"/>
      <c r="T33" s="1117"/>
      <c r="U33" s="1117"/>
      <c r="V33" s="1117"/>
      <c r="W33" s="1117"/>
      <c r="X33" s="1117"/>
      <c r="Y33" s="1117"/>
      <c r="Z33" s="1117"/>
      <c r="AA33" s="1117"/>
      <c r="AB33" s="1117"/>
      <c r="AC33" s="1117"/>
      <c r="AD33" s="1117"/>
      <c r="AE33" s="1117"/>
      <c r="AF33" s="289">
        <v>201</v>
      </c>
      <c r="AG33" s="1148"/>
      <c r="AH33" s="1148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189"/>
      <c r="C34" s="1197"/>
      <c r="D34" s="288">
        <f t="shared" si="0"/>
        <v>26</v>
      </c>
      <c r="E34" s="1117" t="s">
        <v>343</v>
      </c>
      <c r="F34" s="1117"/>
      <c r="G34" s="1117"/>
      <c r="H34" s="1117"/>
      <c r="I34" s="1117"/>
      <c r="J34" s="1117"/>
      <c r="K34" s="1117"/>
      <c r="L34" s="1117"/>
      <c r="M34" s="1117"/>
      <c r="N34" s="1117"/>
      <c r="O34" s="1117"/>
      <c r="P34" s="1117"/>
      <c r="Q34" s="1117"/>
      <c r="R34" s="1117"/>
      <c r="S34" s="1117"/>
      <c r="T34" s="1117"/>
      <c r="U34" s="1117"/>
      <c r="V34" s="1117"/>
      <c r="W34" s="1117"/>
      <c r="X34" s="1117"/>
      <c r="Y34" s="1117"/>
      <c r="Z34" s="1117"/>
      <c r="AA34" s="1117"/>
      <c r="AB34" s="1117"/>
      <c r="AC34" s="1117"/>
      <c r="AD34" s="1117"/>
      <c r="AE34" s="1117"/>
      <c r="AF34" s="289">
        <v>1035</v>
      </c>
      <c r="AG34" s="1148"/>
      <c r="AH34" s="1148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189"/>
      <c r="C35" s="1197"/>
      <c r="D35" s="288">
        <f t="shared" si="0"/>
        <v>27</v>
      </c>
      <c r="E35" s="1121" t="s">
        <v>344</v>
      </c>
      <c r="F35" s="1117"/>
      <c r="G35" s="1117"/>
      <c r="H35" s="1117"/>
      <c r="I35" s="1117"/>
      <c r="J35" s="1117"/>
      <c r="K35" s="1117"/>
      <c r="L35" s="1117"/>
      <c r="M35" s="1117"/>
      <c r="N35" s="1117"/>
      <c r="O35" s="1117"/>
      <c r="P35" s="1117"/>
      <c r="Q35" s="1117"/>
      <c r="R35" s="1117"/>
      <c r="S35" s="1117"/>
      <c r="T35" s="1117"/>
      <c r="U35" s="1117"/>
      <c r="V35" s="1117"/>
      <c r="W35" s="1117"/>
      <c r="X35" s="1117"/>
      <c r="Y35" s="1117"/>
      <c r="Z35" s="1117"/>
      <c r="AA35" s="1117"/>
      <c r="AB35" s="1117"/>
      <c r="AC35" s="1117"/>
      <c r="AD35" s="1117"/>
      <c r="AE35" s="1117"/>
      <c r="AF35" s="289">
        <v>910</v>
      </c>
      <c r="AG35" s="1190"/>
      <c r="AH35" s="1192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189"/>
      <c r="C36" s="1197"/>
      <c r="D36" s="288">
        <v>28</v>
      </c>
      <c r="E36" s="1121" t="s">
        <v>345</v>
      </c>
      <c r="F36" s="1117"/>
      <c r="G36" s="1117"/>
      <c r="H36" s="1117"/>
      <c r="I36" s="1117"/>
      <c r="J36" s="1117"/>
      <c r="K36" s="1117"/>
      <c r="L36" s="1117"/>
      <c r="M36" s="1117"/>
      <c r="N36" s="1117"/>
      <c r="O36" s="1117"/>
      <c r="P36" s="1117"/>
      <c r="Q36" s="1117"/>
      <c r="R36" s="1117"/>
      <c r="S36" s="1117"/>
      <c r="T36" s="1117"/>
      <c r="U36" s="1117"/>
      <c r="V36" s="1117"/>
      <c r="W36" s="1117"/>
      <c r="X36" s="1117"/>
      <c r="Y36" s="1117"/>
      <c r="Z36" s="1117"/>
      <c r="AA36" s="1117"/>
      <c r="AB36" s="1117"/>
      <c r="AC36" s="1117"/>
      <c r="AD36" s="1117"/>
      <c r="AE36" s="1117"/>
      <c r="AF36" s="289">
        <v>1036</v>
      </c>
      <c r="AG36" s="1190"/>
      <c r="AH36" s="1192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189"/>
      <c r="C37" s="1197"/>
      <c r="D37" s="288">
        <f>+D36+1</f>
        <v>29</v>
      </c>
      <c r="E37" s="1048" t="s">
        <v>346</v>
      </c>
      <c r="F37" s="1048"/>
      <c r="G37" s="1048"/>
      <c r="H37" s="1048"/>
      <c r="I37" s="1048"/>
      <c r="J37" s="1048"/>
      <c r="K37" s="1048"/>
      <c r="L37" s="1048"/>
      <c r="M37" s="1048"/>
      <c r="N37" s="1048"/>
      <c r="O37" s="1048"/>
      <c r="P37" s="1048"/>
      <c r="Q37" s="1048"/>
      <c r="R37" s="1048"/>
      <c r="S37" s="1048"/>
      <c r="T37" s="1048"/>
      <c r="U37" s="1048"/>
      <c r="V37" s="1048"/>
      <c r="W37" s="1048"/>
      <c r="X37" s="1048"/>
      <c r="Y37" s="1048"/>
      <c r="Z37" s="1048"/>
      <c r="AA37" s="1048"/>
      <c r="AB37" s="1048"/>
      <c r="AC37" s="1048"/>
      <c r="AD37" s="1048"/>
      <c r="AE37" s="1048"/>
      <c r="AF37" s="289">
        <v>1101</v>
      </c>
      <c r="AG37" s="1190"/>
      <c r="AH37" s="1192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189"/>
      <c r="C38" s="1197"/>
      <c r="D38" s="288">
        <f t="shared" si="0"/>
        <v>30</v>
      </c>
      <c r="E38" s="1117" t="s">
        <v>347</v>
      </c>
      <c r="F38" s="1117"/>
      <c r="G38" s="1117"/>
      <c r="H38" s="1117"/>
      <c r="I38" s="1117"/>
      <c r="J38" s="1117"/>
      <c r="K38" s="1117"/>
      <c r="L38" s="1117"/>
      <c r="M38" s="1117"/>
      <c r="N38" s="1117"/>
      <c r="O38" s="1117"/>
      <c r="P38" s="1117"/>
      <c r="Q38" s="1117"/>
      <c r="R38" s="1117"/>
      <c r="S38" s="1117"/>
      <c r="T38" s="1117"/>
      <c r="U38" s="1117"/>
      <c r="V38" s="1117"/>
      <c r="W38" s="1117"/>
      <c r="X38" s="1117"/>
      <c r="Y38" s="1117"/>
      <c r="Z38" s="1117"/>
      <c r="AA38" s="1117"/>
      <c r="AB38" s="1117"/>
      <c r="AC38" s="1117"/>
      <c r="AD38" s="1117"/>
      <c r="AE38" s="1117"/>
      <c r="AF38" s="289">
        <v>135</v>
      </c>
      <c r="AG38" s="1190"/>
      <c r="AH38" s="1192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189"/>
      <c r="C39" s="1197"/>
      <c r="D39" s="288">
        <f t="shared" si="0"/>
        <v>31</v>
      </c>
      <c r="E39" s="1117" t="s">
        <v>348</v>
      </c>
      <c r="F39" s="1117"/>
      <c r="G39" s="1117"/>
      <c r="H39" s="1117"/>
      <c r="I39" s="1117"/>
      <c r="J39" s="1117"/>
      <c r="K39" s="1117"/>
      <c r="L39" s="1117"/>
      <c r="M39" s="1117"/>
      <c r="N39" s="1117"/>
      <c r="O39" s="1117"/>
      <c r="P39" s="1117"/>
      <c r="Q39" s="1117"/>
      <c r="R39" s="1117"/>
      <c r="S39" s="1117"/>
      <c r="T39" s="1117"/>
      <c r="U39" s="1117"/>
      <c r="V39" s="1117"/>
      <c r="W39" s="1117"/>
      <c r="X39" s="1117"/>
      <c r="Y39" s="1117"/>
      <c r="Z39" s="1117"/>
      <c r="AA39" s="1117"/>
      <c r="AB39" s="1117"/>
      <c r="AC39" s="1117"/>
      <c r="AD39" s="1117"/>
      <c r="AE39" s="1117"/>
      <c r="AF39" s="289">
        <v>136</v>
      </c>
      <c r="AG39" s="1190"/>
      <c r="AH39" s="1192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189"/>
      <c r="C40" s="1197"/>
      <c r="D40" s="288">
        <f t="shared" si="0"/>
        <v>32</v>
      </c>
      <c r="E40" s="1117" t="s">
        <v>349</v>
      </c>
      <c r="F40" s="1117"/>
      <c r="G40" s="1117"/>
      <c r="H40" s="1117"/>
      <c r="I40" s="1117"/>
      <c r="J40" s="1117"/>
      <c r="K40" s="1117"/>
      <c r="L40" s="1117"/>
      <c r="M40" s="1117"/>
      <c r="N40" s="1117"/>
      <c r="O40" s="1117"/>
      <c r="P40" s="1117"/>
      <c r="Q40" s="1117"/>
      <c r="R40" s="1117"/>
      <c r="S40" s="1117"/>
      <c r="T40" s="1117"/>
      <c r="U40" s="1117"/>
      <c r="V40" s="1117"/>
      <c r="W40" s="1117"/>
      <c r="X40" s="1117"/>
      <c r="Y40" s="1117"/>
      <c r="Z40" s="1117"/>
      <c r="AA40" s="1117"/>
      <c r="AB40" s="1117"/>
      <c r="AC40" s="1117"/>
      <c r="AD40" s="1117"/>
      <c r="AE40" s="1117"/>
      <c r="AF40" s="289">
        <v>176</v>
      </c>
      <c r="AG40" s="1190"/>
      <c r="AH40" s="1192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189"/>
      <c r="C41" s="1197"/>
      <c r="D41" s="288">
        <f t="shared" si="0"/>
        <v>33</v>
      </c>
      <c r="E41" s="1117" t="s">
        <v>350</v>
      </c>
      <c r="F41" s="1117"/>
      <c r="G41" s="1117"/>
      <c r="H41" s="1117"/>
      <c r="I41" s="1117"/>
      <c r="J41" s="1117"/>
      <c r="K41" s="1117"/>
      <c r="L41" s="1117"/>
      <c r="M41" s="1117"/>
      <c r="N41" s="1117"/>
      <c r="O41" s="1117"/>
      <c r="P41" s="1117"/>
      <c r="Q41" s="1117"/>
      <c r="R41" s="1117"/>
      <c r="S41" s="1117"/>
      <c r="T41" s="1117"/>
      <c r="U41" s="1117"/>
      <c r="V41" s="1117"/>
      <c r="W41" s="1117"/>
      <c r="X41" s="1117"/>
      <c r="Y41" s="1117"/>
      <c r="Z41" s="1117"/>
      <c r="AA41" s="1117"/>
      <c r="AB41" s="1117"/>
      <c r="AC41" s="1117"/>
      <c r="AD41" s="1117"/>
      <c r="AE41" s="1117"/>
      <c r="AF41" s="289">
        <v>752</v>
      </c>
      <c r="AG41" s="1190"/>
      <c r="AH41" s="1192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189"/>
      <c r="C42" s="1197"/>
      <c r="D42" s="288">
        <f t="shared" si="0"/>
        <v>34</v>
      </c>
      <c r="E42" s="1117" t="s">
        <v>351</v>
      </c>
      <c r="F42" s="1117"/>
      <c r="G42" s="1117"/>
      <c r="H42" s="1117"/>
      <c r="I42" s="1117"/>
      <c r="J42" s="1117"/>
      <c r="K42" s="1117"/>
      <c r="L42" s="1117"/>
      <c r="M42" s="1117"/>
      <c r="N42" s="1117"/>
      <c r="O42" s="1117"/>
      <c r="P42" s="1117"/>
      <c r="Q42" s="1117"/>
      <c r="R42" s="1117"/>
      <c r="S42" s="1117"/>
      <c r="T42" s="1117"/>
      <c r="U42" s="1117"/>
      <c r="V42" s="1117"/>
      <c r="W42" s="1117"/>
      <c r="X42" s="1117"/>
      <c r="Y42" s="1117"/>
      <c r="Z42" s="1117"/>
      <c r="AA42" s="1117"/>
      <c r="AB42" s="1117"/>
      <c r="AC42" s="1117"/>
      <c r="AD42" s="1117"/>
      <c r="AE42" s="1117"/>
      <c r="AF42" s="289">
        <v>608</v>
      </c>
      <c r="AG42" s="1190"/>
      <c r="AH42" s="1192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189"/>
      <c r="C43" s="1197"/>
      <c r="D43" s="288">
        <f t="shared" si="0"/>
        <v>35</v>
      </c>
      <c r="E43" s="1121" t="s">
        <v>352</v>
      </c>
      <c r="F43" s="1121"/>
      <c r="G43" s="1121"/>
      <c r="H43" s="1121"/>
      <c r="I43" s="1121"/>
      <c r="J43" s="1121"/>
      <c r="K43" s="1121"/>
      <c r="L43" s="1121"/>
      <c r="M43" s="1121"/>
      <c r="N43" s="1121"/>
      <c r="O43" s="1121"/>
      <c r="P43" s="1121"/>
      <c r="Q43" s="1121"/>
      <c r="R43" s="1121"/>
      <c r="S43" s="1121"/>
      <c r="T43" s="1121"/>
      <c r="U43" s="1121"/>
      <c r="V43" s="1121"/>
      <c r="W43" s="1121"/>
      <c r="X43" s="1121"/>
      <c r="Y43" s="1121"/>
      <c r="Z43" s="1121"/>
      <c r="AA43" s="1121"/>
      <c r="AB43" s="1121"/>
      <c r="AC43" s="1121"/>
      <c r="AD43" s="1121"/>
      <c r="AE43" s="1121"/>
      <c r="AF43" s="289">
        <v>1636</v>
      </c>
      <c r="AG43" s="1190"/>
      <c r="AH43" s="1192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189"/>
      <c r="C44" s="1197"/>
      <c r="D44" s="288">
        <f t="shared" si="0"/>
        <v>36</v>
      </c>
      <c r="E44" s="1117" t="s">
        <v>353</v>
      </c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7"/>
      <c r="R44" s="1117"/>
      <c r="S44" s="1117"/>
      <c r="T44" s="1117"/>
      <c r="U44" s="1117"/>
      <c r="V44" s="1117"/>
      <c r="W44" s="1117"/>
      <c r="X44" s="1117"/>
      <c r="Y44" s="1117"/>
      <c r="Z44" s="1117"/>
      <c r="AA44" s="1117"/>
      <c r="AB44" s="1117"/>
      <c r="AC44" s="1117"/>
      <c r="AD44" s="1117"/>
      <c r="AE44" s="1117"/>
      <c r="AF44" s="289">
        <v>1637</v>
      </c>
      <c r="AG44" s="1190"/>
      <c r="AH44" s="1192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189"/>
      <c r="C45" s="1197"/>
      <c r="D45" s="288">
        <f t="shared" si="0"/>
        <v>37</v>
      </c>
      <c r="E45" s="1117" t="s">
        <v>354</v>
      </c>
      <c r="F45" s="1117"/>
      <c r="G45" s="1117"/>
      <c r="H45" s="1117"/>
      <c r="I45" s="1117"/>
      <c r="J45" s="1117"/>
      <c r="K45" s="1117"/>
      <c r="L45" s="1117"/>
      <c r="M45" s="1117"/>
      <c r="N45" s="1117"/>
      <c r="O45" s="1117"/>
      <c r="P45" s="1117"/>
      <c r="Q45" s="1117"/>
      <c r="R45" s="1117"/>
      <c r="S45" s="1117"/>
      <c r="T45" s="1117"/>
      <c r="U45" s="1117"/>
      <c r="V45" s="1117"/>
      <c r="W45" s="1117"/>
      <c r="X45" s="1117"/>
      <c r="Y45" s="1117"/>
      <c r="Z45" s="1117"/>
      <c r="AA45" s="1117"/>
      <c r="AB45" s="1117"/>
      <c r="AC45" s="1117"/>
      <c r="AD45" s="1117"/>
      <c r="AE45" s="1117"/>
      <c r="AF45" s="289">
        <v>1638</v>
      </c>
      <c r="AG45" s="1190"/>
      <c r="AH45" s="1192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189"/>
      <c r="C46" s="1197"/>
      <c r="D46" s="288">
        <f t="shared" si="0"/>
        <v>38</v>
      </c>
      <c r="E46" s="1117" t="s">
        <v>355</v>
      </c>
      <c r="F46" s="1117"/>
      <c r="G46" s="1117"/>
      <c r="H46" s="1117"/>
      <c r="I46" s="1117"/>
      <c r="J46" s="1117"/>
      <c r="K46" s="1117"/>
      <c r="L46" s="1117"/>
      <c r="M46" s="1117"/>
      <c r="N46" s="1117"/>
      <c r="O46" s="1117"/>
      <c r="P46" s="1117"/>
      <c r="Q46" s="1117"/>
      <c r="R46" s="1117"/>
      <c r="S46" s="1117"/>
      <c r="T46" s="1117"/>
      <c r="U46" s="1117"/>
      <c r="V46" s="1117"/>
      <c r="W46" s="1117"/>
      <c r="X46" s="1117"/>
      <c r="Y46" s="1117"/>
      <c r="Z46" s="1117"/>
      <c r="AA46" s="1117"/>
      <c r="AB46" s="1117"/>
      <c r="AC46" s="1117"/>
      <c r="AD46" s="1117"/>
      <c r="AE46" s="1117"/>
      <c r="AF46" s="289">
        <v>895</v>
      </c>
      <c r="AG46" s="1190"/>
      <c r="AH46" s="1192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189"/>
      <c r="C47" s="1197"/>
      <c r="D47" s="288">
        <f t="shared" si="0"/>
        <v>39</v>
      </c>
      <c r="E47" s="1117" t="s">
        <v>356</v>
      </c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7"/>
      <c r="T47" s="1117"/>
      <c r="U47" s="1117"/>
      <c r="V47" s="1117"/>
      <c r="W47" s="1117"/>
      <c r="X47" s="1117"/>
      <c r="Y47" s="1117"/>
      <c r="Z47" s="1117"/>
      <c r="AA47" s="1117"/>
      <c r="AB47" s="1117"/>
      <c r="AC47" s="1117"/>
      <c r="AD47" s="1117"/>
      <c r="AE47" s="1117"/>
      <c r="AF47" s="289">
        <v>867</v>
      </c>
      <c r="AG47" s="1190"/>
      <c r="AH47" s="1192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189"/>
      <c r="C48" s="1197"/>
      <c r="D48" s="288">
        <f t="shared" si="0"/>
        <v>40</v>
      </c>
      <c r="E48" s="1117" t="s">
        <v>357</v>
      </c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7"/>
      <c r="T48" s="1117"/>
      <c r="U48" s="1117"/>
      <c r="V48" s="1117"/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289">
        <v>609</v>
      </c>
      <c r="AG48" s="1190"/>
      <c r="AH48" s="1192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189"/>
      <c r="C49" s="1197"/>
      <c r="D49" s="288">
        <f t="shared" si="0"/>
        <v>41</v>
      </c>
      <c r="E49" s="1117" t="s">
        <v>358</v>
      </c>
      <c r="F49" s="1117"/>
      <c r="G49" s="1117"/>
      <c r="H49" s="1117"/>
      <c r="I49" s="1117"/>
      <c r="J49" s="1117"/>
      <c r="K49" s="1117"/>
      <c r="L49" s="1117"/>
      <c r="M49" s="1117"/>
      <c r="N49" s="1117"/>
      <c r="O49" s="1117"/>
      <c r="P49" s="1117"/>
      <c r="Q49" s="1117"/>
      <c r="R49" s="1117"/>
      <c r="S49" s="1117"/>
      <c r="T49" s="1117"/>
      <c r="U49" s="1117"/>
      <c r="V49" s="1117"/>
      <c r="W49" s="1117"/>
      <c r="X49" s="1117"/>
      <c r="Y49" s="1117"/>
      <c r="Z49" s="1117"/>
      <c r="AA49" s="1117"/>
      <c r="AB49" s="1117"/>
      <c r="AC49" s="1117"/>
      <c r="AD49" s="1117"/>
      <c r="AE49" s="1117"/>
      <c r="AF49" s="289">
        <v>1639</v>
      </c>
      <c r="AG49" s="1190"/>
      <c r="AH49" s="1192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189"/>
      <c r="C50" s="1197"/>
      <c r="D50" s="288">
        <f t="shared" si="0"/>
        <v>42</v>
      </c>
      <c r="E50" s="1117" t="s">
        <v>359</v>
      </c>
      <c r="F50" s="1117"/>
      <c r="G50" s="1117"/>
      <c r="H50" s="1117"/>
      <c r="I50" s="1117"/>
      <c r="J50" s="1117"/>
      <c r="K50" s="1117"/>
      <c r="L50" s="1117"/>
      <c r="M50" s="1117"/>
      <c r="N50" s="1117"/>
      <c r="O50" s="1117"/>
      <c r="P50" s="1117"/>
      <c r="Q50" s="1117"/>
      <c r="R50" s="1117"/>
      <c r="S50" s="1117"/>
      <c r="T50" s="1117"/>
      <c r="U50" s="1117"/>
      <c r="V50" s="1117"/>
      <c r="W50" s="1117"/>
      <c r="X50" s="1117"/>
      <c r="Y50" s="1117"/>
      <c r="Z50" s="1117"/>
      <c r="AA50" s="1117"/>
      <c r="AB50" s="1117"/>
      <c r="AC50" s="1117"/>
      <c r="AD50" s="1117"/>
      <c r="AE50" s="1117"/>
      <c r="AF50" s="289">
        <v>1018</v>
      </c>
      <c r="AG50" s="1190"/>
      <c r="AH50" s="1192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189"/>
      <c r="C51" s="1197"/>
      <c r="D51" s="288">
        <f t="shared" si="0"/>
        <v>43</v>
      </c>
      <c r="E51" s="1117" t="s">
        <v>360</v>
      </c>
      <c r="F51" s="1117"/>
      <c r="G51" s="1117"/>
      <c r="H51" s="1117"/>
      <c r="I51" s="1117"/>
      <c r="J51" s="1117"/>
      <c r="K51" s="1117"/>
      <c r="L51" s="1117"/>
      <c r="M51" s="1117"/>
      <c r="N51" s="1117"/>
      <c r="O51" s="1117"/>
      <c r="P51" s="1117"/>
      <c r="Q51" s="1117"/>
      <c r="R51" s="1117"/>
      <c r="S51" s="1117"/>
      <c r="T51" s="1117"/>
      <c r="U51" s="1117"/>
      <c r="V51" s="1117"/>
      <c r="W51" s="1117"/>
      <c r="X51" s="1117"/>
      <c r="Y51" s="1117"/>
      <c r="Z51" s="1117"/>
      <c r="AA51" s="1117"/>
      <c r="AB51" s="1117"/>
      <c r="AC51" s="1117"/>
      <c r="AD51" s="1117"/>
      <c r="AE51" s="1117"/>
      <c r="AF51" s="289">
        <v>162</v>
      </c>
      <c r="AG51" s="1190"/>
      <c r="AH51" s="1192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189"/>
      <c r="C52" s="1197"/>
      <c r="D52" s="288">
        <f t="shared" si="0"/>
        <v>44</v>
      </c>
      <c r="E52" s="1117" t="s">
        <v>361</v>
      </c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7"/>
      <c r="T52" s="1117"/>
      <c r="U52" s="1117"/>
      <c r="V52" s="1117"/>
      <c r="W52" s="1117"/>
      <c r="X52" s="1117"/>
      <c r="Y52" s="1117"/>
      <c r="Z52" s="1117"/>
      <c r="AA52" s="1117"/>
      <c r="AB52" s="1117"/>
      <c r="AC52" s="1117"/>
      <c r="AD52" s="1117"/>
      <c r="AE52" s="1117"/>
      <c r="AF52" s="289">
        <v>174</v>
      </c>
      <c r="AG52" s="1190"/>
      <c r="AH52" s="1192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189"/>
      <c r="C53" s="1197"/>
      <c r="D53" s="288">
        <f t="shared" si="0"/>
        <v>45</v>
      </c>
      <c r="E53" s="1117" t="s">
        <v>362</v>
      </c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7"/>
      <c r="R53" s="1117"/>
      <c r="S53" s="1117"/>
      <c r="T53" s="1117"/>
      <c r="U53" s="1117"/>
      <c r="V53" s="1117"/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289">
        <v>610</v>
      </c>
      <c r="AG53" s="1190">
        <f>+AD8</f>
        <v>5399997.6922180923</v>
      </c>
      <c r="AH53" s="1192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189"/>
      <c r="C54" s="1197"/>
      <c r="D54" s="288">
        <f t="shared" si="0"/>
        <v>46</v>
      </c>
      <c r="E54" s="1117" t="s">
        <v>363</v>
      </c>
      <c r="F54" s="1117"/>
      <c r="G54" s="1117"/>
      <c r="H54" s="1117"/>
      <c r="I54" s="1117"/>
      <c r="J54" s="1117"/>
      <c r="K54" s="1117"/>
      <c r="L54" s="1117"/>
      <c r="M54" s="1117"/>
      <c r="N54" s="1117"/>
      <c r="O54" s="1117"/>
      <c r="P54" s="1117"/>
      <c r="Q54" s="1117"/>
      <c r="R54" s="1117"/>
      <c r="S54" s="1117"/>
      <c r="T54" s="1117"/>
      <c r="U54" s="1117"/>
      <c r="V54" s="1117"/>
      <c r="W54" s="1117"/>
      <c r="X54" s="1117"/>
      <c r="Y54" s="1117"/>
      <c r="Z54" s="1117"/>
      <c r="AA54" s="1117"/>
      <c r="AB54" s="1117"/>
      <c r="AC54" s="1117"/>
      <c r="AD54" s="1117"/>
      <c r="AE54" s="1117"/>
      <c r="AF54" s="289">
        <v>746</v>
      </c>
      <c r="AG54" s="1148"/>
      <c r="AH54" s="1148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189"/>
      <c r="C55" s="1197"/>
      <c r="D55" s="288">
        <f t="shared" si="0"/>
        <v>47</v>
      </c>
      <c r="E55" s="1117" t="s">
        <v>364</v>
      </c>
      <c r="F55" s="1117"/>
      <c r="G55" s="1117"/>
      <c r="H55" s="1117"/>
      <c r="I55" s="1117"/>
      <c r="J55" s="1117"/>
      <c r="K55" s="1117"/>
      <c r="L55" s="1117"/>
      <c r="M55" s="1117"/>
      <c r="N55" s="1117"/>
      <c r="O55" s="1117"/>
      <c r="P55" s="1117"/>
      <c r="Q55" s="1117"/>
      <c r="R55" s="1117"/>
      <c r="S55" s="1117"/>
      <c r="T55" s="1117"/>
      <c r="U55" s="1117"/>
      <c r="V55" s="1117"/>
      <c r="W55" s="1117"/>
      <c r="X55" s="1117"/>
      <c r="Y55" s="1117"/>
      <c r="Z55" s="1117"/>
      <c r="AA55" s="1117"/>
      <c r="AB55" s="1117"/>
      <c r="AC55" s="1117"/>
      <c r="AD55" s="1117"/>
      <c r="AE55" s="1117"/>
      <c r="AF55" s="289">
        <v>866</v>
      </c>
      <c r="AG55" s="1148"/>
      <c r="AH55" s="1148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189"/>
      <c r="C56" s="1198"/>
      <c r="D56" s="288">
        <f t="shared" si="0"/>
        <v>48</v>
      </c>
      <c r="E56" s="1117" t="s">
        <v>365</v>
      </c>
      <c r="F56" s="1117"/>
      <c r="G56" s="1117"/>
      <c r="H56" s="1117"/>
      <c r="I56" s="1117"/>
      <c r="J56" s="1117"/>
      <c r="K56" s="1117"/>
      <c r="L56" s="1117"/>
      <c r="M56" s="1117"/>
      <c r="N56" s="1117"/>
      <c r="O56" s="1117"/>
      <c r="P56" s="1117"/>
      <c r="Q56" s="1117"/>
      <c r="R56" s="1117"/>
      <c r="S56" s="1117"/>
      <c r="T56" s="1117"/>
      <c r="U56" s="1117"/>
      <c r="V56" s="1117"/>
      <c r="W56" s="1117"/>
      <c r="X56" s="1117"/>
      <c r="Y56" s="1117"/>
      <c r="Z56" s="1117"/>
      <c r="AA56" s="1117"/>
      <c r="AB56" s="1117"/>
      <c r="AC56" s="1117"/>
      <c r="AD56" s="1117"/>
      <c r="AE56" s="1117"/>
      <c r="AF56" s="289">
        <v>607</v>
      </c>
      <c r="AG56" s="1148"/>
      <c r="AH56" s="1148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189"/>
      <c r="C57" s="298"/>
      <c r="D57" s="288">
        <f t="shared" si="0"/>
        <v>49</v>
      </c>
      <c r="E57" s="1168" t="s">
        <v>366</v>
      </c>
      <c r="F57" s="1168"/>
      <c r="G57" s="1168"/>
      <c r="H57" s="1168"/>
      <c r="I57" s="1168"/>
      <c r="J57" s="1168"/>
      <c r="K57" s="1168"/>
      <c r="L57" s="1168"/>
      <c r="M57" s="1168"/>
      <c r="N57" s="1168"/>
      <c r="O57" s="1168"/>
      <c r="P57" s="1168"/>
      <c r="Q57" s="1168"/>
      <c r="R57" s="1168"/>
      <c r="S57" s="1168"/>
      <c r="T57" s="1168"/>
      <c r="U57" s="1168"/>
      <c r="V57" s="1168"/>
      <c r="W57" s="1168"/>
      <c r="X57" s="1168"/>
      <c r="Y57" s="1168"/>
      <c r="Z57" s="1168"/>
      <c r="AA57" s="1168"/>
      <c r="AB57" s="1168"/>
      <c r="AC57" s="1168"/>
      <c r="AD57" s="1168"/>
      <c r="AE57" s="1168"/>
      <c r="AF57" s="295">
        <v>304</v>
      </c>
      <c r="AG57" s="1188">
        <f>+AG30-AG53</f>
        <v>-221577.22300792951</v>
      </c>
      <c r="AH57" s="1188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189" t="s">
        <v>367</v>
      </c>
      <c r="C58" s="308"/>
      <c r="D58" s="288">
        <f t="shared" si="0"/>
        <v>50</v>
      </c>
      <c r="E58" s="1119" t="s">
        <v>368</v>
      </c>
      <c r="F58" s="1119"/>
      <c r="G58" s="1119"/>
      <c r="H58" s="1119"/>
      <c r="I58" s="1119"/>
      <c r="J58" s="1119"/>
      <c r="K58" s="1119"/>
      <c r="L58" s="1119"/>
      <c r="M58" s="1119"/>
      <c r="N58" s="1119"/>
      <c r="O58" s="1119"/>
      <c r="P58" s="1119"/>
      <c r="Q58" s="1119"/>
      <c r="R58" s="1119"/>
      <c r="S58" s="1119"/>
      <c r="T58" s="1119"/>
      <c r="U58" s="1119"/>
      <c r="V58" s="1119"/>
      <c r="W58" s="1119"/>
      <c r="X58" s="1119"/>
      <c r="Y58" s="1119"/>
      <c r="Z58" s="1119"/>
      <c r="AA58" s="295"/>
      <c r="AB58" s="1119" t="s">
        <v>369</v>
      </c>
      <c r="AC58" s="1119"/>
      <c r="AD58" s="1119"/>
      <c r="AE58" s="1119"/>
      <c r="AF58" s="295"/>
      <c r="AG58" s="1150" t="s">
        <v>370</v>
      </c>
      <c r="AH58" s="1150"/>
      <c r="AI58" s="309">
        <v>31</v>
      </c>
      <c r="AJ58" s="1065"/>
      <c r="AK58" s="1065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189"/>
      <c r="C59" s="1142" t="s">
        <v>371</v>
      </c>
      <c r="D59" s="288">
        <f t="shared" si="0"/>
        <v>51</v>
      </c>
      <c r="E59" s="1121" t="s">
        <v>372</v>
      </c>
      <c r="F59" s="1121"/>
      <c r="G59" s="1121"/>
      <c r="H59" s="1121"/>
      <c r="I59" s="1121"/>
      <c r="J59" s="1121"/>
      <c r="K59" s="1121"/>
      <c r="L59" s="1121"/>
      <c r="M59" s="1121"/>
      <c r="N59" s="1121"/>
      <c r="O59" s="1121"/>
      <c r="P59" s="1121"/>
      <c r="Q59" s="1121"/>
      <c r="R59" s="1121"/>
      <c r="S59" s="1121"/>
      <c r="T59" s="1121"/>
      <c r="U59" s="1121"/>
      <c r="V59" s="1121"/>
      <c r="W59" s="1121"/>
      <c r="X59" s="1121"/>
      <c r="Y59" s="1121"/>
      <c r="Z59" s="1121"/>
      <c r="AA59" s="289">
        <v>18</v>
      </c>
      <c r="AB59" s="1148"/>
      <c r="AC59" s="1148"/>
      <c r="AD59" s="1148"/>
      <c r="AE59" s="1148"/>
      <c r="AF59" s="289">
        <v>19</v>
      </c>
      <c r="AG59" s="1148"/>
      <c r="AH59" s="1148"/>
      <c r="AI59" s="309">
        <v>20</v>
      </c>
      <c r="AJ59" s="1065"/>
      <c r="AK59" s="1065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189"/>
      <c r="C60" s="1142"/>
      <c r="D60" s="288">
        <f t="shared" si="0"/>
        <v>52</v>
      </c>
      <c r="E60" s="1121" t="s">
        <v>373</v>
      </c>
      <c r="F60" s="1121"/>
      <c r="G60" s="1121"/>
      <c r="H60" s="1121"/>
      <c r="I60" s="1121"/>
      <c r="J60" s="1121"/>
      <c r="K60" s="1121"/>
      <c r="L60" s="1121"/>
      <c r="M60" s="1121"/>
      <c r="N60" s="1121"/>
      <c r="O60" s="1121"/>
      <c r="P60" s="1121"/>
      <c r="Q60" s="1121"/>
      <c r="R60" s="1121"/>
      <c r="S60" s="1121"/>
      <c r="T60" s="1121"/>
      <c r="U60" s="1121"/>
      <c r="V60" s="1121"/>
      <c r="W60" s="1121"/>
      <c r="X60" s="1121"/>
      <c r="Y60" s="1121"/>
      <c r="Z60" s="1121"/>
      <c r="AA60" s="289">
        <v>1109</v>
      </c>
      <c r="AB60" s="1148"/>
      <c r="AC60" s="1148"/>
      <c r="AD60" s="1148"/>
      <c r="AE60" s="1148"/>
      <c r="AF60" s="289">
        <v>1111</v>
      </c>
      <c r="AG60" s="1148"/>
      <c r="AH60" s="1148"/>
      <c r="AI60" s="309">
        <v>1113</v>
      </c>
      <c r="AJ60" s="1065"/>
      <c r="AK60" s="1065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189"/>
      <c r="C61" s="1142"/>
      <c r="D61" s="288">
        <f t="shared" si="0"/>
        <v>53</v>
      </c>
      <c r="E61" s="1121" t="s">
        <v>374</v>
      </c>
      <c r="F61" s="1121"/>
      <c r="G61" s="1121"/>
      <c r="H61" s="1121"/>
      <c r="I61" s="1121"/>
      <c r="J61" s="1121"/>
      <c r="K61" s="1121"/>
      <c r="L61" s="1121"/>
      <c r="M61" s="1121"/>
      <c r="N61" s="1121"/>
      <c r="O61" s="1121"/>
      <c r="P61" s="1121"/>
      <c r="Q61" s="1121"/>
      <c r="R61" s="1121"/>
      <c r="S61" s="1121"/>
      <c r="T61" s="1121"/>
      <c r="U61" s="1121"/>
      <c r="V61" s="1121"/>
      <c r="W61" s="1121"/>
      <c r="X61" s="1121"/>
      <c r="Y61" s="1121"/>
      <c r="Z61" s="1121"/>
      <c r="AA61" s="289">
        <v>1640</v>
      </c>
      <c r="AB61" s="1190"/>
      <c r="AC61" s="1191"/>
      <c r="AD61" s="1191"/>
      <c r="AE61" s="1192"/>
      <c r="AF61" s="289">
        <v>1641</v>
      </c>
      <c r="AG61" s="1148"/>
      <c r="AH61" s="1148"/>
      <c r="AI61" s="309">
        <v>1642</v>
      </c>
      <c r="AJ61" s="1065"/>
      <c r="AK61" s="1065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189"/>
      <c r="C62" s="1142"/>
      <c r="D62" s="288">
        <f t="shared" si="0"/>
        <v>54</v>
      </c>
      <c r="E62" s="1117" t="s">
        <v>375</v>
      </c>
      <c r="F62" s="1117"/>
      <c r="G62" s="1117"/>
      <c r="H62" s="1117"/>
      <c r="I62" s="1117"/>
      <c r="J62" s="1117"/>
      <c r="K62" s="1117"/>
      <c r="L62" s="1117"/>
      <c r="M62" s="1117"/>
      <c r="N62" s="1117"/>
      <c r="O62" s="1117"/>
      <c r="P62" s="1117"/>
      <c r="Q62" s="1117"/>
      <c r="R62" s="1117"/>
      <c r="S62" s="1117"/>
      <c r="T62" s="1117"/>
      <c r="U62" s="1117"/>
      <c r="V62" s="1117"/>
      <c r="W62" s="1117"/>
      <c r="X62" s="1117"/>
      <c r="Y62" s="1117"/>
      <c r="Z62" s="1117"/>
      <c r="AA62" s="289">
        <v>187</v>
      </c>
      <c r="AB62" s="1148"/>
      <c r="AC62" s="1148"/>
      <c r="AD62" s="1148"/>
      <c r="AE62" s="1148"/>
      <c r="AF62" s="289">
        <v>188</v>
      </c>
      <c r="AG62" s="1183"/>
      <c r="AH62" s="1183"/>
      <c r="AI62" s="289">
        <v>189</v>
      </c>
      <c r="AJ62" s="1065"/>
      <c r="AK62" s="1065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189"/>
      <c r="C63" s="1142"/>
      <c r="D63" s="288">
        <f t="shared" si="0"/>
        <v>55</v>
      </c>
      <c r="E63" s="1117" t="s">
        <v>376</v>
      </c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7"/>
      <c r="R63" s="1117"/>
      <c r="S63" s="1117"/>
      <c r="T63" s="1117"/>
      <c r="U63" s="1117"/>
      <c r="V63" s="1117"/>
      <c r="W63" s="1117"/>
      <c r="X63" s="1117"/>
      <c r="Y63" s="1117"/>
      <c r="Z63" s="1117"/>
      <c r="AA63" s="289">
        <v>1037</v>
      </c>
      <c r="AB63" s="1148"/>
      <c r="AC63" s="1148"/>
      <c r="AD63" s="1148"/>
      <c r="AE63" s="1148"/>
      <c r="AF63" s="309">
        <v>1038</v>
      </c>
      <c r="AG63" s="1182"/>
      <c r="AH63" s="1182"/>
      <c r="AI63" s="289">
        <v>1039</v>
      </c>
      <c r="AJ63" s="1065"/>
      <c r="AK63" s="1065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189"/>
      <c r="C64" s="1142"/>
      <c r="D64" s="288">
        <f t="shared" si="0"/>
        <v>56</v>
      </c>
      <c r="E64" s="1121" t="s">
        <v>377</v>
      </c>
      <c r="F64" s="1121"/>
      <c r="G64" s="1121"/>
      <c r="H64" s="1121"/>
      <c r="I64" s="1121"/>
      <c r="J64" s="1121"/>
      <c r="K64" s="1121"/>
      <c r="L64" s="1121"/>
      <c r="M64" s="1121"/>
      <c r="N64" s="1121"/>
      <c r="O64" s="1121"/>
      <c r="P64" s="1121"/>
      <c r="Q64" s="1121"/>
      <c r="R64" s="1121"/>
      <c r="S64" s="1121"/>
      <c r="T64" s="1121"/>
      <c r="U64" s="1121"/>
      <c r="V64" s="1121"/>
      <c r="W64" s="1121"/>
      <c r="X64" s="1121"/>
      <c r="Y64" s="1121"/>
      <c r="Z64" s="1121"/>
      <c r="AA64" s="289">
        <v>77</v>
      </c>
      <c r="AB64" s="1148"/>
      <c r="AC64" s="1148"/>
      <c r="AD64" s="1148"/>
      <c r="AE64" s="1148"/>
      <c r="AF64" s="289">
        <v>74</v>
      </c>
      <c r="AG64" s="1183"/>
      <c r="AH64" s="1183"/>
      <c r="AI64" s="289">
        <v>79</v>
      </c>
      <c r="AJ64" s="1065"/>
      <c r="AK64" s="1065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189"/>
      <c r="C65" s="1142"/>
      <c r="D65" s="288">
        <f t="shared" si="0"/>
        <v>57</v>
      </c>
      <c r="E65" s="1121" t="s">
        <v>378</v>
      </c>
      <c r="F65" s="1121"/>
      <c r="G65" s="1121"/>
      <c r="H65" s="1121"/>
      <c r="I65" s="1121"/>
      <c r="J65" s="1121"/>
      <c r="K65" s="1121"/>
      <c r="L65" s="1121"/>
      <c r="M65" s="1121"/>
      <c r="N65" s="1121"/>
      <c r="O65" s="1121"/>
      <c r="P65" s="1121"/>
      <c r="Q65" s="1121"/>
      <c r="R65" s="1121"/>
      <c r="S65" s="1121"/>
      <c r="T65" s="1121"/>
      <c r="U65" s="1121"/>
      <c r="V65" s="1121"/>
      <c r="W65" s="1121"/>
      <c r="X65" s="1121"/>
      <c r="Y65" s="1121"/>
      <c r="Z65" s="1121"/>
      <c r="AA65" s="289">
        <v>1040</v>
      </c>
      <c r="AB65" s="1148"/>
      <c r="AC65" s="1148"/>
      <c r="AD65" s="1148"/>
      <c r="AE65" s="1148"/>
      <c r="AF65" s="298"/>
      <c r="AG65" s="1185"/>
      <c r="AH65" s="1186"/>
      <c r="AI65" s="289">
        <v>1041</v>
      </c>
      <c r="AJ65" s="1065"/>
      <c r="AK65" s="1065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189"/>
      <c r="C66" s="1142"/>
      <c r="D66" s="288">
        <f t="shared" si="0"/>
        <v>58</v>
      </c>
      <c r="E66" s="1121" t="s">
        <v>379</v>
      </c>
      <c r="F66" s="1121"/>
      <c r="G66" s="1121"/>
      <c r="H66" s="1121"/>
      <c r="I66" s="1121"/>
      <c r="J66" s="1121"/>
      <c r="K66" s="1121"/>
      <c r="L66" s="1121"/>
      <c r="M66" s="1121"/>
      <c r="N66" s="1121"/>
      <c r="O66" s="1121"/>
      <c r="P66" s="1121"/>
      <c r="Q66" s="1121"/>
      <c r="R66" s="1121"/>
      <c r="S66" s="1121"/>
      <c r="T66" s="1121"/>
      <c r="U66" s="1121"/>
      <c r="V66" s="1121"/>
      <c r="W66" s="1121"/>
      <c r="X66" s="1121"/>
      <c r="Y66" s="1121"/>
      <c r="Z66" s="1121"/>
      <c r="AA66" s="298"/>
      <c r="AB66" s="1185"/>
      <c r="AC66" s="1187"/>
      <c r="AD66" s="1187"/>
      <c r="AE66" s="1186"/>
      <c r="AF66" s="298"/>
      <c r="AG66" s="1185"/>
      <c r="AH66" s="1186"/>
      <c r="AI66" s="289">
        <v>1042</v>
      </c>
      <c r="AJ66" s="1065"/>
      <c r="AK66" s="1065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189"/>
      <c r="C67" s="1142"/>
      <c r="D67" s="288">
        <f t="shared" si="0"/>
        <v>59</v>
      </c>
      <c r="E67" s="1121" t="s">
        <v>380</v>
      </c>
      <c r="F67" s="1121"/>
      <c r="G67" s="1121"/>
      <c r="H67" s="1121"/>
      <c r="I67" s="1121"/>
      <c r="J67" s="1121"/>
      <c r="K67" s="1121"/>
      <c r="L67" s="1121"/>
      <c r="M67" s="1121"/>
      <c r="N67" s="1121"/>
      <c r="O67" s="1121"/>
      <c r="P67" s="1121"/>
      <c r="Q67" s="1121"/>
      <c r="R67" s="1121"/>
      <c r="S67" s="1121"/>
      <c r="T67" s="1121"/>
      <c r="U67" s="1121"/>
      <c r="V67" s="1121"/>
      <c r="W67" s="1121"/>
      <c r="X67" s="1121"/>
      <c r="Y67" s="1121"/>
      <c r="Z67" s="1121"/>
      <c r="AA67" s="289">
        <v>824</v>
      </c>
      <c r="AB67" s="1148"/>
      <c r="AC67" s="1148"/>
      <c r="AD67" s="1148"/>
      <c r="AE67" s="1148"/>
      <c r="AF67" s="298"/>
      <c r="AG67" s="1185"/>
      <c r="AH67" s="1186"/>
      <c r="AI67" s="289">
        <v>825</v>
      </c>
      <c r="AJ67" s="1065"/>
      <c r="AK67" s="1065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189"/>
      <c r="C68" s="1142"/>
      <c r="D68" s="288">
        <f t="shared" si="0"/>
        <v>60</v>
      </c>
      <c r="E68" s="1117" t="s">
        <v>381</v>
      </c>
      <c r="F68" s="1117"/>
      <c r="G68" s="1117"/>
      <c r="H68" s="1117"/>
      <c r="I68" s="1117"/>
      <c r="J68" s="1117"/>
      <c r="K68" s="1117"/>
      <c r="L68" s="1117"/>
      <c r="M68" s="1117"/>
      <c r="N68" s="1117"/>
      <c r="O68" s="1117"/>
      <c r="P68" s="1117"/>
      <c r="Q68" s="1117"/>
      <c r="R68" s="1117"/>
      <c r="S68" s="1117"/>
      <c r="T68" s="1117"/>
      <c r="U68" s="1117"/>
      <c r="V68" s="1117"/>
      <c r="W68" s="1117"/>
      <c r="X68" s="1117"/>
      <c r="Y68" s="1117"/>
      <c r="Z68" s="1117"/>
      <c r="AA68" s="289">
        <v>1043</v>
      </c>
      <c r="AB68" s="1148"/>
      <c r="AC68" s="1148"/>
      <c r="AD68" s="1148"/>
      <c r="AE68" s="1148"/>
      <c r="AF68" s="309">
        <v>1102</v>
      </c>
      <c r="AG68" s="1182"/>
      <c r="AH68" s="1182"/>
      <c r="AI68" s="289">
        <v>1044</v>
      </c>
      <c r="AJ68" s="1065"/>
      <c r="AK68" s="1065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189"/>
      <c r="C69" s="1142"/>
      <c r="D69" s="288">
        <f t="shared" si="0"/>
        <v>61</v>
      </c>
      <c r="E69" s="1121" t="s">
        <v>382</v>
      </c>
      <c r="F69" s="1121"/>
      <c r="G69" s="1121"/>
      <c r="H69" s="1121"/>
      <c r="I69" s="1121"/>
      <c r="J69" s="1121"/>
      <c r="K69" s="1121"/>
      <c r="L69" s="1121"/>
      <c r="M69" s="1121"/>
      <c r="N69" s="1121"/>
      <c r="O69" s="1121"/>
      <c r="P69" s="1121"/>
      <c r="Q69" s="1121"/>
      <c r="R69" s="1121"/>
      <c r="S69" s="1121"/>
      <c r="T69" s="1121"/>
      <c r="U69" s="1121"/>
      <c r="V69" s="1121"/>
      <c r="W69" s="1121"/>
      <c r="X69" s="1121"/>
      <c r="Y69" s="1121"/>
      <c r="Z69" s="1121"/>
      <c r="AA69" s="289">
        <v>113</v>
      </c>
      <c r="AB69" s="1182"/>
      <c r="AC69" s="1182"/>
      <c r="AD69" s="1182"/>
      <c r="AE69" s="1182"/>
      <c r="AF69" s="289">
        <v>1007</v>
      </c>
      <c r="AG69" s="1183"/>
      <c r="AH69" s="1183"/>
      <c r="AI69" s="289">
        <v>114</v>
      </c>
      <c r="AJ69" s="1065"/>
      <c r="AK69" s="1065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189"/>
      <c r="C70" s="1142"/>
      <c r="D70" s="288">
        <f t="shared" si="0"/>
        <v>62</v>
      </c>
      <c r="E70" s="1121" t="s">
        <v>383</v>
      </c>
      <c r="F70" s="1117"/>
      <c r="G70" s="1117"/>
      <c r="H70" s="1117"/>
      <c r="I70" s="1117"/>
      <c r="J70" s="1117"/>
      <c r="K70" s="1117"/>
      <c r="L70" s="1117"/>
      <c r="M70" s="1117"/>
      <c r="N70" s="1117"/>
      <c r="O70" s="1117"/>
      <c r="P70" s="1117"/>
      <c r="Q70" s="1117"/>
      <c r="R70" s="1117"/>
      <c r="S70" s="1117"/>
      <c r="T70" s="1117"/>
      <c r="U70" s="1117"/>
      <c r="V70" s="1117"/>
      <c r="W70" s="1117"/>
      <c r="X70" s="1117"/>
      <c r="Y70" s="1117"/>
      <c r="Z70" s="1117"/>
      <c r="AA70" s="289">
        <v>908</v>
      </c>
      <c r="AB70" s="1148"/>
      <c r="AC70" s="1148"/>
      <c r="AD70" s="1148"/>
      <c r="AE70" s="1148"/>
      <c r="AF70" s="298"/>
      <c r="AG70" s="1185"/>
      <c r="AH70" s="1186"/>
      <c r="AI70" s="289">
        <v>909</v>
      </c>
      <c r="AJ70" s="1065"/>
      <c r="AK70" s="1065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189"/>
      <c r="C71" s="1142"/>
      <c r="D71" s="288">
        <f t="shared" si="0"/>
        <v>63</v>
      </c>
      <c r="E71" s="1121" t="s">
        <v>384</v>
      </c>
      <c r="F71" s="1117"/>
      <c r="G71" s="1117"/>
      <c r="H71" s="1117"/>
      <c r="I71" s="1117"/>
      <c r="J71" s="1117"/>
      <c r="K71" s="1117"/>
      <c r="L71" s="1117"/>
      <c r="M71" s="1117"/>
      <c r="N71" s="1117"/>
      <c r="O71" s="1117"/>
      <c r="P71" s="1117"/>
      <c r="Q71" s="1117"/>
      <c r="R71" s="1117"/>
      <c r="S71" s="1117"/>
      <c r="T71" s="1117"/>
      <c r="U71" s="1117"/>
      <c r="V71" s="1117"/>
      <c r="W71" s="1117"/>
      <c r="X71" s="1117"/>
      <c r="Y71" s="1117"/>
      <c r="Z71" s="1117"/>
      <c r="AA71" s="289">
        <v>951</v>
      </c>
      <c r="AB71" s="1148"/>
      <c r="AC71" s="1148"/>
      <c r="AD71" s="1148"/>
      <c r="AE71" s="1148"/>
      <c r="AF71" s="298"/>
      <c r="AG71" s="1185"/>
      <c r="AH71" s="1186"/>
      <c r="AI71" s="289">
        <v>952</v>
      </c>
      <c r="AJ71" s="1065"/>
      <c r="AK71" s="1065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189"/>
      <c r="C72" s="1142"/>
      <c r="D72" s="288">
        <f t="shared" si="0"/>
        <v>64</v>
      </c>
      <c r="E72" s="1121" t="s">
        <v>385</v>
      </c>
      <c r="F72" s="1117"/>
      <c r="G72" s="1117"/>
      <c r="H72" s="1117"/>
      <c r="I72" s="1117"/>
      <c r="J72" s="1117"/>
      <c r="K72" s="1117"/>
      <c r="L72" s="1117"/>
      <c r="M72" s="1117"/>
      <c r="N72" s="1117"/>
      <c r="O72" s="1117"/>
      <c r="P72" s="1117"/>
      <c r="Q72" s="1117"/>
      <c r="R72" s="1117"/>
      <c r="S72" s="1117"/>
      <c r="T72" s="1117"/>
      <c r="U72" s="1117"/>
      <c r="V72" s="1117"/>
      <c r="W72" s="1117"/>
      <c r="X72" s="1117"/>
      <c r="Y72" s="1117"/>
      <c r="Z72" s="1117"/>
      <c r="AA72" s="289">
        <v>753</v>
      </c>
      <c r="AB72" s="1148"/>
      <c r="AC72" s="1148"/>
      <c r="AD72" s="1148"/>
      <c r="AE72" s="1148"/>
      <c r="AF72" s="289">
        <v>754</v>
      </c>
      <c r="AG72" s="1183"/>
      <c r="AH72" s="1183"/>
      <c r="AI72" s="289">
        <v>755</v>
      </c>
      <c r="AJ72" s="1065"/>
      <c r="AK72" s="1065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189"/>
      <c r="C73" s="1142"/>
      <c r="D73" s="288">
        <f t="shared" si="0"/>
        <v>65</v>
      </c>
      <c r="E73" s="1117" t="s">
        <v>386</v>
      </c>
      <c r="F73" s="1117"/>
      <c r="G73" s="1117"/>
      <c r="H73" s="1117"/>
      <c r="I73" s="1117"/>
      <c r="J73" s="1117"/>
      <c r="K73" s="1117"/>
      <c r="L73" s="1117"/>
      <c r="M73" s="1117"/>
      <c r="N73" s="1117"/>
      <c r="O73" s="1117"/>
      <c r="P73" s="1117"/>
      <c r="Q73" s="1117"/>
      <c r="R73" s="1117"/>
      <c r="S73" s="1117"/>
      <c r="T73" s="1117"/>
      <c r="U73" s="1117"/>
      <c r="V73" s="1117"/>
      <c r="W73" s="1117"/>
      <c r="X73" s="1117"/>
      <c r="Y73" s="1117"/>
      <c r="Z73" s="1117"/>
      <c r="AA73" s="289">
        <v>133</v>
      </c>
      <c r="AB73" s="1148"/>
      <c r="AC73" s="1148"/>
      <c r="AD73" s="1148"/>
      <c r="AE73" s="1148"/>
      <c r="AF73" s="289">
        <v>138</v>
      </c>
      <c r="AG73" s="1182"/>
      <c r="AH73" s="1182"/>
      <c r="AI73" s="289">
        <v>134</v>
      </c>
      <c r="AJ73" s="1065"/>
      <c r="AK73" s="1065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189"/>
      <c r="C74" s="1142"/>
      <c r="D74" s="288">
        <f t="shared" si="0"/>
        <v>66</v>
      </c>
      <c r="E74" s="1117" t="s">
        <v>387</v>
      </c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289">
        <v>32</v>
      </c>
      <c r="AB74" s="1148"/>
      <c r="AC74" s="1148"/>
      <c r="AD74" s="1148"/>
      <c r="AE74" s="1148"/>
      <c r="AF74" s="289">
        <v>76</v>
      </c>
      <c r="AG74" s="1183"/>
      <c r="AH74" s="1183"/>
      <c r="AI74" s="289">
        <v>34</v>
      </c>
      <c r="AJ74" s="1065"/>
      <c r="AK74" s="1065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189"/>
      <c r="C75" s="1142"/>
      <c r="D75" s="288">
        <f t="shared" si="0"/>
        <v>67</v>
      </c>
      <c r="E75" s="1117" t="s">
        <v>388</v>
      </c>
      <c r="F75" s="1117"/>
      <c r="G75" s="1117"/>
      <c r="H75" s="1117"/>
      <c r="I75" s="1117"/>
      <c r="J75" s="1117"/>
      <c r="K75" s="1117"/>
      <c r="L75" s="1117"/>
      <c r="M75" s="1117"/>
      <c r="N75" s="1117"/>
      <c r="O75" s="1117"/>
      <c r="P75" s="1117"/>
      <c r="Q75" s="1117"/>
      <c r="R75" s="1117"/>
      <c r="S75" s="1117"/>
      <c r="T75" s="1117"/>
      <c r="U75" s="1117"/>
      <c r="V75" s="1117"/>
      <c r="W75" s="1117"/>
      <c r="X75" s="1117"/>
      <c r="Y75" s="1117"/>
      <c r="Z75" s="1117"/>
      <c r="AA75" s="289">
        <v>1643</v>
      </c>
      <c r="AB75" s="1148"/>
      <c r="AC75" s="1148"/>
      <c r="AD75" s="1148"/>
      <c r="AE75" s="1148"/>
      <c r="AF75" s="298"/>
      <c r="AG75" s="1185"/>
      <c r="AH75" s="1186"/>
      <c r="AI75" s="289">
        <v>1644</v>
      </c>
      <c r="AJ75" s="1065"/>
      <c r="AK75" s="1065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189"/>
      <c r="C76" s="1142"/>
      <c r="D76" s="288">
        <f>+D75+1</f>
        <v>68</v>
      </c>
      <c r="E76" s="1121" t="s">
        <v>389</v>
      </c>
      <c r="F76" s="1121"/>
      <c r="G76" s="1121"/>
      <c r="H76" s="1121"/>
      <c r="I76" s="1121"/>
      <c r="J76" s="1121"/>
      <c r="K76" s="1121"/>
      <c r="L76" s="1121"/>
      <c r="M76" s="1121"/>
      <c r="N76" s="1121"/>
      <c r="O76" s="1121"/>
      <c r="P76" s="289">
        <v>911</v>
      </c>
      <c r="Q76" s="1182"/>
      <c r="R76" s="1182"/>
      <c r="S76" s="1182"/>
      <c r="T76" s="1182"/>
      <c r="U76" s="1182"/>
      <c r="V76" s="1121" t="s">
        <v>390</v>
      </c>
      <c r="W76" s="1121"/>
      <c r="X76" s="1121"/>
      <c r="Y76" s="1121"/>
      <c r="Z76" s="1121"/>
      <c r="AA76" s="1121"/>
      <c r="AB76" s="1121"/>
      <c r="AC76" s="1121"/>
      <c r="AD76" s="1121"/>
      <c r="AE76" s="1121"/>
      <c r="AF76" s="314">
        <v>913</v>
      </c>
      <c r="AG76" s="1183"/>
      <c r="AH76" s="1183"/>
      <c r="AI76" s="289">
        <v>914</v>
      </c>
      <c r="AJ76" s="1065"/>
      <c r="AK76" s="1065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189"/>
      <c r="C77" s="1142"/>
      <c r="D77" s="288">
        <v>69</v>
      </c>
      <c r="E77" s="1121" t="s">
        <v>391</v>
      </c>
      <c r="F77" s="1121"/>
      <c r="G77" s="1121"/>
      <c r="H77" s="1121"/>
      <c r="I77" s="1121"/>
      <c r="J77" s="1121"/>
      <c r="K77" s="1121"/>
      <c r="L77" s="1121"/>
      <c r="M77" s="1121"/>
      <c r="N77" s="1121"/>
      <c r="O77" s="1121"/>
      <c r="P77" s="289">
        <v>923</v>
      </c>
      <c r="Q77" s="1148"/>
      <c r="R77" s="1148"/>
      <c r="S77" s="1148"/>
      <c r="T77" s="1148"/>
      <c r="U77" s="1148"/>
      <c r="V77" s="1121" t="s">
        <v>392</v>
      </c>
      <c r="W77" s="1121"/>
      <c r="X77" s="1121"/>
      <c r="Y77" s="1121"/>
      <c r="Z77" s="1121"/>
      <c r="AA77" s="1121"/>
      <c r="AB77" s="1121"/>
      <c r="AC77" s="1121"/>
      <c r="AD77" s="1121"/>
      <c r="AE77" s="1121"/>
      <c r="AF77" s="314">
        <v>924</v>
      </c>
      <c r="AG77" s="1183"/>
      <c r="AH77" s="1183"/>
      <c r="AI77" s="289">
        <v>925</v>
      </c>
      <c r="AJ77" s="1065"/>
      <c r="AK77" s="1065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189"/>
      <c r="C78" s="1142"/>
      <c r="D78" s="288">
        <v>70</v>
      </c>
      <c r="E78" s="1121" t="s">
        <v>393</v>
      </c>
      <c r="F78" s="1121"/>
      <c r="G78" s="1121"/>
      <c r="H78" s="1121"/>
      <c r="I78" s="1121"/>
      <c r="J78" s="1121"/>
      <c r="K78" s="1121"/>
      <c r="L78" s="1121"/>
      <c r="M78" s="1121"/>
      <c r="N78" s="1121"/>
      <c r="O78" s="1121"/>
      <c r="P78" s="289">
        <v>1051</v>
      </c>
      <c r="Q78" s="1182"/>
      <c r="R78" s="1182"/>
      <c r="S78" s="1182"/>
      <c r="T78" s="1182"/>
      <c r="U78" s="1182"/>
      <c r="V78" s="1121" t="s">
        <v>394</v>
      </c>
      <c r="W78" s="1121"/>
      <c r="X78" s="1121"/>
      <c r="Y78" s="1121"/>
      <c r="Z78" s="1121"/>
      <c r="AA78" s="1121"/>
      <c r="AB78" s="1121"/>
      <c r="AC78" s="1121"/>
      <c r="AD78" s="1121"/>
      <c r="AE78" s="1121"/>
      <c r="AF78" s="289">
        <v>1052</v>
      </c>
      <c r="AG78" s="1183"/>
      <c r="AH78" s="1183"/>
      <c r="AI78" s="289">
        <v>1053</v>
      </c>
      <c r="AJ78" s="1065"/>
      <c r="AK78" s="1065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189"/>
      <c r="C79" s="1142"/>
      <c r="D79" s="288">
        <f>+D78+1</f>
        <v>71</v>
      </c>
      <c r="E79" s="1121" t="s">
        <v>395</v>
      </c>
      <c r="F79" s="1121"/>
      <c r="G79" s="1121"/>
      <c r="H79" s="1121"/>
      <c r="I79" s="1121"/>
      <c r="J79" s="1121"/>
      <c r="K79" s="1121"/>
      <c r="L79" s="1121"/>
      <c r="M79" s="1121"/>
      <c r="N79" s="1121"/>
      <c r="O79" s="1121"/>
      <c r="P79" s="289">
        <v>21</v>
      </c>
      <c r="Q79" s="1182"/>
      <c r="R79" s="1182"/>
      <c r="S79" s="1182"/>
      <c r="T79" s="1182"/>
      <c r="U79" s="1182"/>
      <c r="V79" s="1121" t="s">
        <v>396</v>
      </c>
      <c r="W79" s="1121"/>
      <c r="X79" s="1121"/>
      <c r="Y79" s="1121"/>
      <c r="Z79" s="1121"/>
      <c r="AA79" s="1121"/>
      <c r="AB79" s="1121"/>
      <c r="AC79" s="1121"/>
      <c r="AD79" s="1121"/>
      <c r="AE79" s="1121"/>
      <c r="AF79" s="314">
        <v>43</v>
      </c>
      <c r="AG79" s="1183"/>
      <c r="AH79" s="1183"/>
      <c r="AI79" s="289">
        <v>756</v>
      </c>
      <c r="AJ79" s="1065"/>
      <c r="AK79" s="1065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189"/>
      <c r="C80" s="1142"/>
      <c r="D80" s="288">
        <f t="shared" ref="D80:D92" si="1">+D79+1</f>
        <v>72</v>
      </c>
      <c r="E80" s="1121" t="s">
        <v>397</v>
      </c>
      <c r="F80" s="1121"/>
      <c r="G80" s="1121"/>
      <c r="H80" s="1121"/>
      <c r="I80" s="1121"/>
      <c r="J80" s="1121"/>
      <c r="K80" s="1121"/>
      <c r="L80" s="1121"/>
      <c r="M80" s="1121"/>
      <c r="N80" s="1121"/>
      <c r="O80" s="1121"/>
      <c r="P80" s="289">
        <v>767</v>
      </c>
      <c r="Q80" s="1182"/>
      <c r="R80" s="1182"/>
      <c r="S80" s="1182"/>
      <c r="T80" s="1182"/>
      <c r="U80" s="1182"/>
      <c r="V80" s="1121" t="s">
        <v>398</v>
      </c>
      <c r="W80" s="1121"/>
      <c r="X80" s="1121"/>
      <c r="Y80" s="1121"/>
      <c r="Z80" s="1121"/>
      <c r="AA80" s="1121"/>
      <c r="AB80" s="1121"/>
      <c r="AC80" s="1121"/>
      <c r="AD80" s="1121"/>
      <c r="AE80" s="1121"/>
      <c r="AF80" s="289">
        <v>862</v>
      </c>
      <c r="AG80" s="1183"/>
      <c r="AH80" s="1183"/>
      <c r="AI80" s="289">
        <v>863</v>
      </c>
      <c r="AJ80" s="1065"/>
      <c r="AK80" s="1065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189"/>
      <c r="C81" s="1142" t="s">
        <v>399</v>
      </c>
      <c r="D81" s="288">
        <f t="shared" si="1"/>
        <v>73</v>
      </c>
      <c r="E81" s="1121" t="s">
        <v>400</v>
      </c>
      <c r="F81" s="1121"/>
      <c r="G81" s="1121"/>
      <c r="H81" s="1121"/>
      <c r="I81" s="1121"/>
      <c r="J81" s="1121"/>
      <c r="K81" s="1121"/>
      <c r="L81" s="1121"/>
      <c r="M81" s="1121"/>
      <c r="N81" s="1121"/>
      <c r="O81" s="1121"/>
      <c r="P81" s="1121"/>
      <c r="Q81" s="1121"/>
      <c r="R81" s="1121"/>
      <c r="S81" s="1121"/>
      <c r="T81" s="1121"/>
      <c r="U81" s="1121"/>
      <c r="V81" s="1121"/>
      <c r="W81" s="1121"/>
      <c r="X81" s="1121"/>
      <c r="Y81" s="1121"/>
      <c r="Z81" s="1121"/>
      <c r="AA81" s="289">
        <v>51</v>
      </c>
      <c r="AB81" s="1182"/>
      <c r="AC81" s="1182"/>
      <c r="AD81" s="1182"/>
      <c r="AE81" s="1182"/>
      <c r="AF81" s="289">
        <v>63</v>
      </c>
      <c r="AG81" s="1183"/>
      <c r="AH81" s="1183"/>
      <c r="AI81" s="289">
        <v>71</v>
      </c>
      <c r="AJ81" s="1065"/>
      <c r="AK81" s="1065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189"/>
      <c r="C82" s="1142"/>
      <c r="D82" s="288">
        <f t="shared" si="1"/>
        <v>74</v>
      </c>
      <c r="E82" s="1121" t="s">
        <v>401</v>
      </c>
      <c r="F82" s="1121"/>
      <c r="G82" s="1121"/>
      <c r="H82" s="1121"/>
      <c r="I82" s="1121"/>
      <c r="J82" s="1121"/>
      <c r="K82" s="1121"/>
      <c r="L82" s="1121"/>
      <c r="M82" s="1121"/>
      <c r="N82" s="1121"/>
      <c r="O82" s="1121"/>
      <c r="P82" s="289">
        <v>36</v>
      </c>
      <c r="Q82" s="1182"/>
      <c r="R82" s="1182"/>
      <c r="S82" s="1182"/>
      <c r="T82" s="1182"/>
      <c r="U82" s="1182"/>
      <c r="V82" s="1121" t="s">
        <v>402</v>
      </c>
      <c r="W82" s="1121"/>
      <c r="X82" s="1121"/>
      <c r="Y82" s="1121"/>
      <c r="Z82" s="1121"/>
      <c r="AA82" s="1121"/>
      <c r="AB82" s="1121"/>
      <c r="AC82" s="1121"/>
      <c r="AD82" s="1121"/>
      <c r="AE82" s="1121"/>
      <c r="AF82" s="289">
        <v>848</v>
      </c>
      <c r="AG82" s="1183"/>
      <c r="AH82" s="1183"/>
      <c r="AI82" s="289">
        <v>849</v>
      </c>
      <c r="AJ82" s="1065">
        <f>+Q82</f>
        <v>0</v>
      </c>
      <c r="AK82" s="1065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189"/>
      <c r="C83" s="1142"/>
      <c r="D83" s="288">
        <f t="shared" si="1"/>
        <v>75</v>
      </c>
      <c r="E83" s="1121" t="s">
        <v>403</v>
      </c>
      <c r="F83" s="1121"/>
      <c r="G83" s="1121"/>
      <c r="H83" s="1121"/>
      <c r="I83" s="1121"/>
      <c r="J83" s="1121"/>
      <c r="K83" s="1121"/>
      <c r="L83" s="1121"/>
      <c r="M83" s="1121"/>
      <c r="N83" s="1121"/>
      <c r="O83" s="1121"/>
      <c r="P83" s="289">
        <v>82</v>
      </c>
      <c r="Q83" s="1182"/>
      <c r="R83" s="1182"/>
      <c r="S83" s="1182"/>
      <c r="T83" s="1182"/>
      <c r="U83" s="1182"/>
      <c r="V83" s="1121" t="s">
        <v>404</v>
      </c>
      <c r="W83" s="1121"/>
      <c r="X83" s="1121"/>
      <c r="Y83" s="1121"/>
      <c r="Z83" s="1121"/>
      <c r="AA83" s="1121"/>
      <c r="AB83" s="1121"/>
      <c r="AC83" s="1121"/>
      <c r="AD83" s="1121"/>
      <c r="AE83" s="1121"/>
      <c r="AF83" s="289">
        <v>1123</v>
      </c>
      <c r="AG83" s="1183"/>
      <c r="AH83" s="1183"/>
      <c r="AI83" s="289">
        <v>1125</v>
      </c>
      <c r="AJ83" s="1065"/>
      <c r="AK83" s="1065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189"/>
      <c r="C84" s="1142"/>
      <c r="D84" s="288">
        <f t="shared" si="1"/>
        <v>76</v>
      </c>
      <c r="E84" s="1121" t="s">
        <v>405</v>
      </c>
      <c r="F84" s="1121"/>
      <c r="G84" s="1121"/>
      <c r="H84" s="1121"/>
      <c r="I84" s="1121"/>
      <c r="J84" s="1121"/>
      <c r="K84" s="1121"/>
      <c r="L84" s="1121"/>
      <c r="M84" s="1121"/>
      <c r="N84" s="1121"/>
      <c r="O84" s="1121"/>
      <c r="P84" s="289">
        <v>83</v>
      </c>
      <c r="Q84" s="1182"/>
      <c r="R84" s="1182"/>
      <c r="S84" s="1182"/>
      <c r="T84" s="1182"/>
      <c r="U84" s="1182"/>
      <c r="V84" s="1121" t="s">
        <v>406</v>
      </c>
      <c r="W84" s="1121"/>
      <c r="X84" s="1121"/>
      <c r="Y84" s="1121"/>
      <c r="Z84" s="1121"/>
      <c r="AA84" s="1121"/>
      <c r="AB84" s="1121"/>
      <c r="AC84" s="1121"/>
      <c r="AD84" s="1121"/>
      <c r="AE84" s="1121"/>
      <c r="AF84" s="289">
        <v>173</v>
      </c>
      <c r="AG84" s="1183"/>
      <c r="AH84" s="1183"/>
      <c r="AI84" s="289">
        <v>612</v>
      </c>
      <c r="AJ84" s="1065"/>
      <c r="AK84" s="1065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189"/>
      <c r="C85" s="1142"/>
      <c r="D85" s="288">
        <f t="shared" si="1"/>
        <v>77</v>
      </c>
      <c r="E85" s="1121" t="s">
        <v>407</v>
      </c>
      <c r="F85" s="1121"/>
      <c r="G85" s="1121"/>
      <c r="H85" s="1121"/>
      <c r="I85" s="1121"/>
      <c r="J85" s="1121"/>
      <c r="K85" s="1121"/>
      <c r="L85" s="1121"/>
      <c r="M85" s="1121"/>
      <c r="N85" s="1121"/>
      <c r="O85" s="1121"/>
      <c r="P85" s="289">
        <v>198</v>
      </c>
      <c r="Q85" s="1182"/>
      <c r="R85" s="1182"/>
      <c r="S85" s="1182"/>
      <c r="T85" s="1182"/>
      <c r="U85" s="1182"/>
      <c r="V85" s="1121" t="s">
        <v>408</v>
      </c>
      <c r="W85" s="1121"/>
      <c r="X85" s="1121"/>
      <c r="Y85" s="1121"/>
      <c r="Z85" s="1121"/>
      <c r="AA85" s="1121"/>
      <c r="AB85" s="1121"/>
      <c r="AC85" s="1121"/>
      <c r="AD85" s="1121"/>
      <c r="AE85" s="1121"/>
      <c r="AF85" s="289">
        <v>54</v>
      </c>
      <c r="AG85" s="1183"/>
      <c r="AH85" s="1183"/>
      <c r="AI85" s="289">
        <v>611</v>
      </c>
      <c r="AJ85" s="1183"/>
      <c r="AK85" s="1183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189"/>
      <c r="C86" s="1142"/>
      <c r="D86" s="288">
        <f t="shared" si="1"/>
        <v>78</v>
      </c>
      <c r="E86" s="1121" t="s">
        <v>409</v>
      </c>
      <c r="F86" s="1121"/>
      <c r="G86" s="1121"/>
      <c r="H86" s="1121"/>
      <c r="I86" s="1121"/>
      <c r="J86" s="1121"/>
      <c r="K86" s="1121"/>
      <c r="L86" s="1121"/>
      <c r="M86" s="1121"/>
      <c r="N86" s="1121"/>
      <c r="O86" s="1121"/>
      <c r="P86" s="289">
        <v>832</v>
      </c>
      <c r="Q86" s="1182"/>
      <c r="R86" s="1182"/>
      <c r="S86" s="1182"/>
      <c r="T86" s="1182"/>
      <c r="U86" s="1182"/>
      <c r="V86" s="1121" t="s">
        <v>410</v>
      </c>
      <c r="W86" s="1121"/>
      <c r="X86" s="1121"/>
      <c r="Y86" s="1121"/>
      <c r="Z86" s="1121"/>
      <c r="AA86" s="1121"/>
      <c r="AB86" s="1121"/>
      <c r="AC86" s="1121"/>
      <c r="AD86" s="1121"/>
      <c r="AE86" s="1121"/>
      <c r="AF86" s="289">
        <v>833</v>
      </c>
      <c r="AG86" s="1183"/>
      <c r="AH86" s="1183"/>
      <c r="AI86" s="289">
        <v>834</v>
      </c>
      <c r="AJ86" s="1183"/>
      <c r="AK86" s="1183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189"/>
      <c r="C87" s="1142"/>
      <c r="D87" s="288">
        <f t="shared" si="1"/>
        <v>79</v>
      </c>
      <c r="E87" s="1121" t="s">
        <v>411</v>
      </c>
      <c r="F87" s="1121"/>
      <c r="G87" s="1121"/>
      <c r="H87" s="1121"/>
      <c r="I87" s="1121"/>
      <c r="J87" s="1121"/>
      <c r="K87" s="1121"/>
      <c r="L87" s="1121"/>
      <c r="M87" s="1121"/>
      <c r="N87" s="1121"/>
      <c r="O87" s="1121"/>
      <c r="P87" s="289">
        <v>912</v>
      </c>
      <c r="Q87" s="1182"/>
      <c r="R87" s="1182"/>
      <c r="S87" s="1182"/>
      <c r="T87" s="1182"/>
      <c r="U87" s="1182"/>
      <c r="V87" s="1121" t="s">
        <v>412</v>
      </c>
      <c r="W87" s="1121"/>
      <c r="X87" s="1121"/>
      <c r="Y87" s="1121"/>
      <c r="Z87" s="1121"/>
      <c r="AA87" s="1121"/>
      <c r="AB87" s="1121"/>
      <c r="AC87" s="1121"/>
      <c r="AD87" s="1121"/>
      <c r="AE87" s="1121"/>
      <c r="AF87" s="289">
        <v>167</v>
      </c>
      <c r="AG87" s="1183"/>
      <c r="AH87" s="1183"/>
      <c r="AI87" s="289">
        <v>747</v>
      </c>
      <c r="AJ87" s="1183"/>
      <c r="AK87" s="1183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189"/>
      <c r="C88" s="1142"/>
      <c r="D88" s="288">
        <f t="shared" si="1"/>
        <v>80</v>
      </c>
      <c r="E88" s="1121" t="s">
        <v>413</v>
      </c>
      <c r="F88" s="1121"/>
      <c r="G88" s="1121"/>
      <c r="H88" s="1121"/>
      <c r="I88" s="1121"/>
      <c r="J88" s="1121"/>
      <c r="K88" s="1121"/>
      <c r="L88" s="1121"/>
      <c r="M88" s="1121"/>
      <c r="N88" s="1121"/>
      <c r="O88" s="1121"/>
      <c r="P88" s="289">
        <v>119</v>
      </c>
      <c r="Q88" s="1184"/>
      <c r="R88" s="1184"/>
      <c r="S88" s="1184"/>
      <c r="T88" s="1184"/>
      <c r="U88" s="1184"/>
      <c r="V88" s="1121" t="s">
        <v>414</v>
      </c>
      <c r="W88" s="1121"/>
      <c r="X88" s="1121"/>
      <c r="Y88" s="1121"/>
      <c r="Z88" s="1121"/>
      <c r="AA88" s="1121"/>
      <c r="AB88" s="1121"/>
      <c r="AC88" s="1121"/>
      <c r="AD88" s="1121"/>
      <c r="AE88" s="1121"/>
      <c r="AF88" s="289">
        <v>116</v>
      </c>
      <c r="AG88" s="1183">
        <f>-AG57</f>
        <v>221577.22300792951</v>
      </c>
      <c r="AH88" s="1183"/>
      <c r="AI88" s="289">
        <v>757</v>
      </c>
      <c r="AJ88" s="1065">
        <f>+AG88</f>
        <v>221577.22300792951</v>
      </c>
      <c r="AK88" s="1065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189"/>
      <c r="C89" s="1142"/>
      <c r="D89" s="288">
        <f t="shared" si="1"/>
        <v>81</v>
      </c>
      <c r="E89" s="1121" t="s">
        <v>415</v>
      </c>
      <c r="F89" s="1121"/>
      <c r="G89" s="1121"/>
      <c r="H89" s="1121"/>
      <c r="I89" s="1121"/>
      <c r="J89" s="1121"/>
      <c r="K89" s="1121"/>
      <c r="L89" s="1121"/>
      <c r="M89" s="1121"/>
      <c r="N89" s="1121"/>
      <c r="O89" s="1121"/>
      <c r="P89" s="289">
        <v>58</v>
      </c>
      <c r="Q89" s="1182"/>
      <c r="R89" s="1182"/>
      <c r="S89" s="1182"/>
      <c r="T89" s="1182"/>
      <c r="U89" s="1182"/>
      <c r="V89" s="1121" t="s">
        <v>416</v>
      </c>
      <c r="W89" s="1121"/>
      <c r="X89" s="1121"/>
      <c r="Y89" s="1121"/>
      <c r="Z89" s="1121"/>
      <c r="AA89" s="1121"/>
      <c r="AB89" s="1121"/>
      <c r="AC89" s="1121"/>
      <c r="AD89" s="1121"/>
      <c r="AE89" s="1121"/>
      <c r="AF89" s="289">
        <v>870</v>
      </c>
      <c r="AG89" s="1183"/>
      <c r="AH89" s="1183"/>
      <c r="AI89" s="289">
        <v>871</v>
      </c>
      <c r="AJ89" s="1065"/>
      <c r="AK89" s="1065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189"/>
      <c r="C90" s="1142"/>
      <c r="D90" s="288">
        <f t="shared" si="1"/>
        <v>82</v>
      </c>
      <c r="E90" s="1121" t="s">
        <v>417</v>
      </c>
      <c r="F90" s="1121"/>
      <c r="G90" s="1121"/>
      <c r="H90" s="1121"/>
      <c r="I90" s="1121"/>
      <c r="J90" s="1121"/>
      <c r="K90" s="1121"/>
      <c r="L90" s="1121"/>
      <c r="M90" s="1121"/>
      <c r="N90" s="1121"/>
      <c r="O90" s="1121"/>
      <c r="P90" s="1121"/>
      <c r="Q90" s="1121"/>
      <c r="R90" s="1121"/>
      <c r="S90" s="1121"/>
      <c r="T90" s="1121"/>
      <c r="U90" s="1121"/>
      <c r="V90" s="1121"/>
      <c r="W90" s="1121"/>
      <c r="X90" s="1121"/>
      <c r="Y90" s="1121"/>
      <c r="Z90" s="1121"/>
      <c r="AA90" s="1121"/>
      <c r="AB90" s="1121"/>
      <c r="AC90" s="1121"/>
      <c r="AD90" s="1121"/>
      <c r="AE90" s="1121"/>
      <c r="AF90" s="1121"/>
      <c r="AG90" s="1121"/>
      <c r="AH90" s="1121"/>
      <c r="AI90" s="289">
        <v>1645</v>
      </c>
      <c r="AJ90" s="1065"/>
      <c r="AK90" s="1065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189"/>
      <c r="C91" s="1142"/>
      <c r="D91" s="288">
        <f t="shared" si="1"/>
        <v>83</v>
      </c>
      <c r="E91" s="1121" t="s">
        <v>418</v>
      </c>
      <c r="F91" s="1121"/>
      <c r="G91" s="1121"/>
      <c r="H91" s="1121"/>
      <c r="I91" s="1121"/>
      <c r="J91" s="1121"/>
      <c r="K91" s="1121"/>
      <c r="L91" s="1121"/>
      <c r="M91" s="1121"/>
      <c r="N91" s="1121"/>
      <c r="O91" s="1121"/>
      <c r="P91" s="289">
        <v>181</v>
      </c>
      <c r="Q91" s="1182"/>
      <c r="R91" s="1182"/>
      <c r="S91" s="1182"/>
      <c r="T91" s="1182"/>
      <c r="U91" s="1182"/>
      <c r="V91" s="1121" t="s">
        <v>419</v>
      </c>
      <c r="W91" s="1121"/>
      <c r="X91" s="1121"/>
      <c r="Y91" s="1121"/>
      <c r="Z91" s="1121"/>
      <c r="AA91" s="1121"/>
      <c r="AB91" s="1121"/>
      <c r="AC91" s="1121"/>
      <c r="AD91" s="1121"/>
      <c r="AE91" s="1121"/>
      <c r="AF91" s="289">
        <v>881</v>
      </c>
      <c r="AG91" s="1183"/>
      <c r="AH91" s="1183"/>
      <c r="AI91" s="289">
        <v>882</v>
      </c>
      <c r="AJ91" s="1065"/>
      <c r="AK91" s="1065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189"/>
      <c r="C92" s="1142"/>
      <c r="D92" s="288">
        <f t="shared" si="1"/>
        <v>84</v>
      </c>
      <c r="E92" s="1121" t="s">
        <v>420</v>
      </c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289">
        <v>1646</v>
      </c>
      <c r="Q92" s="1182"/>
      <c r="R92" s="1182"/>
      <c r="S92" s="1182"/>
      <c r="T92" s="1182"/>
      <c r="U92" s="1182"/>
      <c r="V92" s="1121" t="s">
        <v>421</v>
      </c>
      <c r="W92" s="1121"/>
      <c r="X92" s="1121"/>
      <c r="Y92" s="1121"/>
      <c r="Z92" s="1121"/>
      <c r="AA92" s="1121"/>
      <c r="AB92" s="1121"/>
      <c r="AC92" s="1121"/>
      <c r="AD92" s="1121"/>
      <c r="AE92" s="1121"/>
      <c r="AF92" s="289">
        <v>1647</v>
      </c>
      <c r="AG92" s="1183"/>
      <c r="AH92" s="1183"/>
      <c r="AI92" s="289">
        <v>1648</v>
      </c>
      <c r="AJ92" s="1055"/>
      <c r="AK92" s="1055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189"/>
      <c r="C93" s="319"/>
      <c r="D93" s="288">
        <v>85</v>
      </c>
      <c r="E93" s="1121" t="s">
        <v>422</v>
      </c>
      <c r="F93" s="1121"/>
      <c r="G93" s="1121"/>
      <c r="H93" s="1121"/>
      <c r="I93" s="1121"/>
      <c r="J93" s="1121"/>
      <c r="K93" s="1121"/>
      <c r="L93" s="1121"/>
      <c r="M93" s="1121"/>
      <c r="N93" s="1121"/>
      <c r="O93" s="1121"/>
      <c r="P93" s="1121"/>
      <c r="Q93" s="1121"/>
      <c r="R93" s="1121"/>
      <c r="S93" s="1121"/>
      <c r="T93" s="1121"/>
      <c r="U93" s="1121"/>
      <c r="V93" s="1121"/>
      <c r="W93" s="1121"/>
      <c r="X93" s="1121"/>
      <c r="Y93" s="1121"/>
      <c r="Z93" s="1121"/>
      <c r="AA93" s="1121"/>
      <c r="AB93" s="1121"/>
      <c r="AC93" s="1121"/>
      <c r="AD93" s="1121"/>
      <c r="AE93" s="1121"/>
      <c r="AF93" s="1121"/>
      <c r="AG93" s="1121"/>
      <c r="AH93" s="1121"/>
      <c r="AI93" s="289">
        <v>900</v>
      </c>
      <c r="AJ93" s="1065"/>
      <c r="AK93" s="1065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189"/>
      <c r="C94" s="319"/>
      <c r="D94" s="288">
        <v>86</v>
      </c>
      <c r="E94" s="1121" t="s">
        <v>423</v>
      </c>
      <c r="F94" s="1121"/>
      <c r="G94" s="1121"/>
      <c r="H94" s="1121"/>
      <c r="I94" s="1121"/>
      <c r="J94" s="1121"/>
      <c r="K94" s="1121"/>
      <c r="L94" s="1121"/>
      <c r="M94" s="1121"/>
      <c r="N94" s="1121"/>
      <c r="O94" s="1121"/>
      <c r="P94" s="1121"/>
      <c r="Q94" s="1121"/>
      <c r="R94" s="1121"/>
      <c r="S94" s="1121"/>
      <c r="T94" s="1121"/>
      <c r="U94" s="1121"/>
      <c r="V94" s="1121"/>
      <c r="W94" s="1121"/>
      <c r="X94" s="1121"/>
      <c r="Y94" s="1121"/>
      <c r="Z94" s="1121"/>
      <c r="AA94" s="1121"/>
      <c r="AB94" s="1121"/>
      <c r="AC94" s="1121"/>
      <c r="AD94" s="1121"/>
      <c r="AE94" s="1121"/>
      <c r="AF94" s="1121"/>
      <c r="AG94" s="1121"/>
      <c r="AH94" s="1121"/>
      <c r="AI94" s="289">
        <v>1796</v>
      </c>
      <c r="AJ94" s="1065"/>
      <c r="AK94" s="1065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189"/>
      <c r="C95" s="319"/>
      <c r="D95" s="288">
        <v>87</v>
      </c>
      <c r="E95" s="1168" t="s">
        <v>424</v>
      </c>
      <c r="F95" s="1168"/>
      <c r="G95" s="1168"/>
      <c r="H95" s="1168"/>
      <c r="I95" s="1168"/>
      <c r="J95" s="1168"/>
      <c r="K95" s="1168"/>
      <c r="L95" s="1168"/>
      <c r="M95" s="1168"/>
      <c r="N95" s="1168"/>
      <c r="O95" s="1168"/>
      <c r="P95" s="1168"/>
      <c r="Q95" s="1168"/>
      <c r="R95" s="1168"/>
      <c r="S95" s="1168"/>
      <c r="T95" s="1168"/>
      <c r="U95" s="1168"/>
      <c r="V95" s="1168"/>
      <c r="W95" s="1168"/>
      <c r="X95" s="1168"/>
      <c r="Y95" s="1168"/>
      <c r="Z95" s="1168"/>
      <c r="AA95" s="1168"/>
      <c r="AB95" s="1168"/>
      <c r="AC95" s="1168"/>
      <c r="AD95" s="1168"/>
      <c r="AE95" s="1168"/>
      <c r="AF95" s="1168"/>
      <c r="AG95" s="1168"/>
      <c r="AH95" s="1168"/>
      <c r="AI95" s="295">
        <v>305</v>
      </c>
      <c r="AJ95" s="1078">
        <f>-AJ88</f>
        <v>-221577.22300792951</v>
      </c>
      <c r="AK95" s="1078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175" t="s">
        <v>4</v>
      </c>
      <c r="C97" s="1175"/>
      <c r="D97" s="1175"/>
      <c r="E97" s="1175"/>
      <c r="F97" s="1175"/>
      <c r="G97" s="1175"/>
      <c r="H97" s="1175"/>
      <c r="I97" s="1175"/>
      <c r="J97" s="1175"/>
      <c r="K97" s="1175"/>
      <c r="L97" s="1175"/>
      <c r="M97" s="1175"/>
      <c r="N97" s="1175"/>
      <c r="O97" s="1175"/>
      <c r="P97" s="1175"/>
      <c r="Q97" s="1176"/>
      <c r="R97" s="1176"/>
      <c r="S97" s="1176"/>
      <c r="T97" s="1176"/>
      <c r="U97" s="296" t="s">
        <v>425</v>
      </c>
      <c r="V97" s="1177" t="s">
        <v>426</v>
      </c>
      <c r="W97" s="1177"/>
      <c r="X97" s="1177"/>
      <c r="Y97" s="1177"/>
      <c r="Z97" s="1177"/>
      <c r="AA97" s="1177"/>
      <c r="AB97" s="1177"/>
      <c r="AC97" s="1177"/>
      <c r="AD97" s="1177"/>
      <c r="AE97" s="1177"/>
      <c r="AF97" s="296" t="s">
        <v>427</v>
      </c>
      <c r="AG97" s="1177" t="s">
        <v>428</v>
      </c>
      <c r="AH97" s="1177"/>
      <c r="AI97" s="296" t="s">
        <v>429</v>
      </c>
      <c r="AJ97" s="1177" t="s">
        <v>430</v>
      </c>
      <c r="AK97" s="1177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171"/>
      <c r="M98" s="1171"/>
      <c r="N98" s="1171"/>
      <c r="O98" s="1171"/>
      <c r="P98" s="322"/>
      <c r="Q98" s="1171"/>
      <c r="R98" s="1171"/>
      <c r="S98" s="1171"/>
      <c r="T98" s="1171"/>
      <c r="U98" s="323"/>
      <c r="V98" s="1171"/>
      <c r="W98" s="1171"/>
      <c r="X98" s="1171"/>
      <c r="Y98" s="1171"/>
      <c r="Z98" s="1171"/>
      <c r="AA98" s="1171"/>
      <c r="AB98" s="1171"/>
      <c r="AC98" s="1171"/>
      <c r="AD98" s="1171"/>
      <c r="AE98" s="1171"/>
      <c r="AF98" s="323"/>
      <c r="AG98" s="1171"/>
      <c r="AH98" s="1171"/>
      <c r="AI98" s="323"/>
      <c r="AJ98" s="1171"/>
      <c r="AK98" s="1171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149" t="s">
        <v>432</v>
      </c>
      <c r="C100" s="324">
        <v>88</v>
      </c>
      <c r="D100" s="1173" t="s">
        <v>433</v>
      </c>
      <c r="E100" s="1173"/>
      <c r="F100" s="1173"/>
      <c r="G100" s="1173"/>
      <c r="H100" s="1173"/>
      <c r="I100" s="1173"/>
      <c r="J100" s="1173"/>
      <c r="K100" s="1173"/>
      <c r="L100" s="1173"/>
      <c r="M100" s="1173"/>
      <c r="N100" s="1173"/>
      <c r="O100" s="1173"/>
      <c r="P100" s="289">
        <v>85</v>
      </c>
      <c r="Q100" s="1162">
        <f>-AJ100</f>
        <v>221577.22300792951</v>
      </c>
      <c r="R100" s="1162"/>
      <c r="S100" s="1162"/>
      <c r="T100" s="1162"/>
      <c r="U100" s="289" t="s">
        <v>2</v>
      </c>
      <c r="V100" s="1174" t="s">
        <v>434</v>
      </c>
      <c r="W100" s="1174"/>
      <c r="X100" s="1174"/>
      <c r="Y100" s="1174"/>
      <c r="Z100" s="1174"/>
      <c r="AA100" s="1174"/>
      <c r="AB100" s="1174"/>
      <c r="AC100" s="1174"/>
      <c r="AD100" s="1174"/>
      <c r="AE100" s="1174"/>
      <c r="AF100" s="325">
        <v>91</v>
      </c>
      <c r="AG100" s="1117" t="s">
        <v>435</v>
      </c>
      <c r="AH100" s="1117"/>
      <c r="AI100" s="289">
        <v>90</v>
      </c>
      <c r="AJ100" s="1162">
        <f>+AJ95</f>
        <v>-221577.22300792951</v>
      </c>
      <c r="AK100" s="1162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172"/>
      <c r="C101" s="324">
        <v>89</v>
      </c>
      <c r="D101" s="1121" t="s">
        <v>436</v>
      </c>
      <c r="E101" s="1121"/>
      <c r="F101" s="1121"/>
      <c r="G101" s="1121"/>
      <c r="H101" s="1121"/>
      <c r="I101" s="1121"/>
      <c r="J101" s="1121"/>
      <c r="K101" s="1121"/>
      <c r="L101" s="1121"/>
      <c r="M101" s="1121"/>
      <c r="N101" s="1121"/>
      <c r="O101" s="1121"/>
      <c r="P101" s="289">
        <v>86</v>
      </c>
      <c r="Q101" s="1162"/>
      <c r="R101" s="1162"/>
      <c r="S101" s="1162"/>
      <c r="T101" s="1162"/>
      <c r="U101" s="289" t="s">
        <v>329</v>
      </c>
      <c r="V101" s="1174"/>
      <c r="W101" s="1174"/>
      <c r="X101" s="1174"/>
      <c r="Y101" s="1174"/>
      <c r="Z101" s="1174"/>
      <c r="AA101" s="1174"/>
      <c r="AB101" s="1174"/>
      <c r="AC101" s="1174"/>
      <c r="AD101" s="1174"/>
      <c r="AE101" s="1174"/>
      <c r="AF101" s="325">
        <v>92</v>
      </c>
      <c r="AG101" s="1117" t="s">
        <v>437</v>
      </c>
      <c r="AH101" s="1117"/>
      <c r="AI101" s="289">
        <v>39</v>
      </c>
      <c r="AJ101" s="1162"/>
      <c r="AK101" s="1162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172"/>
      <c r="C102" s="1163" t="s">
        <v>438</v>
      </c>
      <c r="D102" s="1079"/>
      <c r="E102" s="1079"/>
      <c r="F102" s="1079"/>
      <c r="G102" s="1079"/>
      <c r="H102" s="1079"/>
      <c r="I102" s="1079"/>
      <c r="J102" s="1079"/>
      <c r="K102" s="1079"/>
      <c r="L102" s="1079"/>
      <c r="M102" s="1079"/>
      <c r="N102" s="1079"/>
      <c r="O102" s="1079"/>
      <c r="P102" s="1079"/>
      <c r="Q102" s="1079"/>
      <c r="R102" s="1079"/>
      <c r="S102" s="1079"/>
      <c r="T102" s="1079"/>
      <c r="U102" s="1079"/>
      <c r="V102" s="1174"/>
      <c r="W102" s="1174"/>
      <c r="X102" s="1174"/>
      <c r="Y102" s="1174"/>
      <c r="Z102" s="1174"/>
      <c r="AA102" s="1174"/>
      <c r="AB102" s="1174"/>
      <c r="AC102" s="1174"/>
      <c r="AD102" s="1174"/>
      <c r="AE102" s="1174"/>
      <c r="AF102" s="295">
        <v>93</v>
      </c>
      <c r="AG102" s="1164" t="s">
        <v>439</v>
      </c>
      <c r="AH102" s="1164"/>
      <c r="AI102" s="295">
        <v>91</v>
      </c>
      <c r="AJ102" s="1078"/>
      <c r="AK102" s="1078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172"/>
      <c r="C103" s="324">
        <f>+C101+1</f>
        <v>90</v>
      </c>
      <c r="D103" s="1117" t="s">
        <v>440</v>
      </c>
      <c r="E103" s="1117"/>
      <c r="F103" s="1117"/>
      <c r="G103" s="1117"/>
      <c r="H103" s="1117"/>
      <c r="I103" s="1117"/>
      <c r="J103" s="1117"/>
      <c r="K103" s="1117"/>
      <c r="L103" s="1117"/>
      <c r="M103" s="1117"/>
      <c r="N103" s="1117"/>
      <c r="O103" s="1117"/>
      <c r="P103" s="289">
        <v>87</v>
      </c>
      <c r="Q103" s="1162">
        <f>+Q100</f>
        <v>221577.22300792951</v>
      </c>
      <c r="R103" s="1162"/>
      <c r="S103" s="1162"/>
      <c r="T103" s="1162"/>
      <c r="U103" s="289" t="s">
        <v>3</v>
      </c>
      <c r="V103" s="1178" t="s">
        <v>441</v>
      </c>
      <c r="W103" s="1179"/>
      <c r="X103" s="1179"/>
      <c r="Y103" s="1179"/>
      <c r="Z103" s="1179"/>
      <c r="AA103" s="1179"/>
      <c r="AB103" s="1179"/>
      <c r="AC103" s="1179"/>
      <c r="AD103" s="1179"/>
      <c r="AE103" s="1179"/>
      <c r="AF103" s="1179"/>
      <c r="AG103" s="1179"/>
      <c r="AH103" s="1179"/>
      <c r="AI103" s="1179"/>
      <c r="AJ103" s="1179"/>
      <c r="AK103" s="1179"/>
      <c r="AL103" s="1163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172"/>
      <c r="C104" s="327"/>
      <c r="D104" s="1180" t="s">
        <v>442</v>
      </c>
      <c r="E104" s="1180"/>
      <c r="F104" s="1180"/>
      <c r="G104" s="1180"/>
      <c r="H104" s="1180"/>
      <c r="I104" s="1180"/>
      <c r="J104" s="1180"/>
      <c r="K104" s="1180"/>
      <c r="L104" s="1180"/>
      <c r="M104" s="1180"/>
      <c r="N104" s="1180"/>
      <c r="O104" s="1180"/>
      <c r="P104" s="1180"/>
      <c r="Q104" s="1180"/>
      <c r="R104" s="1180"/>
      <c r="S104" s="1180"/>
      <c r="T104" s="1180"/>
      <c r="U104" s="1180"/>
      <c r="V104" s="1054" t="s">
        <v>443</v>
      </c>
      <c r="W104" s="1054"/>
      <c r="X104" s="1054"/>
      <c r="Y104" s="1054"/>
      <c r="Z104" s="1054"/>
      <c r="AA104" s="1054"/>
      <c r="AB104" s="1054"/>
      <c r="AC104" s="1054"/>
      <c r="AD104" s="1054"/>
      <c r="AE104" s="1054"/>
      <c r="AF104" s="325">
        <f>+AF102+1</f>
        <v>94</v>
      </c>
      <c r="AG104" s="1117" t="s">
        <v>444</v>
      </c>
      <c r="AH104" s="1117"/>
      <c r="AI104" s="289">
        <v>92</v>
      </c>
      <c r="AJ104" s="1162"/>
      <c r="AK104" s="1162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172"/>
      <c r="C105" s="328">
        <v>301</v>
      </c>
      <c r="D105" s="1121" t="s">
        <v>445</v>
      </c>
      <c r="E105" s="1121"/>
      <c r="F105" s="1121"/>
      <c r="G105" s="1121"/>
      <c r="H105" s="1121"/>
      <c r="I105" s="1121"/>
      <c r="J105" s="1121"/>
      <c r="K105" s="1121"/>
      <c r="L105" s="1121"/>
      <c r="M105" s="1121"/>
      <c r="N105" s="1121"/>
      <c r="O105" s="1121"/>
      <c r="P105" s="289">
        <v>306</v>
      </c>
      <c r="Q105" s="1181"/>
      <c r="R105" s="1181"/>
      <c r="S105" s="1181"/>
      <c r="T105" s="1181"/>
      <c r="U105" s="1181"/>
      <c r="V105" s="1054"/>
      <c r="W105" s="1054"/>
      <c r="X105" s="1054"/>
      <c r="Y105" s="1054"/>
      <c r="Z105" s="1054"/>
      <c r="AA105" s="1054"/>
      <c r="AB105" s="1054"/>
      <c r="AC105" s="1054"/>
      <c r="AD105" s="1054"/>
      <c r="AE105" s="1054"/>
      <c r="AF105" s="325">
        <f>+AF104+1</f>
        <v>95</v>
      </c>
      <c r="AG105" s="1117" t="s">
        <v>446</v>
      </c>
      <c r="AH105" s="1117"/>
      <c r="AI105" s="289">
        <v>93</v>
      </c>
      <c r="AJ105" s="1162"/>
      <c r="AK105" s="1162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172"/>
      <c r="C106" s="329"/>
      <c r="D106" s="1166" t="s">
        <v>447</v>
      </c>
      <c r="E106" s="1166"/>
      <c r="F106" s="1166"/>
      <c r="G106" s="1166"/>
      <c r="H106" s="1166"/>
      <c r="I106" s="1166"/>
      <c r="J106" s="1166"/>
      <c r="K106" s="1166"/>
      <c r="L106" s="1166"/>
      <c r="M106" s="1166"/>
      <c r="N106" s="1166"/>
      <c r="O106" s="1166"/>
      <c r="P106" s="330"/>
      <c r="Q106" s="1167"/>
      <c r="R106" s="1167"/>
      <c r="S106" s="1167"/>
      <c r="T106" s="1167"/>
      <c r="U106" s="330"/>
      <c r="V106" s="1054"/>
      <c r="W106" s="1054"/>
      <c r="X106" s="1054"/>
      <c r="Y106" s="1054"/>
      <c r="Z106" s="1054"/>
      <c r="AA106" s="1054"/>
      <c r="AB106" s="1054"/>
      <c r="AC106" s="1054"/>
      <c r="AD106" s="1054"/>
      <c r="AE106" s="1054"/>
      <c r="AF106" s="295">
        <f>+AF105+1</f>
        <v>96</v>
      </c>
      <c r="AG106" s="1168" t="s">
        <v>448</v>
      </c>
      <c r="AH106" s="1168"/>
      <c r="AI106" s="295">
        <v>94</v>
      </c>
      <c r="AJ106" s="1078"/>
      <c r="AK106" s="1078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172"/>
      <c r="C107" s="1157">
        <v>780</v>
      </c>
      <c r="D107" s="1169" t="s">
        <v>449</v>
      </c>
      <c r="E107" s="1169"/>
      <c r="F107" s="1169"/>
      <c r="G107" s="1169"/>
      <c r="H107" s="1169"/>
      <c r="I107" s="1169"/>
      <c r="J107" s="1169"/>
      <c r="K107" s="1169"/>
      <c r="L107" s="1169"/>
      <c r="M107" s="1169"/>
      <c r="N107" s="1169"/>
      <c r="O107" s="1169"/>
      <c r="P107" s="331"/>
      <c r="Q107" s="1165" t="s">
        <v>450</v>
      </c>
      <c r="R107" s="1165"/>
      <c r="S107" s="1165"/>
      <c r="T107" s="1165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172"/>
      <c r="C108" s="1157"/>
      <c r="D108" s="1169"/>
      <c r="E108" s="1169"/>
      <c r="F108" s="1169"/>
      <c r="G108" s="1169"/>
      <c r="H108" s="1169"/>
      <c r="I108" s="1169"/>
      <c r="J108" s="1169"/>
      <c r="K108" s="1169"/>
      <c r="L108" s="1169"/>
      <c r="M108" s="1169"/>
      <c r="N108" s="1169"/>
      <c r="O108" s="1169"/>
      <c r="P108" s="331"/>
      <c r="Q108" s="1165" t="s">
        <v>451</v>
      </c>
      <c r="R108" s="1165"/>
      <c r="S108" s="1165"/>
      <c r="T108" s="1165"/>
      <c r="U108" s="331"/>
      <c r="V108" s="326"/>
      <c r="W108" s="1170" t="s">
        <v>452</v>
      </c>
      <c r="X108" s="1170"/>
      <c r="Y108" s="1170"/>
      <c r="Z108" s="1170"/>
      <c r="AA108" s="1170"/>
      <c r="AB108" s="1170"/>
      <c r="AC108" s="1170"/>
      <c r="AD108" s="1170"/>
      <c r="AE108" s="1170"/>
      <c r="AF108" s="1170"/>
      <c r="AG108" s="1170"/>
      <c r="AH108" s="1170"/>
      <c r="AI108" s="1170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172"/>
      <c r="C109" s="1157"/>
      <c r="D109" s="1169"/>
      <c r="E109" s="1169"/>
      <c r="F109" s="1169"/>
      <c r="G109" s="1169"/>
      <c r="H109" s="1169"/>
      <c r="I109" s="1169"/>
      <c r="J109" s="1169"/>
      <c r="K109" s="1169"/>
      <c r="L109" s="1169"/>
      <c r="M109" s="1169"/>
      <c r="N109" s="1169"/>
      <c r="O109" s="1169"/>
      <c r="P109" s="331"/>
      <c r="Q109" s="1165" t="s">
        <v>453</v>
      </c>
      <c r="R109" s="1165"/>
      <c r="S109" s="1165"/>
      <c r="T109" s="1165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79" t="s">
        <v>455</v>
      </c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79"/>
      <c r="N111" s="1079"/>
      <c r="O111" s="1079"/>
      <c r="P111" s="1079"/>
      <c r="Q111" s="1079"/>
      <c r="R111" s="1079"/>
      <c r="S111" s="1079"/>
      <c r="T111" s="1079"/>
      <c r="U111" s="1079"/>
      <c r="V111" s="1079"/>
      <c r="W111" s="1079"/>
      <c r="X111" s="1079"/>
      <c r="Y111" s="1079"/>
      <c r="Z111" s="1079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79"/>
      <c r="C112" s="1079"/>
      <c r="D112" s="1079"/>
      <c r="E112" s="1079"/>
      <c r="F112" s="1079"/>
      <c r="G112" s="1079"/>
      <c r="H112" s="1079"/>
      <c r="I112" s="1079"/>
      <c r="J112" s="1079"/>
      <c r="K112" s="1079"/>
      <c r="L112" s="1079"/>
      <c r="M112" s="1079"/>
      <c r="N112" s="1079"/>
      <c r="O112" s="1079"/>
      <c r="P112" s="1079"/>
      <c r="Q112" s="1079"/>
      <c r="R112" s="1079"/>
      <c r="S112" s="1079"/>
      <c r="T112" s="1079"/>
      <c r="U112" s="1079"/>
      <c r="V112" s="1079"/>
      <c r="W112" s="1079"/>
      <c r="X112" s="1079"/>
      <c r="Y112" s="1079"/>
      <c r="Z112" s="1079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119" t="s">
        <v>456</v>
      </c>
      <c r="C113" s="1119"/>
      <c r="D113" s="1119"/>
      <c r="E113" s="1119"/>
      <c r="F113" s="1119"/>
      <c r="G113" s="1119"/>
      <c r="H113" s="1119"/>
      <c r="I113" s="1119"/>
      <c r="J113" s="1119"/>
      <c r="K113" s="1119"/>
      <c r="L113" s="1119"/>
      <c r="M113" s="1150" t="s">
        <v>457</v>
      </c>
      <c r="N113" s="1150"/>
      <c r="O113" s="1150"/>
      <c r="P113" s="1150"/>
      <c r="Q113" s="1150"/>
      <c r="R113" s="1150"/>
      <c r="S113" s="1150" t="s">
        <v>458</v>
      </c>
      <c r="T113" s="1150"/>
      <c r="U113" s="1150"/>
      <c r="V113" s="1150"/>
      <c r="W113" s="1150"/>
      <c r="X113" s="1150"/>
      <c r="Y113" s="1150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117" t="s">
        <v>459</v>
      </c>
      <c r="C114" s="1117"/>
      <c r="D114" s="1117"/>
      <c r="E114" s="1117"/>
      <c r="F114" s="1117"/>
      <c r="G114" s="1117"/>
      <c r="H114" s="1117"/>
      <c r="I114" s="1117"/>
      <c r="J114" s="1117"/>
      <c r="K114" s="1117"/>
      <c r="L114" s="1117"/>
      <c r="M114" s="289">
        <v>461</v>
      </c>
      <c r="N114" s="1144"/>
      <c r="O114" s="1144"/>
      <c r="P114" s="1144"/>
      <c r="Q114" s="1144"/>
      <c r="R114" s="1144"/>
      <c r="S114" s="1159">
        <v>492</v>
      </c>
      <c r="T114" s="1159"/>
      <c r="U114" s="1144"/>
      <c r="V114" s="1144"/>
      <c r="W114" s="1144"/>
      <c r="X114" s="1144"/>
      <c r="Y114" s="1144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117" t="s">
        <v>460</v>
      </c>
      <c r="C115" s="1117"/>
      <c r="D115" s="1117"/>
      <c r="E115" s="1117"/>
      <c r="F115" s="1117"/>
      <c r="G115" s="1117"/>
      <c r="H115" s="1117"/>
      <c r="I115" s="1117"/>
      <c r="J115" s="1117"/>
      <c r="K115" s="1117"/>
      <c r="L115" s="1117"/>
      <c r="M115" s="289">
        <v>545</v>
      </c>
      <c r="N115" s="1144"/>
      <c r="O115" s="1144"/>
      <c r="P115" s="1144"/>
      <c r="Q115" s="1144"/>
      <c r="R115" s="1144"/>
      <c r="S115" s="1161"/>
      <c r="T115" s="1161"/>
      <c r="U115" s="1161"/>
      <c r="V115" s="1161"/>
      <c r="W115" s="1161"/>
      <c r="X115" s="1161"/>
      <c r="Y115" s="1161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117" t="s">
        <v>461</v>
      </c>
      <c r="C116" s="1117"/>
      <c r="D116" s="1117"/>
      <c r="E116" s="1117"/>
      <c r="F116" s="1117"/>
      <c r="G116" s="1117"/>
      <c r="H116" s="1117"/>
      <c r="I116" s="1117"/>
      <c r="J116" s="1117"/>
      <c r="K116" s="1117"/>
      <c r="L116" s="1117"/>
      <c r="M116" s="289">
        <v>1650</v>
      </c>
      <c r="N116" s="1144"/>
      <c r="O116" s="1144"/>
      <c r="P116" s="1144"/>
      <c r="Q116" s="1144"/>
      <c r="R116" s="1144"/>
      <c r="S116" s="1161"/>
      <c r="T116" s="1161"/>
      <c r="U116" s="1161"/>
      <c r="V116" s="1161"/>
      <c r="W116" s="1161"/>
      <c r="X116" s="1161"/>
      <c r="Y116" s="1161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117" t="s">
        <v>462</v>
      </c>
      <c r="C117" s="1117"/>
      <c r="D117" s="1117"/>
      <c r="E117" s="1117"/>
      <c r="F117" s="1117"/>
      <c r="G117" s="1117"/>
      <c r="H117" s="1117"/>
      <c r="I117" s="1117"/>
      <c r="J117" s="1117"/>
      <c r="K117" s="1117"/>
      <c r="L117" s="1117"/>
      <c r="M117" s="289">
        <v>856</v>
      </c>
      <c r="N117" s="1144"/>
      <c r="O117" s="1144"/>
      <c r="P117" s="1144"/>
      <c r="Q117" s="1144"/>
      <c r="R117" s="1144"/>
      <c r="S117" s="1161"/>
      <c r="T117" s="1161"/>
      <c r="U117" s="1161"/>
      <c r="V117" s="1161"/>
      <c r="W117" s="1161"/>
      <c r="X117" s="1161"/>
      <c r="Y117" s="1161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117" t="s">
        <v>463</v>
      </c>
      <c r="C118" s="1117"/>
      <c r="D118" s="1117"/>
      <c r="E118" s="1117"/>
      <c r="F118" s="1117"/>
      <c r="G118" s="1117"/>
      <c r="H118" s="1117"/>
      <c r="I118" s="1117"/>
      <c r="J118" s="1117"/>
      <c r="K118" s="1117"/>
      <c r="L118" s="1117"/>
      <c r="M118" s="289">
        <v>547</v>
      </c>
      <c r="N118" s="1144"/>
      <c r="O118" s="1144"/>
      <c r="P118" s="1144"/>
      <c r="Q118" s="1144"/>
      <c r="R118" s="1144"/>
      <c r="S118" s="1161"/>
      <c r="T118" s="1161"/>
      <c r="U118" s="1161"/>
      <c r="V118" s="1161"/>
      <c r="W118" s="1161"/>
      <c r="X118" s="1161"/>
      <c r="Y118" s="1161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117" t="s">
        <v>464</v>
      </c>
      <c r="C119" s="1117"/>
      <c r="D119" s="1117"/>
      <c r="E119" s="1117"/>
      <c r="F119" s="1117"/>
      <c r="G119" s="1117"/>
      <c r="H119" s="1117"/>
      <c r="I119" s="1117"/>
      <c r="J119" s="1117"/>
      <c r="K119" s="1117"/>
      <c r="L119" s="1117"/>
      <c r="M119" s="289">
        <v>617</v>
      </c>
      <c r="N119" s="1144"/>
      <c r="O119" s="1144"/>
      <c r="P119" s="1144"/>
      <c r="Q119" s="1144"/>
      <c r="R119" s="1144"/>
      <c r="S119" s="1161"/>
      <c r="T119" s="1161"/>
      <c r="U119" s="1161"/>
      <c r="V119" s="1161"/>
      <c r="W119" s="1161"/>
      <c r="X119" s="1161"/>
      <c r="Y119" s="1161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121" t="s">
        <v>465</v>
      </c>
      <c r="C120" s="1121"/>
      <c r="D120" s="1121"/>
      <c r="E120" s="1121"/>
      <c r="F120" s="1121"/>
      <c r="G120" s="1121"/>
      <c r="H120" s="1121"/>
      <c r="I120" s="1121"/>
      <c r="J120" s="1121"/>
      <c r="K120" s="1121"/>
      <c r="L120" s="1121"/>
      <c r="M120" s="289">
        <v>770</v>
      </c>
      <c r="N120" s="1144"/>
      <c r="O120" s="1144"/>
      <c r="P120" s="1144"/>
      <c r="Q120" s="1144"/>
      <c r="R120" s="1144"/>
      <c r="S120" s="1161"/>
      <c r="T120" s="1161"/>
      <c r="U120" s="1161"/>
      <c r="V120" s="1161"/>
      <c r="W120" s="1161"/>
      <c r="X120" s="1161"/>
      <c r="Y120" s="1161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121" t="s">
        <v>466</v>
      </c>
      <c r="C121" s="1121"/>
      <c r="D121" s="1121"/>
      <c r="E121" s="1121"/>
      <c r="F121" s="1121"/>
      <c r="G121" s="1121"/>
      <c r="H121" s="1121"/>
      <c r="I121" s="1121"/>
      <c r="J121" s="1121"/>
      <c r="K121" s="1121"/>
      <c r="L121" s="1121"/>
      <c r="M121" s="289">
        <v>872</v>
      </c>
      <c r="N121" s="1144"/>
      <c r="O121" s="1144"/>
      <c r="P121" s="1144"/>
      <c r="Q121" s="1144"/>
      <c r="R121" s="1144"/>
      <c r="S121" s="1161"/>
      <c r="T121" s="1161"/>
      <c r="U121" s="1161"/>
      <c r="V121" s="1161"/>
      <c r="W121" s="1161"/>
      <c r="X121" s="1161"/>
      <c r="Y121" s="1161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117" t="s">
        <v>467</v>
      </c>
      <c r="C122" s="1117"/>
      <c r="D122" s="1117"/>
      <c r="E122" s="1117"/>
      <c r="F122" s="1117"/>
      <c r="G122" s="1117"/>
      <c r="H122" s="1117"/>
      <c r="I122" s="1117"/>
      <c r="J122" s="1117"/>
      <c r="K122" s="1117"/>
      <c r="L122" s="1117"/>
      <c r="M122" s="289">
        <v>465</v>
      </c>
      <c r="N122" s="1144"/>
      <c r="O122" s="1144"/>
      <c r="P122" s="1144"/>
      <c r="Q122" s="1144"/>
      <c r="R122" s="1144"/>
      <c r="S122" s="1161"/>
      <c r="T122" s="1161"/>
      <c r="U122" s="1161"/>
      <c r="V122" s="1161"/>
      <c r="W122" s="1161"/>
      <c r="X122" s="1161"/>
      <c r="Y122" s="1161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121" t="s">
        <v>468</v>
      </c>
      <c r="C123" s="1121"/>
      <c r="D123" s="1121"/>
      <c r="E123" s="1121"/>
      <c r="F123" s="1121"/>
      <c r="G123" s="1121"/>
      <c r="H123" s="1121"/>
      <c r="I123" s="1121"/>
      <c r="J123" s="1121"/>
      <c r="K123" s="1121"/>
      <c r="L123" s="1121"/>
      <c r="M123" s="309">
        <v>494</v>
      </c>
      <c r="N123" s="1144"/>
      <c r="O123" s="1144"/>
      <c r="P123" s="1144"/>
      <c r="Q123" s="1144"/>
      <c r="R123" s="1144"/>
      <c r="S123" s="1161"/>
      <c r="T123" s="1161"/>
      <c r="U123" s="1161"/>
      <c r="V123" s="1161"/>
      <c r="W123" s="1161"/>
      <c r="X123" s="1161"/>
      <c r="Y123" s="1161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117" t="s">
        <v>469</v>
      </c>
      <c r="C124" s="1117"/>
      <c r="D124" s="1117"/>
      <c r="E124" s="1117"/>
      <c r="F124" s="1117"/>
      <c r="G124" s="1117"/>
      <c r="H124" s="1117"/>
      <c r="I124" s="1117"/>
      <c r="J124" s="1117"/>
      <c r="K124" s="1117"/>
      <c r="L124" s="1117"/>
      <c r="M124" s="289">
        <v>850</v>
      </c>
      <c r="N124" s="1144" t="s">
        <v>5</v>
      </c>
      <c r="O124" s="1144"/>
      <c r="P124" s="1144"/>
      <c r="Q124" s="1144"/>
      <c r="R124" s="1144"/>
      <c r="S124" s="1161"/>
      <c r="T124" s="1161"/>
      <c r="U124" s="1161"/>
      <c r="V124" s="1161"/>
      <c r="W124" s="1161"/>
      <c r="X124" s="1161"/>
      <c r="Y124" s="1161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117" t="s">
        <v>470</v>
      </c>
      <c r="C125" s="1117"/>
      <c r="D125" s="1117"/>
      <c r="E125" s="1117"/>
      <c r="F125" s="1117"/>
      <c r="G125" s="1117"/>
      <c r="H125" s="1117"/>
      <c r="I125" s="1117"/>
      <c r="J125" s="1117"/>
      <c r="K125" s="1117"/>
      <c r="L125" s="1117"/>
      <c r="M125" s="289">
        <v>467</v>
      </c>
      <c r="N125" s="1144" t="s">
        <v>5</v>
      </c>
      <c r="O125" s="1144"/>
      <c r="P125" s="1144"/>
      <c r="Q125" s="1144"/>
      <c r="R125" s="1144"/>
      <c r="S125" s="1161"/>
      <c r="T125" s="1161"/>
      <c r="U125" s="1161"/>
      <c r="V125" s="1161"/>
      <c r="W125" s="1161"/>
      <c r="X125" s="1161"/>
      <c r="Y125" s="1161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117" t="s">
        <v>471</v>
      </c>
      <c r="C126" s="1117"/>
      <c r="D126" s="1117"/>
      <c r="E126" s="1117"/>
      <c r="F126" s="1117"/>
      <c r="G126" s="1117"/>
      <c r="H126" s="1117"/>
      <c r="I126" s="1117"/>
      <c r="J126" s="1117"/>
      <c r="K126" s="1117"/>
      <c r="L126" s="1117"/>
      <c r="M126" s="289">
        <v>479</v>
      </c>
      <c r="N126" s="1144"/>
      <c r="O126" s="1144"/>
      <c r="P126" s="1144"/>
      <c r="Q126" s="1144"/>
      <c r="R126" s="1144"/>
      <c r="S126" s="1159">
        <v>491</v>
      </c>
      <c r="T126" s="1159"/>
      <c r="U126" s="1144"/>
      <c r="V126" s="1144"/>
      <c r="W126" s="1144"/>
      <c r="X126" s="1144"/>
      <c r="Y126" s="1144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150" t="s">
        <v>472</v>
      </c>
      <c r="C127" s="1150"/>
      <c r="D127" s="1150"/>
      <c r="E127" s="1150"/>
      <c r="F127" s="1150"/>
      <c r="G127" s="1150"/>
      <c r="H127" s="1150"/>
      <c r="I127" s="1150"/>
      <c r="J127" s="1150"/>
      <c r="K127" s="1150"/>
      <c r="L127" s="1150"/>
      <c r="M127" s="295">
        <v>618</v>
      </c>
      <c r="N127" s="1156">
        <f>+SUM(N114:R126)</f>
        <v>0</v>
      </c>
      <c r="O127" s="1156"/>
      <c r="P127" s="1156"/>
      <c r="Q127" s="1156"/>
      <c r="R127" s="1156"/>
      <c r="S127" s="1119">
        <v>619</v>
      </c>
      <c r="T127" s="1119"/>
      <c r="U127" s="1156">
        <f>+U114+U126</f>
        <v>0</v>
      </c>
      <c r="V127" s="1156"/>
      <c r="W127" s="1156"/>
      <c r="X127" s="1156"/>
      <c r="Y127" s="1156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157" t="s">
        <v>473</v>
      </c>
      <c r="C128" s="1157"/>
      <c r="D128" s="1157"/>
      <c r="E128" s="1157"/>
      <c r="F128" s="1157"/>
      <c r="G128" s="1157"/>
      <c r="H128" s="1157"/>
      <c r="I128" s="1157"/>
      <c r="J128" s="1157"/>
      <c r="K128" s="1157"/>
      <c r="L128" s="1157"/>
      <c r="M128" s="1157"/>
      <c r="N128" s="1158" t="s">
        <v>474</v>
      </c>
      <c r="O128" s="1158"/>
      <c r="P128" s="1158"/>
      <c r="Q128" s="1158"/>
      <c r="R128" s="1158"/>
      <c r="S128" s="1158"/>
      <c r="T128" s="1158" t="s">
        <v>475</v>
      </c>
      <c r="U128" s="1158"/>
      <c r="V128" s="1158"/>
      <c r="W128" s="1158"/>
      <c r="X128" s="1158"/>
      <c r="Y128" s="1158"/>
      <c r="Z128" s="1158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159">
        <v>896</v>
      </c>
      <c r="C129" s="1159"/>
      <c r="D129" s="1159"/>
      <c r="E129" s="1160"/>
      <c r="F129" s="1160"/>
      <c r="G129" s="1160"/>
      <c r="H129" s="1160"/>
      <c r="I129" s="1160"/>
      <c r="J129" s="1160"/>
      <c r="K129" s="1160"/>
      <c r="L129" s="1160"/>
      <c r="M129" s="1160"/>
      <c r="N129" s="1158"/>
      <c r="O129" s="1158"/>
      <c r="P129" s="1158"/>
      <c r="Q129" s="1158"/>
      <c r="R129" s="1158"/>
      <c r="S129" s="1158"/>
      <c r="T129" s="1158"/>
      <c r="U129" s="1158"/>
      <c r="V129" s="1158"/>
      <c r="W129" s="1158"/>
      <c r="X129" s="1158"/>
      <c r="Y129" s="1158"/>
      <c r="Z129" s="1158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54" t="s">
        <v>476</v>
      </c>
      <c r="C131" s="1054"/>
      <c r="D131" s="1054"/>
      <c r="E131" s="1054"/>
      <c r="F131" s="1054"/>
      <c r="G131" s="1054"/>
      <c r="H131" s="1054"/>
      <c r="I131" s="1054"/>
      <c r="J131" s="1054"/>
      <c r="K131" s="1054"/>
      <c r="L131" s="1054"/>
      <c r="M131" s="1054"/>
      <c r="N131" s="1054"/>
      <c r="O131" s="1054"/>
      <c r="P131" s="1054"/>
      <c r="Q131" s="1054"/>
      <c r="R131" s="1054"/>
      <c r="S131" s="1054"/>
      <c r="T131" s="1054"/>
      <c r="U131" s="1054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54"/>
      <c r="C132" s="1054"/>
      <c r="D132" s="1054"/>
      <c r="E132" s="1054"/>
      <c r="F132" s="1054"/>
      <c r="G132" s="1054"/>
      <c r="H132" s="1054"/>
      <c r="I132" s="1054"/>
      <c r="J132" s="1054"/>
      <c r="K132" s="1054"/>
      <c r="L132" s="1054"/>
      <c r="M132" s="1054"/>
      <c r="N132" s="1054"/>
      <c r="O132" s="1054"/>
      <c r="P132" s="1054"/>
      <c r="Q132" s="1054"/>
      <c r="R132" s="1054"/>
      <c r="S132" s="1054"/>
      <c r="T132" s="1054"/>
      <c r="U132" s="1054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152" t="s">
        <v>477</v>
      </c>
      <c r="C133" s="1152"/>
      <c r="D133" s="1152"/>
      <c r="E133" s="1152"/>
      <c r="F133" s="1152"/>
      <c r="G133" s="1152"/>
      <c r="H133" s="1152"/>
      <c r="I133" s="1152"/>
      <c r="J133" s="1152"/>
      <c r="K133" s="1152"/>
      <c r="L133" s="1152"/>
      <c r="M133" s="1152"/>
      <c r="N133" s="1152"/>
      <c r="O133" s="289">
        <v>1055</v>
      </c>
      <c r="P133" s="1153"/>
      <c r="Q133" s="1153"/>
      <c r="R133" s="1153"/>
      <c r="S133" s="1153"/>
      <c r="T133" s="1153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152" t="s">
        <v>478</v>
      </c>
      <c r="C134" s="1152"/>
      <c r="D134" s="1152"/>
      <c r="E134" s="1152"/>
      <c r="F134" s="1152"/>
      <c r="G134" s="1152"/>
      <c r="H134" s="1152"/>
      <c r="I134" s="1152"/>
      <c r="J134" s="1152"/>
      <c r="K134" s="1152"/>
      <c r="L134" s="1152"/>
      <c r="M134" s="1152"/>
      <c r="N134" s="1152"/>
      <c r="O134" s="289">
        <v>1056</v>
      </c>
      <c r="P134" s="1153"/>
      <c r="Q134" s="1153"/>
      <c r="R134" s="1153"/>
      <c r="S134" s="1153"/>
      <c r="T134" s="1153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152" t="s">
        <v>479</v>
      </c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289">
        <v>1057</v>
      </c>
      <c r="P135" s="1153"/>
      <c r="Q135" s="1153"/>
      <c r="R135" s="1153"/>
      <c r="S135" s="1153"/>
      <c r="T135" s="1153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152" t="s">
        <v>480</v>
      </c>
      <c r="C136" s="1152"/>
      <c r="D136" s="1152"/>
      <c r="E136" s="1152"/>
      <c r="F136" s="1152"/>
      <c r="G136" s="1152"/>
      <c r="H136" s="1152"/>
      <c r="I136" s="1152"/>
      <c r="J136" s="1152"/>
      <c r="K136" s="1152"/>
      <c r="L136" s="1152"/>
      <c r="M136" s="1152"/>
      <c r="N136" s="1152"/>
      <c r="O136" s="289">
        <v>1058</v>
      </c>
      <c r="P136" s="1153"/>
      <c r="Q136" s="1153"/>
      <c r="R136" s="1153"/>
      <c r="S136" s="1153"/>
      <c r="T136" s="1153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152" t="s">
        <v>481</v>
      </c>
      <c r="C137" s="1152"/>
      <c r="D137" s="1152"/>
      <c r="E137" s="1152"/>
      <c r="F137" s="1152"/>
      <c r="G137" s="1152"/>
      <c r="H137" s="1152"/>
      <c r="I137" s="1152"/>
      <c r="J137" s="1152"/>
      <c r="K137" s="1152"/>
      <c r="L137" s="1152"/>
      <c r="M137" s="1152"/>
      <c r="N137" s="1152"/>
      <c r="O137" s="289">
        <v>1060</v>
      </c>
      <c r="P137" s="1153"/>
      <c r="Q137" s="1153"/>
      <c r="R137" s="1153"/>
      <c r="S137" s="1153"/>
      <c r="T137" s="1153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152" t="s">
        <v>482</v>
      </c>
      <c r="C138" s="1152"/>
      <c r="D138" s="1152"/>
      <c r="E138" s="1152"/>
      <c r="F138" s="1152"/>
      <c r="G138" s="1152"/>
      <c r="H138" s="1152"/>
      <c r="I138" s="1152"/>
      <c r="J138" s="1152"/>
      <c r="K138" s="1152"/>
      <c r="L138" s="1152"/>
      <c r="M138" s="1152"/>
      <c r="N138" s="1152"/>
      <c r="O138" s="289">
        <v>1061</v>
      </c>
      <c r="P138" s="1153"/>
      <c r="Q138" s="1153"/>
      <c r="R138" s="1153"/>
      <c r="S138" s="1153"/>
      <c r="T138" s="1153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152" t="s">
        <v>483</v>
      </c>
      <c r="C139" s="1152"/>
      <c r="D139" s="1152"/>
      <c r="E139" s="1152"/>
      <c r="F139" s="1152"/>
      <c r="G139" s="1152"/>
      <c r="H139" s="1152"/>
      <c r="I139" s="1152"/>
      <c r="J139" s="1152"/>
      <c r="K139" s="1152"/>
      <c r="L139" s="1152"/>
      <c r="M139" s="1152"/>
      <c r="N139" s="1152"/>
      <c r="O139" s="289">
        <v>1062</v>
      </c>
      <c r="P139" s="1153"/>
      <c r="Q139" s="1153"/>
      <c r="R139" s="1153"/>
      <c r="S139" s="1153"/>
      <c r="T139" s="1153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121" t="s">
        <v>484</v>
      </c>
      <c r="C140" s="1121"/>
      <c r="D140" s="1121"/>
      <c r="E140" s="1121"/>
      <c r="F140" s="1121"/>
      <c r="G140" s="1121"/>
      <c r="H140" s="1121"/>
      <c r="I140" s="1121"/>
      <c r="J140" s="1121"/>
      <c r="K140" s="1121"/>
      <c r="L140" s="1121"/>
      <c r="M140" s="1121"/>
      <c r="N140" s="1121"/>
      <c r="O140" s="289">
        <v>1099</v>
      </c>
      <c r="P140" s="1153"/>
      <c r="Q140" s="1153"/>
      <c r="R140" s="1153"/>
      <c r="S140" s="1153"/>
      <c r="T140" s="1153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121" t="s">
        <v>485</v>
      </c>
      <c r="C141" s="1121"/>
      <c r="D141" s="1121"/>
      <c r="E141" s="1121"/>
      <c r="F141" s="1121"/>
      <c r="G141" s="1121"/>
      <c r="H141" s="1121"/>
      <c r="I141" s="1121"/>
      <c r="J141" s="1121"/>
      <c r="K141" s="1121"/>
      <c r="L141" s="1121"/>
      <c r="M141" s="1121"/>
      <c r="N141" s="1121"/>
      <c r="O141" s="289">
        <v>1100</v>
      </c>
      <c r="P141" s="1153"/>
      <c r="Q141" s="1153"/>
      <c r="R141" s="1153"/>
      <c r="S141" s="1153"/>
      <c r="T141" s="1153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121" t="s">
        <v>486</v>
      </c>
      <c r="C142" s="1121"/>
      <c r="D142" s="1121"/>
      <c r="E142" s="1121"/>
      <c r="F142" s="1121"/>
      <c r="G142" s="1121"/>
      <c r="H142" s="1121"/>
      <c r="I142" s="1121"/>
      <c r="J142" s="1121"/>
      <c r="K142" s="1121"/>
      <c r="L142" s="1121"/>
      <c r="M142" s="1121"/>
      <c r="N142" s="1121"/>
      <c r="O142" s="289">
        <v>1114</v>
      </c>
      <c r="P142" s="1153"/>
      <c r="Q142" s="1153"/>
      <c r="R142" s="1153"/>
      <c r="S142" s="1153"/>
      <c r="T142" s="1153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154" t="s">
        <v>487</v>
      </c>
      <c r="C143" s="1154"/>
      <c r="D143" s="1154"/>
      <c r="E143" s="1154"/>
      <c r="F143" s="1154"/>
      <c r="G143" s="1154"/>
      <c r="H143" s="1154"/>
      <c r="I143" s="1154"/>
      <c r="J143" s="1154"/>
      <c r="K143" s="1154"/>
      <c r="L143" s="1154"/>
      <c r="M143" s="1154"/>
      <c r="N143" s="1154"/>
      <c r="O143" s="337"/>
      <c r="P143" s="1155"/>
      <c r="Q143" s="1155"/>
      <c r="R143" s="1155"/>
      <c r="S143" s="1155"/>
      <c r="T143" s="1155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152" t="s">
        <v>488</v>
      </c>
      <c r="C144" s="1152"/>
      <c r="D144" s="1152"/>
      <c r="E144" s="1152"/>
      <c r="F144" s="1152"/>
      <c r="G144" s="1152"/>
      <c r="H144" s="1152"/>
      <c r="I144" s="1152"/>
      <c r="J144" s="1152"/>
      <c r="K144" s="1152"/>
      <c r="L144" s="1152"/>
      <c r="M144" s="1152"/>
      <c r="N144" s="1152"/>
      <c r="O144" s="289">
        <v>1063</v>
      </c>
      <c r="P144" s="1153"/>
      <c r="Q144" s="1153"/>
      <c r="R144" s="1153"/>
      <c r="S144" s="1153"/>
      <c r="T144" s="1153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152" t="s">
        <v>489</v>
      </c>
      <c r="C145" s="1152"/>
      <c r="D145" s="1152"/>
      <c r="E145" s="1152"/>
      <c r="F145" s="1152"/>
      <c r="G145" s="1152"/>
      <c r="H145" s="1152"/>
      <c r="I145" s="1152"/>
      <c r="J145" s="1152"/>
      <c r="K145" s="1152"/>
      <c r="L145" s="1152"/>
      <c r="M145" s="1152"/>
      <c r="N145" s="1152"/>
      <c r="O145" s="289">
        <v>1064</v>
      </c>
      <c r="P145" s="1153"/>
      <c r="Q145" s="1153"/>
      <c r="R145" s="1153"/>
      <c r="S145" s="1153"/>
      <c r="T145" s="1153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152" t="s">
        <v>490</v>
      </c>
      <c r="C146" s="1152"/>
      <c r="D146" s="1152"/>
      <c r="E146" s="1152"/>
      <c r="F146" s="1152"/>
      <c r="G146" s="1152"/>
      <c r="H146" s="1152"/>
      <c r="I146" s="1152"/>
      <c r="J146" s="1152"/>
      <c r="K146" s="1152"/>
      <c r="L146" s="1152"/>
      <c r="M146" s="1152"/>
      <c r="N146" s="1152"/>
      <c r="O146" s="289">
        <v>1065</v>
      </c>
      <c r="P146" s="1153"/>
      <c r="Q146" s="1153"/>
      <c r="R146" s="1153"/>
      <c r="S146" s="1153"/>
      <c r="T146" s="1153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54" t="s">
        <v>491</v>
      </c>
      <c r="C148" s="1054"/>
      <c r="D148" s="1054"/>
      <c r="E148" s="1054"/>
      <c r="F148" s="1054"/>
      <c r="G148" s="1054"/>
      <c r="H148" s="1054"/>
      <c r="I148" s="1054"/>
      <c r="J148" s="1054"/>
      <c r="K148" s="1054"/>
      <c r="L148" s="1054"/>
      <c r="M148" s="1054"/>
      <c r="N148" s="1054"/>
      <c r="O148" s="1054"/>
      <c r="P148" s="1054"/>
      <c r="Q148" s="1054"/>
      <c r="R148" s="1054"/>
      <c r="S148" s="1054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54"/>
      <c r="C149" s="1054"/>
      <c r="D149" s="1054"/>
      <c r="E149" s="1054"/>
      <c r="F149" s="1054"/>
      <c r="G149" s="1054"/>
      <c r="H149" s="1054"/>
      <c r="I149" s="1054"/>
      <c r="J149" s="1054"/>
      <c r="K149" s="1054"/>
      <c r="L149" s="1054"/>
      <c r="M149" s="1054"/>
      <c r="N149" s="1054"/>
      <c r="O149" s="1054"/>
      <c r="P149" s="1054"/>
      <c r="Q149" s="1054"/>
      <c r="R149" s="1054"/>
      <c r="S149" s="1054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117" t="s">
        <v>492</v>
      </c>
      <c r="C150" s="1117"/>
      <c r="D150" s="1117"/>
      <c r="E150" s="1117"/>
      <c r="F150" s="1117"/>
      <c r="G150" s="1117"/>
      <c r="H150" s="1117"/>
      <c r="I150" s="1117"/>
      <c r="J150" s="1117"/>
      <c r="K150" s="1117"/>
      <c r="L150" s="1117"/>
      <c r="M150" s="289">
        <v>701</v>
      </c>
      <c r="N150" s="1144"/>
      <c r="O150" s="1144"/>
      <c r="P150" s="1144"/>
      <c r="Q150" s="1144"/>
      <c r="R150" s="1144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117" t="s">
        <v>493</v>
      </c>
      <c r="C151" s="1117"/>
      <c r="D151" s="1117"/>
      <c r="E151" s="1117"/>
      <c r="F151" s="1117"/>
      <c r="G151" s="1117"/>
      <c r="H151" s="1117"/>
      <c r="I151" s="1117"/>
      <c r="J151" s="1117"/>
      <c r="K151" s="1117"/>
      <c r="L151" s="1117"/>
      <c r="M151" s="289">
        <v>702</v>
      </c>
      <c r="N151" s="1144"/>
      <c r="O151" s="1144"/>
      <c r="P151" s="1144"/>
      <c r="Q151" s="1144"/>
      <c r="R151" s="1144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117" t="s">
        <v>494</v>
      </c>
      <c r="C152" s="1117"/>
      <c r="D152" s="1117"/>
      <c r="E152" s="1117"/>
      <c r="F152" s="1117"/>
      <c r="G152" s="1117"/>
      <c r="H152" s="1117"/>
      <c r="I152" s="1117"/>
      <c r="J152" s="1117"/>
      <c r="K152" s="1117"/>
      <c r="L152" s="1117"/>
      <c r="M152" s="289">
        <v>703</v>
      </c>
      <c r="N152" s="1144"/>
      <c r="O152" s="1144"/>
      <c r="P152" s="1144"/>
      <c r="Q152" s="1144"/>
      <c r="R152" s="1144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117" t="s">
        <v>495</v>
      </c>
      <c r="C153" s="1117"/>
      <c r="D153" s="1117"/>
      <c r="E153" s="1117"/>
      <c r="F153" s="1117"/>
      <c r="G153" s="1117"/>
      <c r="H153" s="1117"/>
      <c r="I153" s="1117"/>
      <c r="J153" s="1117"/>
      <c r="K153" s="1117"/>
      <c r="L153" s="1117"/>
      <c r="M153" s="289">
        <v>704</v>
      </c>
      <c r="N153" s="1144"/>
      <c r="O153" s="1144"/>
      <c r="P153" s="1144"/>
      <c r="Q153" s="1144"/>
      <c r="R153" s="1144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117" t="s">
        <v>496</v>
      </c>
      <c r="C154" s="1117"/>
      <c r="D154" s="1117"/>
      <c r="E154" s="1117"/>
      <c r="F154" s="1117"/>
      <c r="G154" s="1117"/>
      <c r="H154" s="1117"/>
      <c r="I154" s="1117"/>
      <c r="J154" s="1117"/>
      <c r="K154" s="1117"/>
      <c r="L154" s="1117"/>
      <c r="M154" s="289">
        <v>930</v>
      </c>
      <c r="N154" s="1144"/>
      <c r="O154" s="1144"/>
      <c r="P154" s="1144"/>
      <c r="Q154" s="1144"/>
      <c r="R154" s="1144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117" t="s">
        <v>497</v>
      </c>
      <c r="C155" s="1117"/>
      <c r="D155" s="1117"/>
      <c r="E155" s="1117"/>
      <c r="F155" s="1117"/>
      <c r="G155" s="1117"/>
      <c r="H155" s="1117"/>
      <c r="I155" s="1117"/>
      <c r="J155" s="1117"/>
      <c r="K155" s="1117"/>
      <c r="L155" s="1117"/>
      <c r="M155" s="289">
        <v>705</v>
      </c>
      <c r="N155" s="1144"/>
      <c r="O155" s="1144"/>
      <c r="P155" s="1144"/>
      <c r="Q155" s="1144"/>
      <c r="R155" s="1144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54" t="s">
        <v>498</v>
      </c>
      <c r="C157" s="1054"/>
      <c r="D157" s="1054"/>
      <c r="E157" s="1054"/>
      <c r="F157" s="1054"/>
      <c r="G157" s="1054"/>
      <c r="H157" s="1054"/>
      <c r="I157" s="1054"/>
      <c r="J157" s="1054"/>
      <c r="K157" s="1054"/>
      <c r="L157" s="1054"/>
      <c r="M157" s="1054"/>
      <c r="N157" s="1054"/>
      <c r="O157" s="1054"/>
      <c r="P157" s="1054"/>
      <c r="Q157" s="1054"/>
      <c r="R157" s="1054"/>
      <c r="S157" s="1054"/>
      <c r="T157" s="1054"/>
      <c r="U157" s="1054"/>
      <c r="V157" s="1054"/>
      <c r="W157" s="1054"/>
      <c r="X157" s="1054"/>
      <c r="Y157" s="1054"/>
      <c r="Z157" s="1054"/>
      <c r="AA157" s="1054"/>
      <c r="AB157" s="1054"/>
      <c r="AC157" s="1054"/>
      <c r="AD157" s="1054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54"/>
      <c r="C158" s="1054"/>
      <c r="D158" s="1054"/>
      <c r="E158" s="1054"/>
      <c r="F158" s="1054"/>
      <c r="G158" s="1054"/>
      <c r="H158" s="1054"/>
      <c r="I158" s="1054"/>
      <c r="J158" s="1054"/>
      <c r="K158" s="1054"/>
      <c r="L158" s="1054"/>
      <c r="M158" s="1054"/>
      <c r="N158" s="1054"/>
      <c r="O158" s="1054"/>
      <c r="P158" s="1054"/>
      <c r="Q158" s="1054"/>
      <c r="R158" s="1054"/>
      <c r="S158" s="1054"/>
      <c r="T158" s="1054"/>
      <c r="U158" s="1054"/>
      <c r="V158" s="1054"/>
      <c r="W158" s="1054"/>
      <c r="X158" s="1054"/>
      <c r="Y158" s="1054"/>
      <c r="Z158" s="1054"/>
      <c r="AA158" s="1054"/>
      <c r="AB158" s="1054"/>
      <c r="AC158" s="1054"/>
      <c r="AD158" s="1054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149" t="s">
        <v>499</v>
      </c>
      <c r="C159" s="1150" t="s">
        <v>500</v>
      </c>
      <c r="D159" s="1150"/>
      <c r="E159" s="1150"/>
      <c r="F159" s="1150"/>
      <c r="G159" s="1150" t="s">
        <v>501</v>
      </c>
      <c r="H159" s="1150"/>
      <c r="I159" s="1150"/>
      <c r="J159" s="1150"/>
      <c r="K159" s="1150"/>
      <c r="L159" s="1150"/>
      <c r="M159" s="1150" t="s">
        <v>502</v>
      </c>
      <c r="N159" s="1150"/>
      <c r="O159" s="1150"/>
      <c r="P159" s="1150"/>
      <c r="Q159" s="1150"/>
      <c r="R159" s="1150"/>
      <c r="S159" s="1150" t="s">
        <v>503</v>
      </c>
      <c r="T159" s="1150"/>
      <c r="U159" s="1150"/>
      <c r="V159" s="1150"/>
      <c r="W159" s="1150"/>
      <c r="X159" s="1150"/>
      <c r="Y159" s="1150" t="s">
        <v>504</v>
      </c>
      <c r="Z159" s="1150"/>
      <c r="AA159" s="1150"/>
      <c r="AB159" s="1150"/>
      <c r="AC159" s="1150"/>
      <c r="AD159" s="1150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149"/>
      <c r="C160" s="1121" t="s">
        <v>505</v>
      </c>
      <c r="D160" s="1121"/>
      <c r="E160" s="1121"/>
      <c r="F160" s="1121"/>
      <c r="G160" s="289">
        <v>1067</v>
      </c>
      <c r="H160" s="1144"/>
      <c r="I160" s="1144"/>
      <c r="J160" s="1144"/>
      <c r="K160" s="1144"/>
      <c r="L160" s="1144"/>
      <c r="M160" s="289">
        <v>1068</v>
      </c>
      <c r="N160" s="1151"/>
      <c r="O160" s="1151"/>
      <c r="P160" s="1151"/>
      <c r="Q160" s="1151"/>
      <c r="R160" s="1151"/>
      <c r="S160" s="289">
        <v>1069</v>
      </c>
      <c r="T160" s="1151"/>
      <c r="U160" s="1151"/>
      <c r="V160" s="1151"/>
      <c r="W160" s="1151"/>
      <c r="X160" s="1151"/>
      <c r="Y160" s="289">
        <v>1070</v>
      </c>
      <c r="Z160" s="1144"/>
      <c r="AA160" s="1144"/>
      <c r="AB160" s="1144"/>
      <c r="AC160" s="1144"/>
      <c r="AD160" s="1144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149"/>
      <c r="C161" s="1121" t="s">
        <v>506</v>
      </c>
      <c r="D161" s="1121"/>
      <c r="E161" s="1121"/>
      <c r="F161" s="1121"/>
      <c r="G161" s="289">
        <v>1071</v>
      </c>
      <c r="H161" s="1144"/>
      <c r="I161" s="1144"/>
      <c r="J161" s="1144"/>
      <c r="K161" s="1144"/>
      <c r="L161" s="1144"/>
      <c r="M161" s="289">
        <v>1072</v>
      </c>
      <c r="N161" s="1151"/>
      <c r="O161" s="1151"/>
      <c r="P161" s="1151"/>
      <c r="Q161" s="1151"/>
      <c r="R161" s="1151"/>
      <c r="S161" s="289">
        <v>1073</v>
      </c>
      <c r="T161" s="1151"/>
      <c r="U161" s="1151"/>
      <c r="V161" s="1151"/>
      <c r="W161" s="1151"/>
      <c r="X161" s="1151"/>
      <c r="Y161" s="289">
        <v>1074</v>
      </c>
      <c r="Z161" s="1144"/>
      <c r="AA161" s="1144"/>
      <c r="AB161" s="1144"/>
      <c r="AC161" s="1144"/>
      <c r="AD161" s="1144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149"/>
      <c r="C162" s="1121" t="s">
        <v>507</v>
      </c>
      <c r="D162" s="1121"/>
      <c r="E162" s="1121"/>
      <c r="F162" s="1121"/>
      <c r="G162" s="289">
        <v>798</v>
      </c>
      <c r="H162" s="1144"/>
      <c r="I162" s="1144"/>
      <c r="J162" s="1144"/>
      <c r="K162" s="1144"/>
      <c r="L162" s="1144"/>
      <c r="M162" s="289">
        <v>801</v>
      </c>
      <c r="N162" s="1151"/>
      <c r="O162" s="1151"/>
      <c r="P162" s="1151"/>
      <c r="Q162" s="1151"/>
      <c r="R162" s="1151"/>
      <c r="S162" s="1145"/>
      <c r="T162" s="1146"/>
      <c r="U162" s="1146"/>
      <c r="V162" s="1146"/>
      <c r="W162" s="1146"/>
      <c r="X162" s="1146"/>
      <c r="Y162" s="1146"/>
      <c r="Z162" s="1146"/>
      <c r="AA162" s="1146"/>
      <c r="AB162" s="1146"/>
      <c r="AC162" s="1146"/>
      <c r="AD162" s="1147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149" t="s">
        <v>508</v>
      </c>
      <c r="C163" s="1150" t="s">
        <v>500</v>
      </c>
      <c r="D163" s="1150"/>
      <c r="E163" s="1150"/>
      <c r="F163" s="1150"/>
      <c r="G163" s="1150" t="s">
        <v>509</v>
      </c>
      <c r="H163" s="1150"/>
      <c r="I163" s="1150"/>
      <c r="J163" s="1150"/>
      <c r="K163" s="1150"/>
      <c r="L163" s="1150"/>
      <c r="M163" s="1150" t="s">
        <v>502</v>
      </c>
      <c r="N163" s="1150"/>
      <c r="O163" s="1150"/>
      <c r="P163" s="1150"/>
      <c r="Q163" s="1150"/>
      <c r="R163" s="1150"/>
      <c r="S163" s="1150" t="s">
        <v>503</v>
      </c>
      <c r="T163" s="1150"/>
      <c r="U163" s="1150"/>
      <c r="V163" s="1150"/>
      <c r="W163" s="1150"/>
      <c r="X163" s="1150"/>
      <c r="Y163" s="1150" t="s">
        <v>504</v>
      </c>
      <c r="Z163" s="1150"/>
      <c r="AA163" s="1150"/>
      <c r="AB163" s="1150"/>
      <c r="AC163" s="1150"/>
      <c r="AD163" s="1150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149"/>
      <c r="C164" s="1121" t="s">
        <v>505</v>
      </c>
      <c r="D164" s="1121"/>
      <c r="E164" s="1121"/>
      <c r="F164" s="1121"/>
      <c r="G164" s="289">
        <v>1076</v>
      </c>
      <c r="H164" s="1144"/>
      <c r="I164" s="1144"/>
      <c r="J164" s="1144"/>
      <c r="K164" s="1144"/>
      <c r="L164" s="1144"/>
      <c r="M164" s="289">
        <v>1077</v>
      </c>
      <c r="N164" s="1144"/>
      <c r="O164" s="1144"/>
      <c r="P164" s="1144"/>
      <c r="Q164" s="1144"/>
      <c r="R164" s="1144"/>
      <c r="S164" s="289">
        <v>1078</v>
      </c>
      <c r="T164" s="1144"/>
      <c r="U164" s="1144"/>
      <c r="V164" s="1144"/>
      <c r="W164" s="1144"/>
      <c r="X164" s="1144"/>
      <c r="Y164" s="289">
        <v>1079</v>
      </c>
      <c r="Z164" s="1144"/>
      <c r="AA164" s="1144"/>
      <c r="AB164" s="1144"/>
      <c r="AC164" s="1144"/>
      <c r="AD164" s="1144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149"/>
      <c r="C165" s="1121" t="s">
        <v>510</v>
      </c>
      <c r="D165" s="1121"/>
      <c r="E165" s="1121"/>
      <c r="F165" s="1121"/>
      <c r="G165" s="289">
        <v>1080</v>
      </c>
      <c r="H165" s="1144"/>
      <c r="I165" s="1144"/>
      <c r="J165" s="1144"/>
      <c r="K165" s="1144"/>
      <c r="L165" s="1144"/>
      <c r="M165" s="289">
        <v>1081</v>
      </c>
      <c r="N165" s="1144"/>
      <c r="O165" s="1144"/>
      <c r="P165" s="1144"/>
      <c r="Q165" s="1144"/>
      <c r="R165" s="1144"/>
      <c r="S165" s="289">
        <v>1082</v>
      </c>
      <c r="T165" s="1144"/>
      <c r="U165" s="1144"/>
      <c r="V165" s="1144"/>
      <c r="W165" s="1144"/>
      <c r="X165" s="1144"/>
      <c r="Y165" s="289">
        <v>1083</v>
      </c>
      <c r="Z165" s="1144"/>
      <c r="AA165" s="1144"/>
      <c r="AB165" s="1144"/>
      <c r="AC165" s="1144"/>
      <c r="AD165" s="1144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149" t="s">
        <v>511</v>
      </c>
      <c r="C166" s="1150" t="s">
        <v>500</v>
      </c>
      <c r="D166" s="1150"/>
      <c r="E166" s="1150"/>
      <c r="F166" s="1150"/>
      <c r="G166" s="1150" t="s">
        <v>512</v>
      </c>
      <c r="H166" s="1150"/>
      <c r="I166" s="1150"/>
      <c r="J166" s="1150"/>
      <c r="K166" s="1150"/>
      <c r="L166" s="1150"/>
      <c r="M166" s="1150" t="s">
        <v>502</v>
      </c>
      <c r="N166" s="1150"/>
      <c r="O166" s="1150"/>
      <c r="P166" s="1150"/>
      <c r="Q166" s="1150"/>
      <c r="R166" s="1150"/>
      <c r="S166" s="1150" t="s">
        <v>503</v>
      </c>
      <c r="T166" s="1150"/>
      <c r="U166" s="1150"/>
      <c r="V166" s="1150"/>
      <c r="W166" s="1150"/>
      <c r="X166" s="1150"/>
      <c r="Y166" s="1150" t="s">
        <v>504</v>
      </c>
      <c r="Z166" s="1150"/>
      <c r="AA166" s="1150"/>
      <c r="AB166" s="1150"/>
      <c r="AC166" s="1150"/>
      <c r="AD166" s="1150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149"/>
      <c r="C167" s="1121" t="s">
        <v>513</v>
      </c>
      <c r="D167" s="1121"/>
      <c r="E167" s="1121"/>
      <c r="F167" s="1121"/>
      <c r="G167" s="289">
        <v>1084</v>
      </c>
      <c r="H167" s="1144"/>
      <c r="I167" s="1144"/>
      <c r="J167" s="1144"/>
      <c r="K167" s="1144"/>
      <c r="L167" s="1144"/>
      <c r="M167" s="289">
        <v>1085</v>
      </c>
      <c r="N167" s="1144"/>
      <c r="O167" s="1144"/>
      <c r="P167" s="1144"/>
      <c r="Q167" s="1144"/>
      <c r="R167" s="1144"/>
      <c r="S167" s="289">
        <v>1086</v>
      </c>
      <c r="T167" s="1144"/>
      <c r="U167" s="1144"/>
      <c r="V167" s="1144"/>
      <c r="W167" s="1144"/>
      <c r="X167" s="1144"/>
      <c r="Y167" s="289">
        <v>1087</v>
      </c>
      <c r="Z167" s="1144"/>
      <c r="AA167" s="1144"/>
      <c r="AB167" s="1144"/>
      <c r="AC167" s="1144"/>
      <c r="AD167" s="1144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149"/>
      <c r="C168" s="1121" t="s">
        <v>510</v>
      </c>
      <c r="D168" s="1121"/>
      <c r="E168" s="1121"/>
      <c r="F168" s="1121"/>
      <c r="G168" s="289">
        <v>1128</v>
      </c>
      <c r="H168" s="1144"/>
      <c r="I168" s="1144"/>
      <c r="J168" s="1144"/>
      <c r="K168" s="1144"/>
      <c r="L168" s="1144"/>
      <c r="M168" s="289">
        <v>1129</v>
      </c>
      <c r="N168" s="1144"/>
      <c r="O168" s="1144"/>
      <c r="P168" s="1144"/>
      <c r="Q168" s="1144"/>
      <c r="R168" s="1144"/>
      <c r="S168" s="289">
        <v>1130</v>
      </c>
      <c r="T168" s="1144"/>
      <c r="U168" s="1144"/>
      <c r="V168" s="1144"/>
      <c r="W168" s="1144"/>
      <c r="X168" s="1144"/>
      <c r="Y168" s="289">
        <v>1131</v>
      </c>
      <c r="Z168" s="1144"/>
      <c r="AA168" s="1144"/>
      <c r="AB168" s="1144"/>
      <c r="AC168" s="1144"/>
      <c r="AD168" s="1144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149"/>
      <c r="C169" s="1121" t="s">
        <v>507</v>
      </c>
      <c r="D169" s="1121"/>
      <c r="E169" s="1121"/>
      <c r="F169" s="1121"/>
      <c r="G169" s="289">
        <v>1088</v>
      </c>
      <c r="H169" s="1144"/>
      <c r="I169" s="1144"/>
      <c r="J169" s="1144"/>
      <c r="K169" s="1144"/>
      <c r="L169" s="1144"/>
      <c r="M169" s="289">
        <v>1089</v>
      </c>
      <c r="N169" s="1144"/>
      <c r="O169" s="1144"/>
      <c r="P169" s="1144"/>
      <c r="Q169" s="1144"/>
      <c r="R169" s="1144"/>
      <c r="S169" s="1145"/>
      <c r="T169" s="1146"/>
      <c r="U169" s="1146"/>
      <c r="V169" s="1146"/>
      <c r="W169" s="1146"/>
      <c r="X169" s="1146"/>
      <c r="Y169" s="1146"/>
      <c r="Z169" s="1146"/>
      <c r="AA169" s="1146"/>
      <c r="AB169" s="1146"/>
      <c r="AC169" s="1146"/>
      <c r="AD169" s="1147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54" t="s">
        <v>514</v>
      </c>
      <c r="C171" s="1054"/>
      <c r="D171" s="1054"/>
      <c r="E171" s="1054"/>
      <c r="F171" s="1054"/>
      <c r="G171" s="1054"/>
      <c r="H171" s="1054"/>
      <c r="I171" s="1054"/>
      <c r="J171" s="1054"/>
      <c r="K171" s="1054"/>
      <c r="L171" s="1054"/>
      <c r="M171" s="1054"/>
      <c r="N171" s="1054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54"/>
      <c r="C172" s="1054"/>
      <c r="D172" s="1054"/>
      <c r="E172" s="1054"/>
      <c r="F172" s="1054"/>
      <c r="G172" s="1054"/>
      <c r="H172" s="1054"/>
      <c r="I172" s="1054"/>
      <c r="J172" s="1054"/>
      <c r="K172" s="1054"/>
      <c r="L172" s="1054"/>
      <c r="M172" s="1054"/>
      <c r="N172" s="1054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050" t="s">
        <v>515</v>
      </c>
      <c r="C173" s="1050"/>
      <c r="D173" s="1050"/>
      <c r="E173" s="1050"/>
      <c r="F173" s="1050"/>
      <c r="G173" s="1050"/>
      <c r="H173" s="338">
        <v>1651</v>
      </c>
      <c r="I173" s="1148"/>
      <c r="J173" s="1148"/>
      <c r="K173" s="1148"/>
      <c r="L173" s="1148"/>
      <c r="M173" s="1148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050" t="s">
        <v>516</v>
      </c>
      <c r="C174" s="1050"/>
      <c r="D174" s="1050"/>
      <c r="E174" s="1050"/>
      <c r="F174" s="1050"/>
      <c r="G174" s="1050"/>
      <c r="H174" s="338">
        <v>1652</v>
      </c>
      <c r="I174" s="1143"/>
      <c r="J174" s="1143"/>
      <c r="K174" s="1143"/>
      <c r="L174" s="1143"/>
      <c r="M174" s="1143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050" t="s">
        <v>517</v>
      </c>
      <c r="C175" s="1050"/>
      <c r="D175" s="1050"/>
      <c r="E175" s="1050"/>
      <c r="F175" s="1050"/>
      <c r="G175" s="1050"/>
      <c r="H175" s="338">
        <v>1653</v>
      </c>
      <c r="I175" s="1143"/>
      <c r="J175" s="1143"/>
      <c r="K175" s="1143"/>
      <c r="L175" s="1143"/>
      <c r="M175" s="1143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050" t="s">
        <v>518</v>
      </c>
      <c r="C176" s="1050"/>
      <c r="D176" s="1050"/>
      <c r="E176" s="1050"/>
      <c r="F176" s="1050"/>
      <c r="G176" s="1050"/>
      <c r="H176" s="338">
        <v>1654</v>
      </c>
      <c r="I176" s="1143"/>
      <c r="J176" s="1143"/>
      <c r="K176" s="1143"/>
      <c r="L176" s="1143"/>
      <c r="M176" s="1143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79" t="s">
        <v>519</v>
      </c>
      <c r="C178" s="1079"/>
      <c r="D178" s="1079"/>
      <c r="E178" s="1079"/>
      <c r="F178" s="1079"/>
      <c r="G178" s="1079"/>
      <c r="H178" s="1079"/>
      <c r="I178" s="1079"/>
      <c r="J178" s="1079"/>
      <c r="K178" s="1079"/>
      <c r="L178" s="1079"/>
      <c r="M178" s="1079"/>
      <c r="N178" s="1079"/>
      <c r="O178" s="1079"/>
      <c r="P178" s="1079"/>
      <c r="Q178" s="1079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79"/>
      <c r="C179" s="1079"/>
      <c r="D179" s="1079"/>
      <c r="E179" s="1079"/>
      <c r="F179" s="1079"/>
      <c r="G179" s="1079"/>
      <c r="H179" s="1079"/>
      <c r="I179" s="1079"/>
      <c r="J179" s="1079"/>
      <c r="K179" s="1079"/>
      <c r="L179" s="1079"/>
      <c r="M179" s="1079"/>
      <c r="N179" s="1079"/>
      <c r="O179" s="1079"/>
      <c r="P179" s="1079"/>
      <c r="Q179" s="1079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142" t="s">
        <v>520</v>
      </c>
      <c r="C180" s="1050" t="s">
        <v>521</v>
      </c>
      <c r="D180" s="1050"/>
      <c r="E180" s="1050"/>
      <c r="F180" s="1050"/>
      <c r="G180" s="1050"/>
      <c r="H180" s="1050"/>
      <c r="I180" s="1050"/>
      <c r="J180" s="1050"/>
      <c r="K180" s="338">
        <v>783</v>
      </c>
      <c r="L180" s="1049"/>
      <c r="M180" s="1049"/>
      <c r="N180" s="1049"/>
      <c r="O180" s="1049"/>
      <c r="P180" s="1049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142"/>
      <c r="C181" s="1050" t="s">
        <v>522</v>
      </c>
      <c r="D181" s="1050"/>
      <c r="E181" s="1050"/>
      <c r="F181" s="1050"/>
      <c r="G181" s="1050"/>
      <c r="H181" s="1050"/>
      <c r="I181" s="1050"/>
      <c r="J181" s="1050"/>
      <c r="K181" s="338">
        <v>976</v>
      </c>
      <c r="L181" s="1049"/>
      <c r="M181" s="1049"/>
      <c r="N181" s="1049"/>
      <c r="O181" s="1049"/>
      <c r="P181" s="1049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142"/>
      <c r="C182" s="1050" t="s">
        <v>523</v>
      </c>
      <c r="D182" s="1050"/>
      <c r="E182" s="1050"/>
      <c r="F182" s="1050"/>
      <c r="G182" s="1050"/>
      <c r="H182" s="1050"/>
      <c r="I182" s="1050"/>
      <c r="J182" s="1050"/>
      <c r="K182" s="338">
        <v>978</v>
      </c>
      <c r="L182" s="1049"/>
      <c r="M182" s="1049"/>
      <c r="N182" s="1049"/>
      <c r="O182" s="1049"/>
      <c r="P182" s="1049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142"/>
      <c r="C183" s="1050" t="s">
        <v>524</v>
      </c>
      <c r="D183" s="1050"/>
      <c r="E183" s="1050"/>
      <c r="F183" s="1050"/>
      <c r="G183" s="1050"/>
      <c r="H183" s="1050"/>
      <c r="I183" s="1050"/>
      <c r="J183" s="1050"/>
      <c r="K183" s="338">
        <v>1020</v>
      </c>
      <c r="L183" s="1049"/>
      <c r="M183" s="1049"/>
      <c r="N183" s="1049"/>
      <c r="O183" s="1049"/>
      <c r="P183" s="1049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142"/>
      <c r="C184" s="1050" t="s">
        <v>525</v>
      </c>
      <c r="D184" s="1050"/>
      <c r="E184" s="1050"/>
      <c r="F184" s="1050"/>
      <c r="G184" s="1050"/>
      <c r="H184" s="1050"/>
      <c r="I184" s="1050"/>
      <c r="J184" s="1050"/>
      <c r="K184" s="338">
        <v>1019</v>
      </c>
      <c r="L184" s="1049"/>
      <c r="M184" s="1049"/>
      <c r="N184" s="1049"/>
      <c r="O184" s="1049"/>
      <c r="P184" s="1049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142"/>
      <c r="C185" s="1050" t="s">
        <v>526</v>
      </c>
      <c r="D185" s="1050"/>
      <c r="E185" s="1050"/>
      <c r="F185" s="1050"/>
      <c r="G185" s="1050"/>
      <c r="H185" s="1050"/>
      <c r="I185" s="1050"/>
      <c r="J185" s="1050"/>
      <c r="K185" s="338">
        <v>974</v>
      </c>
      <c r="L185" s="1049"/>
      <c r="M185" s="1049"/>
      <c r="N185" s="1049"/>
      <c r="O185" s="1049"/>
      <c r="P185" s="1049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142" t="s">
        <v>527</v>
      </c>
      <c r="C186" s="1050" t="s">
        <v>528</v>
      </c>
      <c r="D186" s="1050"/>
      <c r="E186" s="1050"/>
      <c r="F186" s="1050"/>
      <c r="G186" s="1050"/>
      <c r="H186" s="1050"/>
      <c r="I186" s="1050"/>
      <c r="J186" s="1050"/>
      <c r="K186" s="338">
        <v>122</v>
      </c>
      <c r="L186" s="1049"/>
      <c r="M186" s="1049"/>
      <c r="N186" s="1049"/>
      <c r="O186" s="1049"/>
      <c r="P186" s="1049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142"/>
      <c r="C187" s="1050" t="s">
        <v>529</v>
      </c>
      <c r="D187" s="1050"/>
      <c r="E187" s="1050"/>
      <c r="F187" s="1050"/>
      <c r="G187" s="1050"/>
      <c r="H187" s="1050"/>
      <c r="I187" s="1050"/>
      <c r="J187" s="1050"/>
      <c r="K187" s="338">
        <v>123</v>
      </c>
      <c r="L187" s="1049"/>
      <c r="M187" s="1049"/>
      <c r="N187" s="1049"/>
      <c r="O187" s="1049"/>
      <c r="P187" s="1049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142"/>
      <c r="C188" s="1050" t="s">
        <v>530</v>
      </c>
      <c r="D188" s="1050"/>
      <c r="E188" s="1050"/>
      <c r="F188" s="1050"/>
      <c r="G188" s="1050"/>
      <c r="H188" s="1050"/>
      <c r="I188" s="1050"/>
      <c r="J188" s="1050"/>
      <c r="K188" s="338">
        <v>101</v>
      </c>
      <c r="L188" s="1049"/>
      <c r="M188" s="1049"/>
      <c r="N188" s="1049"/>
      <c r="O188" s="1049"/>
      <c r="P188" s="1049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142"/>
      <c r="C189" s="1050" t="s">
        <v>531</v>
      </c>
      <c r="D189" s="1050"/>
      <c r="E189" s="1050"/>
      <c r="F189" s="1050"/>
      <c r="G189" s="1050"/>
      <c r="H189" s="1050"/>
      <c r="I189" s="1050"/>
      <c r="J189" s="1050"/>
      <c r="K189" s="338">
        <v>102</v>
      </c>
      <c r="L189" s="1049"/>
      <c r="M189" s="1049"/>
      <c r="N189" s="1049"/>
      <c r="O189" s="1049"/>
      <c r="P189" s="1049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142"/>
      <c r="C190" s="1050" t="s">
        <v>532</v>
      </c>
      <c r="D190" s="1050"/>
      <c r="E190" s="1050"/>
      <c r="F190" s="1050"/>
      <c r="G190" s="1050"/>
      <c r="H190" s="1050"/>
      <c r="I190" s="1050"/>
      <c r="J190" s="1050"/>
      <c r="K190" s="338">
        <v>784</v>
      </c>
      <c r="L190" s="1049"/>
      <c r="M190" s="1049"/>
      <c r="N190" s="1049"/>
      <c r="O190" s="1049"/>
      <c r="P190" s="1049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142"/>
      <c r="C191" s="1050" t="s">
        <v>533</v>
      </c>
      <c r="D191" s="1050"/>
      <c r="E191" s="1050"/>
      <c r="F191" s="1050"/>
      <c r="G191" s="1050"/>
      <c r="H191" s="1050"/>
      <c r="I191" s="1050"/>
      <c r="J191" s="1050"/>
      <c r="K191" s="338">
        <v>129</v>
      </c>
      <c r="L191" s="1049"/>
      <c r="M191" s="1049"/>
      <c r="N191" s="1049"/>
      <c r="O191" s="1049"/>
      <c r="P191" s="1049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142"/>
      <c r="C192" s="1050" t="s">
        <v>534</v>
      </c>
      <c r="D192" s="1050"/>
      <c r="E192" s="1050"/>
      <c r="F192" s="1050"/>
      <c r="G192" s="1050"/>
      <c r="H192" s="1050"/>
      <c r="I192" s="1050"/>
      <c r="J192" s="1050"/>
      <c r="K192" s="338">
        <v>648</v>
      </c>
      <c r="L192" s="1049"/>
      <c r="M192" s="1049"/>
      <c r="N192" s="1049"/>
      <c r="O192" s="1049"/>
      <c r="P192" s="1049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142"/>
      <c r="C193" s="1050" t="s">
        <v>535</v>
      </c>
      <c r="D193" s="1050"/>
      <c r="E193" s="1050"/>
      <c r="F193" s="1050"/>
      <c r="G193" s="1050"/>
      <c r="H193" s="1050"/>
      <c r="I193" s="1050"/>
      <c r="J193" s="1050"/>
      <c r="K193" s="338">
        <v>647</v>
      </c>
      <c r="L193" s="1049"/>
      <c r="M193" s="1049"/>
      <c r="N193" s="1049"/>
      <c r="O193" s="1049"/>
      <c r="P193" s="1049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142"/>
      <c r="C194" s="1050" t="s">
        <v>536</v>
      </c>
      <c r="D194" s="1050"/>
      <c r="E194" s="1050"/>
      <c r="F194" s="1050"/>
      <c r="G194" s="1050"/>
      <c r="H194" s="1050"/>
      <c r="I194" s="1050"/>
      <c r="J194" s="1050"/>
      <c r="K194" s="338">
        <v>1003</v>
      </c>
      <c r="L194" s="1049"/>
      <c r="M194" s="1049"/>
      <c r="N194" s="1049"/>
      <c r="O194" s="1049"/>
      <c r="P194" s="1049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142"/>
      <c r="C195" s="1050" t="s">
        <v>537</v>
      </c>
      <c r="D195" s="1050"/>
      <c r="E195" s="1050"/>
      <c r="F195" s="1050"/>
      <c r="G195" s="1050"/>
      <c r="H195" s="1050"/>
      <c r="I195" s="1050"/>
      <c r="J195" s="1050"/>
      <c r="K195" s="338">
        <v>1004</v>
      </c>
      <c r="L195" s="1049"/>
      <c r="M195" s="1049"/>
      <c r="N195" s="1049"/>
      <c r="O195" s="1049"/>
      <c r="P195" s="1049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142"/>
      <c r="C196" s="1050" t="s">
        <v>538</v>
      </c>
      <c r="D196" s="1050"/>
      <c r="E196" s="1050"/>
      <c r="F196" s="1050"/>
      <c r="G196" s="1050"/>
      <c r="H196" s="1050"/>
      <c r="I196" s="1050"/>
      <c r="J196" s="1050"/>
      <c r="K196" s="338">
        <v>843</v>
      </c>
      <c r="L196" s="1049"/>
      <c r="M196" s="1049"/>
      <c r="N196" s="1049"/>
      <c r="O196" s="1049"/>
      <c r="P196" s="1049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142" t="s">
        <v>539</v>
      </c>
      <c r="C197" s="1050" t="s">
        <v>540</v>
      </c>
      <c r="D197" s="1050"/>
      <c r="E197" s="1050"/>
      <c r="F197" s="1050"/>
      <c r="G197" s="1050"/>
      <c r="H197" s="1050"/>
      <c r="I197" s="1050"/>
      <c r="J197" s="1050"/>
      <c r="K197" s="338">
        <v>1005</v>
      </c>
      <c r="L197" s="1049"/>
      <c r="M197" s="1049"/>
      <c r="N197" s="1049"/>
      <c r="O197" s="1049"/>
      <c r="P197" s="1049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142"/>
      <c r="C198" s="1050" t="s">
        <v>541</v>
      </c>
      <c r="D198" s="1050"/>
      <c r="E198" s="1050"/>
      <c r="F198" s="1050"/>
      <c r="G198" s="1050"/>
      <c r="H198" s="1050"/>
      <c r="I198" s="1050"/>
      <c r="J198" s="1050"/>
      <c r="K198" s="338">
        <v>975</v>
      </c>
      <c r="L198" s="1049"/>
      <c r="M198" s="1049"/>
      <c r="N198" s="1049"/>
      <c r="O198" s="1049"/>
      <c r="P198" s="1049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142"/>
      <c r="C199" s="1050" t="s">
        <v>542</v>
      </c>
      <c r="D199" s="1050"/>
      <c r="E199" s="1050"/>
      <c r="F199" s="1050"/>
      <c r="G199" s="1050"/>
      <c r="H199" s="1050"/>
      <c r="I199" s="1050"/>
      <c r="J199" s="1050"/>
      <c r="K199" s="338">
        <v>1021</v>
      </c>
      <c r="L199" s="1049"/>
      <c r="M199" s="1049"/>
      <c r="N199" s="1049"/>
      <c r="O199" s="1049"/>
      <c r="P199" s="1049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142"/>
      <c r="C200" s="1050" t="s">
        <v>543</v>
      </c>
      <c r="D200" s="1050"/>
      <c r="E200" s="1050"/>
      <c r="F200" s="1050"/>
      <c r="G200" s="1050"/>
      <c r="H200" s="1050"/>
      <c r="I200" s="1050"/>
      <c r="J200" s="1050"/>
      <c r="K200" s="338">
        <v>1191</v>
      </c>
      <c r="L200" s="1049"/>
      <c r="M200" s="1049"/>
      <c r="N200" s="1049"/>
      <c r="O200" s="1049"/>
      <c r="P200" s="1049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142"/>
      <c r="C201" s="1050" t="s">
        <v>544</v>
      </c>
      <c r="D201" s="1050"/>
      <c r="E201" s="1050"/>
      <c r="F201" s="1050"/>
      <c r="G201" s="1050"/>
      <c r="H201" s="1050"/>
      <c r="I201" s="1050"/>
      <c r="J201" s="1050"/>
      <c r="K201" s="338">
        <v>1192</v>
      </c>
      <c r="L201" s="1049"/>
      <c r="M201" s="1049"/>
      <c r="N201" s="1049"/>
      <c r="O201" s="1049"/>
      <c r="P201" s="1049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142"/>
      <c r="C202" s="1050" t="s">
        <v>545</v>
      </c>
      <c r="D202" s="1050"/>
      <c r="E202" s="1050"/>
      <c r="F202" s="1050"/>
      <c r="G202" s="1050"/>
      <c r="H202" s="1050"/>
      <c r="I202" s="1050"/>
      <c r="J202" s="1050"/>
      <c r="K202" s="338">
        <v>1193</v>
      </c>
      <c r="L202" s="1049"/>
      <c r="M202" s="1049"/>
      <c r="N202" s="1049"/>
      <c r="O202" s="1049"/>
      <c r="P202" s="1049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142"/>
      <c r="C203" s="1050" t="s">
        <v>546</v>
      </c>
      <c r="D203" s="1050"/>
      <c r="E203" s="1050"/>
      <c r="F203" s="1050"/>
      <c r="G203" s="1050"/>
      <c r="H203" s="1050"/>
      <c r="I203" s="1050"/>
      <c r="J203" s="1050"/>
      <c r="K203" s="338">
        <v>1194</v>
      </c>
      <c r="L203" s="1049"/>
      <c r="M203" s="1049"/>
      <c r="N203" s="1049"/>
      <c r="O203" s="1049"/>
      <c r="P203" s="1049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142"/>
      <c r="C204" s="1050" t="s">
        <v>547</v>
      </c>
      <c r="D204" s="1050"/>
      <c r="E204" s="1050"/>
      <c r="F204" s="1050"/>
      <c r="G204" s="1050"/>
      <c r="H204" s="1050"/>
      <c r="I204" s="1050"/>
      <c r="J204" s="1050"/>
      <c r="K204" s="338">
        <v>1782</v>
      </c>
      <c r="L204" s="1049"/>
      <c r="M204" s="1049"/>
      <c r="N204" s="1049"/>
      <c r="O204" s="1049"/>
      <c r="P204" s="1049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142"/>
      <c r="C205" s="1050" t="s">
        <v>548</v>
      </c>
      <c r="D205" s="1050"/>
      <c r="E205" s="1050"/>
      <c r="F205" s="1050"/>
      <c r="G205" s="1050"/>
      <c r="H205" s="1050"/>
      <c r="I205" s="1050"/>
      <c r="J205" s="1050"/>
      <c r="K205" s="338">
        <v>1783</v>
      </c>
      <c r="L205" s="1049"/>
      <c r="M205" s="1049"/>
      <c r="N205" s="1049"/>
      <c r="O205" s="1049"/>
      <c r="P205" s="1049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142" t="s">
        <v>549</v>
      </c>
      <c r="C206" s="1050" t="s">
        <v>550</v>
      </c>
      <c r="D206" s="1050"/>
      <c r="E206" s="1050"/>
      <c r="F206" s="1050"/>
      <c r="G206" s="1050"/>
      <c r="H206" s="1050"/>
      <c r="I206" s="1050"/>
      <c r="J206" s="1050"/>
      <c r="K206" s="338">
        <v>1195</v>
      </c>
      <c r="L206" s="1049"/>
      <c r="M206" s="1049"/>
      <c r="N206" s="1049"/>
      <c r="O206" s="1049"/>
      <c r="P206" s="1049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142"/>
      <c r="C207" s="1050" t="s">
        <v>551</v>
      </c>
      <c r="D207" s="1050"/>
      <c r="E207" s="1050"/>
      <c r="F207" s="1050"/>
      <c r="G207" s="1050"/>
      <c r="H207" s="1050"/>
      <c r="I207" s="1050"/>
      <c r="J207" s="1050"/>
      <c r="K207" s="338">
        <v>1691</v>
      </c>
      <c r="L207" s="1049"/>
      <c r="M207" s="1049"/>
      <c r="N207" s="1049"/>
      <c r="O207" s="1049"/>
      <c r="P207" s="1049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142"/>
      <c r="C208" s="1050" t="s">
        <v>552</v>
      </c>
      <c r="D208" s="1050"/>
      <c r="E208" s="1050"/>
      <c r="F208" s="1050"/>
      <c r="G208" s="1050"/>
      <c r="H208" s="1050"/>
      <c r="I208" s="1050"/>
      <c r="J208" s="1050"/>
      <c r="K208" s="338">
        <v>1196</v>
      </c>
      <c r="L208" s="1049"/>
      <c r="M208" s="1049"/>
      <c r="N208" s="1049"/>
      <c r="O208" s="1049"/>
      <c r="P208" s="1049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142"/>
      <c r="C209" s="1050" t="s">
        <v>553</v>
      </c>
      <c r="D209" s="1050"/>
      <c r="E209" s="1050"/>
      <c r="F209" s="1050"/>
      <c r="G209" s="1050"/>
      <c r="H209" s="1050"/>
      <c r="I209" s="1050"/>
      <c r="J209" s="1050"/>
      <c r="K209" s="338">
        <v>1197</v>
      </c>
      <c r="L209" s="1049"/>
      <c r="M209" s="1049"/>
      <c r="N209" s="1049"/>
      <c r="O209" s="1049"/>
      <c r="P209" s="1049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142"/>
      <c r="C210" s="1050" t="s">
        <v>554</v>
      </c>
      <c r="D210" s="1050"/>
      <c r="E210" s="1050"/>
      <c r="F210" s="1050"/>
      <c r="G210" s="1050"/>
      <c r="H210" s="1050"/>
      <c r="I210" s="1050"/>
      <c r="J210" s="1050"/>
      <c r="K210" s="338">
        <v>1137</v>
      </c>
      <c r="L210" s="1049"/>
      <c r="M210" s="1049"/>
      <c r="N210" s="1049"/>
      <c r="O210" s="1049"/>
      <c r="P210" s="1049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142"/>
      <c r="C211" s="1050" t="s">
        <v>555</v>
      </c>
      <c r="D211" s="1050"/>
      <c r="E211" s="1050"/>
      <c r="F211" s="1050"/>
      <c r="G211" s="1050"/>
      <c r="H211" s="1050"/>
      <c r="I211" s="1050"/>
      <c r="J211" s="1050"/>
      <c r="K211" s="338">
        <v>238</v>
      </c>
      <c r="L211" s="1049"/>
      <c r="M211" s="1049"/>
      <c r="N211" s="1049"/>
      <c r="O211" s="1049"/>
      <c r="P211" s="1049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142"/>
      <c r="C212" s="1050" t="s">
        <v>556</v>
      </c>
      <c r="D212" s="1050"/>
      <c r="E212" s="1050"/>
      <c r="F212" s="1050"/>
      <c r="G212" s="1050"/>
      <c r="H212" s="1050"/>
      <c r="I212" s="1050"/>
      <c r="J212" s="1050"/>
      <c r="K212" s="338">
        <v>859</v>
      </c>
      <c r="L212" s="1049"/>
      <c r="M212" s="1049"/>
      <c r="N212" s="1049"/>
      <c r="O212" s="1049"/>
      <c r="P212" s="1049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142"/>
      <c r="C213" s="1050" t="s">
        <v>557</v>
      </c>
      <c r="D213" s="1050"/>
      <c r="E213" s="1050"/>
      <c r="F213" s="1050"/>
      <c r="G213" s="1050"/>
      <c r="H213" s="1050"/>
      <c r="I213" s="1050"/>
      <c r="J213" s="1050"/>
      <c r="K213" s="338">
        <v>1586</v>
      </c>
      <c r="L213" s="1049"/>
      <c r="M213" s="1049"/>
      <c r="N213" s="1049"/>
      <c r="O213" s="1049"/>
      <c r="P213" s="1049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41" t="s">
        <v>558</v>
      </c>
      <c r="C214" s="1050" t="s">
        <v>559</v>
      </c>
      <c r="D214" s="1050"/>
      <c r="E214" s="1050"/>
      <c r="F214" s="1050"/>
      <c r="G214" s="1050"/>
      <c r="H214" s="1050"/>
      <c r="I214" s="1050"/>
      <c r="J214" s="1050"/>
      <c r="K214" s="338">
        <v>1823</v>
      </c>
      <c r="L214" s="1049"/>
      <c r="M214" s="1049"/>
      <c r="N214" s="1049"/>
      <c r="O214" s="1049"/>
      <c r="P214" s="1049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41"/>
      <c r="C215" s="1050" t="s">
        <v>560</v>
      </c>
      <c r="D215" s="1050"/>
      <c r="E215" s="1050"/>
      <c r="F215" s="1050"/>
      <c r="G215" s="1050"/>
      <c r="H215" s="1050"/>
      <c r="I215" s="1050"/>
      <c r="J215" s="1050"/>
      <c r="K215" s="338">
        <v>1824</v>
      </c>
      <c r="L215" s="1049"/>
      <c r="M215" s="1049"/>
      <c r="N215" s="1049"/>
      <c r="O215" s="1049"/>
      <c r="P215" s="1049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41"/>
      <c r="C216" s="1050" t="s">
        <v>561</v>
      </c>
      <c r="D216" s="1050"/>
      <c r="E216" s="1050"/>
      <c r="F216" s="1050"/>
      <c r="G216" s="1050"/>
      <c r="H216" s="1050"/>
      <c r="I216" s="1050"/>
      <c r="J216" s="1050"/>
      <c r="K216" s="338">
        <v>1825</v>
      </c>
      <c r="L216" s="1049"/>
      <c r="M216" s="1049"/>
      <c r="N216" s="1049"/>
      <c r="O216" s="1049"/>
      <c r="P216" s="1049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41"/>
      <c r="C217" s="1050" t="s">
        <v>562</v>
      </c>
      <c r="D217" s="1050"/>
      <c r="E217" s="1050"/>
      <c r="F217" s="1050"/>
      <c r="G217" s="1050"/>
      <c r="H217" s="1050"/>
      <c r="I217" s="1050"/>
      <c r="J217" s="1050"/>
      <c r="K217" s="338">
        <v>1826</v>
      </c>
      <c r="L217" s="1049"/>
      <c r="M217" s="1049"/>
      <c r="N217" s="1049"/>
      <c r="O217" s="1049"/>
      <c r="P217" s="1049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79" t="s">
        <v>563</v>
      </c>
      <c r="C219" s="1079"/>
      <c r="D219" s="1079"/>
      <c r="E219" s="1079"/>
      <c r="F219" s="1079"/>
      <c r="G219" s="1079"/>
      <c r="H219" s="1079"/>
      <c r="I219" s="1079"/>
      <c r="J219" s="1079"/>
      <c r="K219" s="1079"/>
      <c r="L219" s="1079"/>
      <c r="M219" s="1079"/>
      <c r="N219" s="1079"/>
      <c r="O219" s="1079"/>
      <c r="P219" s="1079"/>
      <c r="Q219" s="1079"/>
      <c r="R219" s="1079"/>
      <c r="S219" s="1079"/>
      <c r="T219" s="1079"/>
      <c r="U219" s="1079"/>
      <c r="V219" s="1079"/>
      <c r="W219" s="1079"/>
      <c r="X219" s="1079"/>
      <c r="Y219" s="1079"/>
      <c r="Z219" s="1079"/>
      <c r="AA219" s="1079"/>
      <c r="AB219" s="1079"/>
      <c r="AC219" s="1079"/>
      <c r="AD219" s="1079"/>
      <c r="AE219" s="1079"/>
      <c r="AF219" s="1079"/>
      <c r="AG219" s="1079"/>
      <c r="AH219" s="1079"/>
      <c r="AI219" s="1079"/>
      <c r="AJ219" s="1079"/>
      <c r="AK219" s="1079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79"/>
      <c r="C220" s="1079"/>
      <c r="D220" s="1079"/>
      <c r="E220" s="1079"/>
      <c r="F220" s="1079"/>
      <c r="G220" s="1079"/>
      <c r="H220" s="1079"/>
      <c r="I220" s="1079"/>
      <c r="J220" s="1079"/>
      <c r="K220" s="1079"/>
      <c r="L220" s="1079"/>
      <c r="M220" s="1079"/>
      <c r="N220" s="1079"/>
      <c r="O220" s="1079"/>
      <c r="P220" s="1079"/>
      <c r="Q220" s="1079"/>
      <c r="R220" s="1079"/>
      <c r="S220" s="1079"/>
      <c r="T220" s="1079"/>
      <c r="U220" s="1079"/>
      <c r="V220" s="1079"/>
      <c r="W220" s="1079"/>
      <c r="X220" s="1079"/>
      <c r="Y220" s="1079"/>
      <c r="Z220" s="1079"/>
      <c r="AA220" s="1079"/>
      <c r="AB220" s="1079"/>
      <c r="AC220" s="1079"/>
      <c r="AD220" s="1079"/>
      <c r="AE220" s="1079"/>
      <c r="AF220" s="1079"/>
      <c r="AG220" s="1079"/>
      <c r="AH220" s="1079"/>
      <c r="AI220" s="1079"/>
      <c r="AJ220" s="1079"/>
      <c r="AK220" s="1079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37" t="s">
        <v>564</v>
      </c>
      <c r="C221" s="1137"/>
      <c r="D221" s="1137"/>
      <c r="E221" s="1137"/>
      <c r="F221" s="1137"/>
      <c r="G221" s="1137"/>
      <c r="H221" s="1137"/>
      <c r="I221" s="1137"/>
      <c r="J221" s="1137"/>
      <c r="K221" s="1137"/>
      <c r="L221" s="1137"/>
      <c r="M221" s="1137" t="s">
        <v>565</v>
      </c>
      <c r="N221" s="1137"/>
      <c r="O221" s="1137"/>
      <c r="P221" s="1137"/>
      <c r="Q221" s="1137"/>
      <c r="R221" s="1137"/>
      <c r="S221" s="1138" t="s">
        <v>566</v>
      </c>
      <c r="T221" s="1138"/>
      <c r="U221" s="1138"/>
      <c r="V221" s="1138"/>
      <c r="W221" s="1138"/>
      <c r="X221" s="1138"/>
      <c r="Y221" s="1139" t="s">
        <v>567</v>
      </c>
      <c r="Z221" s="1139"/>
      <c r="AA221" s="1139"/>
      <c r="AB221" s="1139"/>
      <c r="AC221" s="1139"/>
      <c r="AD221" s="1139"/>
      <c r="AE221" s="1139"/>
      <c r="AF221" s="1139"/>
      <c r="AG221" s="1139"/>
      <c r="AH221" s="1139"/>
      <c r="AI221" s="1139"/>
      <c r="AJ221" s="1139"/>
      <c r="AK221" s="1140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37"/>
      <c r="C222" s="1137"/>
      <c r="D222" s="1137"/>
      <c r="E222" s="1137"/>
      <c r="F222" s="1137"/>
      <c r="G222" s="1137"/>
      <c r="H222" s="1137"/>
      <c r="I222" s="1137"/>
      <c r="J222" s="1137"/>
      <c r="K222" s="1137"/>
      <c r="L222" s="1137"/>
      <c r="M222" s="1137"/>
      <c r="N222" s="1137"/>
      <c r="O222" s="1137"/>
      <c r="P222" s="1137"/>
      <c r="Q222" s="1137"/>
      <c r="R222" s="1137"/>
      <c r="S222" s="1138"/>
      <c r="T222" s="1138"/>
      <c r="U222" s="1138"/>
      <c r="V222" s="1138"/>
      <c r="W222" s="1138"/>
      <c r="X222" s="1138"/>
      <c r="Y222" s="1066" t="s">
        <v>6</v>
      </c>
      <c r="Z222" s="1066"/>
      <c r="AA222" s="1066"/>
      <c r="AB222" s="1066"/>
      <c r="AC222" s="1066"/>
      <c r="AD222" s="1066"/>
      <c r="AE222" s="1066" t="s">
        <v>568</v>
      </c>
      <c r="AF222" s="1066"/>
      <c r="AG222" s="1066"/>
      <c r="AH222" s="1066"/>
      <c r="AI222" s="1066"/>
      <c r="AJ222" s="1066"/>
      <c r="AK222" s="1140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33" t="s">
        <v>569</v>
      </c>
      <c r="C223" s="1133"/>
      <c r="D223" s="1133"/>
      <c r="E223" s="1133"/>
      <c r="F223" s="1133"/>
      <c r="G223" s="1133"/>
      <c r="H223" s="1133"/>
      <c r="I223" s="1133"/>
      <c r="J223" s="1133"/>
      <c r="K223" s="1133"/>
      <c r="L223" s="1133"/>
      <c r="M223" s="342">
        <v>1008</v>
      </c>
      <c r="N223" s="1130"/>
      <c r="O223" s="1130"/>
      <c r="P223" s="1130"/>
      <c r="Q223" s="1130"/>
      <c r="R223" s="1130"/>
      <c r="S223" s="342">
        <v>1009</v>
      </c>
      <c r="T223" s="1131"/>
      <c r="U223" s="1131"/>
      <c r="V223" s="1131"/>
      <c r="W223" s="1131"/>
      <c r="X223" s="1131"/>
      <c r="Y223" s="342">
        <v>1010</v>
      </c>
      <c r="Z223" s="1131"/>
      <c r="AA223" s="1131"/>
      <c r="AB223" s="1131"/>
      <c r="AC223" s="1131"/>
      <c r="AD223" s="1131"/>
      <c r="AE223" s="342">
        <v>1356</v>
      </c>
      <c r="AF223" s="1132"/>
      <c r="AG223" s="1132"/>
      <c r="AH223" s="1132"/>
      <c r="AI223" s="1132"/>
      <c r="AJ223" s="1132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29" t="s">
        <v>570</v>
      </c>
      <c r="C224" s="1129"/>
      <c r="D224" s="1129"/>
      <c r="E224" s="1129"/>
      <c r="F224" s="1129"/>
      <c r="G224" s="1129"/>
      <c r="H224" s="1129"/>
      <c r="I224" s="1129"/>
      <c r="J224" s="1129"/>
      <c r="K224" s="1129"/>
      <c r="L224" s="1129"/>
      <c r="M224" s="342">
        <v>1011</v>
      </c>
      <c r="N224" s="1130"/>
      <c r="O224" s="1130"/>
      <c r="P224" s="1130"/>
      <c r="Q224" s="1130"/>
      <c r="R224" s="1130"/>
      <c r="S224" s="342">
        <v>1012</v>
      </c>
      <c r="T224" s="1131"/>
      <c r="U224" s="1131"/>
      <c r="V224" s="1131"/>
      <c r="W224" s="1131"/>
      <c r="X224" s="1131"/>
      <c r="Y224" s="342">
        <v>1013</v>
      </c>
      <c r="Z224" s="1131"/>
      <c r="AA224" s="1131"/>
      <c r="AB224" s="1131"/>
      <c r="AC224" s="1131"/>
      <c r="AD224" s="1131"/>
      <c r="AE224" s="342">
        <v>1357</v>
      </c>
      <c r="AF224" s="1132"/>
      <c r="AG224" s="1132"/>
      <c r="AH224" s="1132"/>
      <c r="AI224" s="1132"/>
      <c r="AJ224" s="1132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33" t="s">
        <v>571</v>
      </c>
      <c r="C225" s="1133"/>
      <c r="D225" s="1133"/>
      <c r="E225" s="1133"/>
      <c r="F225" s="1133"/>
      <c r="G225" s="1133"/>
      <c r="H225" s="1133"/>
      <c r="I225" s="1133"/>
      <c r="J225" s="1133"/>
      <c r="K225" s="1133"/>
      <c r="L225" s="1133"/>
      <c r="M225" s="342">
        <v>1358</v>
      </c>
      <c r="N225" s="1130"/>
      <c r="O225" s="1130"/>
      <c r="P225" s="1130"/>
      <c r="Q225" s="1130"/>
      <c r="R225" s="1130"/>
      <c r="S225" s="342">
        <v>1359</v>
      </c>
      <c r="T225" s="1135"/>
      <c r="U225" s="1135"/>
      <c r="V225" s="1135"/>
      <c r="W225" s="1135"/>
      <c r="X225" s="1135"/>
      <c r="Y225" s="342">
        <v>1360</v>
      </c>
      <c r="Z225" s="1135"/>
      <c r="AA225" s="1135"/>
      <c r="AB225" s="1135"/>
      <c r="AC225" s="1135"/>
      <c r="AD225" s="1135"/>
      <c r="AE225" s="342">
        <v>1361</v>
      </c>
      <c r="AF225" s="1136"/>
      <c r="AG225" s="1136"/>
      <c r="AH225" s="1136"/>
      <c r="AI225" s="1136"/>
      <c r="AJ225" s="1136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29" t="s">
        <v>570</v>
      </c>
      <c r="C226" s="1129"/>
      <c r="D226" s="1129"/>
      <c r="E226" s="1129"/>
      <c r="F226" s="1129"/>
      <c r="G226" s="1129"/>
      <c r="H226" s="1129"/>
      <c r="I226" s="1129"/>
      <c r="J226" s="1129"/>
      <c r="K226" s="1129"/>
      <c r="L226" s="1129"/>
      <c r="M226" s="342">
        <v>1184</v>
      </c>
      <c r="N226" s="1130"/>
      <c r="O226" s="1130"/>
      <c r="P226" s="1130"/>
      <c r="Q226" s="1130"/>
      <c r="R226" s="1130"/>
      <c r="S226" s="342">
        <v>1362</v>
      </c>
      <c r="T226" s="1135"/>
      <c r="U226" s="1135"/>
      <c r="V226" s="1135"/>
      <c r="W226" s="1135"/>
      <c r="X226" s="1135"/>
      <c r="Y226" s="342">
        <v>1363</v>
      </c>
      <c r="Z226" s="1135"/>
      <c r="AA226" s="1135"/>
      <c r="AB226" s="1135"/>
      <c r="AC226" s="1135"/>
      <c r="AD226" s="1135"/>
      <c r="AE226" s="342">
        <v>1364</v>
      </c>
      <c r="AF226" s="1136"/>
      <c r="AG226" s="1136"/>
      <c r="AH226" s="1136"/>
      <c r="AI226" s="1136"/>
      <c r="AJ226" s="1136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33" t="s">
        <v>572</v>
      </c>
      <c r="C227" s="1133"/>
      <c r="D227" s="1133"/>
      <c r="E227" s="1133"/>
      <c r="F227" s="1133"/>
      <c r="G227" s="1133"/>
      <c r="H227" s="1133"/>
      <c r="I227" s="1133"/>
      <c r="J227" s="1133"/>
      <c r="K227" s="1133"/>
      <c r="L227" s="1133"/>
      <c r="M227" s="342">
        <f>+AE226+1</f>
        <v>1365</v>
      </c>
      <c r="N227" s="1130"/>
      <c r="O227" s="1130"/>
      <c r="P227" s="1130"/>
      <c r="Q227" s="1130"/>
      <c r="R227" s="1130"/>
      <c r="S227" s="342">
        <v>1366</v>
      </c>
      <c r="T227" s="1131"/>
      <c r="U227" s="1131"/>
      <c r="V227" s="1131"/>
      <c r="W227" s="1131"/>
      <c r="X227" s="1131"/>
      <c r="Y227" s="342">
        <v>1367</v>
      </c>
      <c r="Z227" s="1131"/>
      <c r="AA227" s="1131"/>
      <c r="AB227" s="1131"/>
      <c r="AC227" s="1131"/>
      <c r="AD227" s="1131"/>
      <c r="AE227" s="1134"/>
      <c r="AF227" s="1134"/>
      <c r="AG227" s="1134"/>
      <c r="AH227" s="1134"/>
      <c r="AI227" s="1134"/>
      <c r="AJ227" s="1134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29" t="s">
        <v>570</v>
      </c>
      <c r="C228" s="1129"/>
      <c r="D228" s="1129"/>
      <c r="E228" s="1129"/>
      <c r="F228" s="1129"/>
      <c r="G228" s="1129"/>
      <c r="H228" s="1129"/>
      <c r="I228" s="1129"/>
      <c r="J228" s="1129"/>
      <c r="K228" s="1129"/>
      <c r="L228" s="1129"/>
      <c r="M228" s="342">
        <v>1185</v>
      </c>
      <c r="N228" s="1130"/>
      <c r="O228" s="1130"/>
      <c r="P228" s="1130"/>
      <c r="Q228" s="1130"/>
      <c r="R228" s="1130"/>
      <c r="S228" s="342">
        <v>1369</v>
      </c>
      <c r="T228" s="1131"/>
      <c r="U228" s="1131"/>
      <c r="V228" s="1131"/>
      <c r="W228" s="1131"/>
      <c r="X228" s="1131"/>
      <c r="Y228" s="342">
        <v>1370</v>
      </c>
      <c r="Z228" s="1131"/>
      <c r="AA228" s="1131"/>
      <c r="AB228" s="1131"/>
      <c r="AC228" s="1131"/>
      <c r="AD228" s="1131"/>
      <c r="AE228" s="1134"/>
      <c r="AF228" s="1134"/>
      <c r="AG228" s="1134"/>
      <c r="AH228" s="1134"/>
      <c r="AI228" s="1134"/>
      <c r="AJ228" s="1134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29" t="s">
        <v>573</v>
      </c>
      <c r="C229" s="1129"/>
      <c r="D229" s="1129"/>
      <c r="E229" s="1129"/>
      <c r="F229" s="1129"/>
      <c r="G229" s="1129"/>
      <c r="H229" s="1129"/>
      <c r="I229" s="1129"/>
      <c r="J229" s="1129"/>
      <c r="K229" s="1129"/>
      <c r="L229" s="1129"/>
      <c r="M229" s="342">
        <v>1096</v>
      </c>
      <c r="N229" s="1130"/>
      <c r="O229" s="1130"/>
      <c r="P229" s="1130"/>
      <c r="Q229" s="1130"/>
      <c r="R229" s="1130"/>
      <c r="S229" s="342">
        <v>1097</v>
      </c>
      <c r="T229" s="1131"/>
      <c r="U229" s="1131"/>
      <c r="V229" s="1131"/>
      <c r="W229" s="1131"/>
      <c r="X229" s="1131"/>
      <c r="Y229" s="342">
        <v>1106</v>
      </c>
      <c r="Z229" s="1131"/>
      <c r="AA229" s="1131"/>
      <c r="AB229" s="1131"/>
      <c r="AC229" s="1131"/>
      <c r="AD229" s="1131"/>
      <c r="AE229" s="342">
        <v>1372</v>
      </c>
      <c r="AF229" s="1132"/>
      <c r="AG229" s="1132"/>
      <c r="AH229" s="1132"/>
      <c r="AI229" s="1132"/>
      <c r="AJ229" s="1132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073" t="s">
        <v>574</v>
      </c>
      <c r="C231" s="1073"/>
      <c r="D231" s="1073"/>
      <c r="E231" s="1073"/>
      <c r="F231" s="1073"/>
      <c r="G231" s="1073"/>
      <c r="H231" s="1073"/>
      <c r="I231" s="1073"/>
      <c r="J231" s="1073"/>
      <c r="K231" s="1073"/>
      <c r="L231" s="1073"/>
      <c r="M231" s="1073"/>
      <c r="N231" s="1073"/>
      <c r="O231" s="1073"/>
      <c r="P231" s="1073"/>
      <c r="Q231" s="1073"/>
      <c r="R231" s="1073"/>
      <c r="S231" s="1073"/>
      <c r="T231" s="1073"/>
      <c r="U231" s="1073"/>
      <c r="V231" s="1073"/>
      <c r="W231" s="1073"/>
      <c r="X231" s="1073"/>
      <c r="Y231" s="1073"/>
      <c r="Z231" s="1073"/>
      <c r="AA231" s="1073"/>
      <c r="AB231" s="1073"/>
      <c r="AC231" s="1073"/>
      <c r="AD231" s="1073"/>
      <c r="AE231" s="1073"/>
      <c r="AF231" s="1073"/>
      <c r="AG231" s="1073"/>
      <c r="AH231" s="1073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073"/>
      <c r="C232" s="1073"/>
      <c r="D232" s="1073"/>
      <c r="E232" s="1073"/>
      <c r="F232" s="1073"/>
      <c r="G232" s="1073"/>
      <c r="H232" s="1073"/>
      <c r="I232" s="1073"/>
      <c r="J232" s="1073"/>
      <c r="K232" s="1073"/>
      <c r="L232" s="1073"/>
      <c r="M232" s="1073"/>
      <c r="N232" s="1073"/>
      <c r="O232" s="1073"/>
      <c r="P232" s="1073"/>
      <c r="Q232" s="1073"/>
      <c r="R232" s="1073"/>
      <c r="S232" s="1073"/>
      <c r="T232" s="1073"/>
      <c r="U232" s="1073"/>
      <c r="V232" s="1073"/>
      <c r="W232" s="1073"/>
      <c r="X232" s="1073"/>
      <c r="Y232" s="1073"/>
      <c r="Z232" s="1073"/>
      <c r="AA232" s="1073"/>
      <c r="AB232" s="1073"/>
      <c r="AC232" s="1073"/>
      <c r="AD232" s="1073"/>
      <c r="AE232" s="1073"/>
      <c r="AF232" s="1073"/>
      <c r="AG232" s="1073"/>
      <c r="AH232" s="1073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20" t="s">
        <v>575</v>
      </c>
      <c r="C233" s="1120"/>
      <c r="D233" s="1127" t="s">
        <v>7</v>
      </c>
      <c r="E233" s="1127"/>
      <c r="F233" s="1127"/>
      <c r="G233" s="1127"/>
      <c r="H233" s="1127"/>
      <c r="I233" s="1127"/>
      <c r="J233" s="1127"/>
      <c r="K233" s="1127"/>
      <c r="L233" s="1127"/>
      <c r="M233" s="1127"/>
      <c r="N233" s="1127"/>
      <c r="O233" s="1127"/>
      <c r="P233" s="1127" t="s">
        <v>576</v>
      </c>
      <c r="Q233" s="1127"/>
      <c r="R233" s="1127"/>
      <c r="S233" s="1127"/>
      <c r="T233" s="1127"/>
      <c r="U233" s="1127"/>
      <c r="V233" s="1127" t="s">
        <v>577</v>
      </c>
      <c r="W233" s="1127"/>
      <c r="X233" s="1127"/>
      <c r="Y233" s="1127"/>
      <c r="Z233" s="1127"/>
      <c r="AA233" s="1127"/>
      <c r="AB233" s="1127" t="s">
        <v>578</v>
      </c>
      <c r="AC233" s="1127"/>
      <c r="AD233" s="1127"/>
      <c r="AE233" s="1127"/>
      <c r="AF233" s="1127"/>
      <c r="AG233" s="1127"/>
      <c r="AH233" s="1128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20"/>
      <c r="C234" s="1120"/>
      <c r="D234" s="1127"/>
      <c r="E234" s="1127"/>
      <c r="F234" s="1127"/>
      <c r="G234" s="1127"/>
      <c r="H234" s="1127"/>
      <c r="I234" s="1127"/>
      <c r="J234" s="1127"/>
      <c r="K234" s="1127"/>
      <c r="L234" s="1127"/>
      <c r="M234" s="1127"/>
      <c r="N234" s="1127"/>
      <c r="O234" s="1127"/>
      <c r="P234" s="1127"/>
      <c r="Q234" s="1127"/>
      <c r="R234" s="1127"/>
      <c r="S234" s="1127"/>
      <c r="T234" s="1127"/>
      <c r="U234" s="1127"/>
      <c r="V234" s="1127"/>
      <c r="W234" s="1127"/>
      <c r="X234" s="1127"/>
      <c r="Y234" s="1127"/>
      <c r="Z234" s="1127"/>
      <c r="AA234" s="1127"/>
      <c r="AB234" s="1127"/>
      <c r="AC234" s="1127"/>
      <c r="AD234" s="1127"/>
      <c r="AE234" s="1127"/>
      <c r="AF234" s="1127"/>
      <c r="AG234" s="1127"/>
      <c r="AH234" s="1128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20"/>
      <c r="C235" s="1120"/>
      <c r="D235" s="1050" t="s">
        <v>579</v>
      </c>
      <c r="E235" s="1050"/>
      <c r="F235" s="1050"/>
      <c r="G235" s="1050"/>
      <c r="H235" s="1050"/>
      <c r="I235" s="1050"/>
      <c r="J235" s="1050"/>
      <c r="K235" s="1050"/>
      <c r="L235" s="1050"/>
      <c r="M235" s="1050"/>
      <c r="N235" s="1050"/>
      <c r="O235" s="1050"/>
      <c r="P235" s="342">
        <v>994</v>
      </c>
      <c r="Q235" s="1113"/>
      <c r="R235" s="1113"/>
      <c r="S235" s="1113"/>
      <c r="T235" s="1113"/>
      <c r="U235" s="1113"/>
      <c r="V235" s="342">
        <v>876</v>
      </c>
      <c r="W235" s="1113"/>
      <c r="X235" s="1113"/>
      <c r="Y235" s="1113"/>
      <c r="Z235" s="1113"/>
      <c r="AA235" s="1113"/>
      <c r="AB235" s="342">
        <v>898</v>
      </c>
      <c r="AC235" s="1113"/>
      <c r="AD235" s="1113"/>
      <c r="AE235" s="1113"/>
      <c r="AF235" s="1113"/>
      <c r="AG235" s="1113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20"/>
      <c r="C236" s="1120"/>
      <c r="D236" s="1050" t="s">
        <v>580</v>
      </c>
      <c r="E236" s="1050"/>
      <c r="F236" s="1050"/>
      <c r="G236" s="1050"/>
      <c r="H236" s="1050"/>
      <c r="I236" s="1050"/>
      <c r="J236" s="1050"/>
      <c r="K236" s="1050"/>
      <c r="L236" s="1050"/>
      <c r="M236" s="1050"/>
      <c r="N236" s="1050"/>
      <c r="O236" s="1050"/>
      <c r="P236" s="342">
        <v>986</v>
      </c>
      <c r="Q236" s="1113"/>
      <c r="R236" s="1113"/>
      <c r="S236" s="1113"/>
      <c r="T236" s="1113"/>
      <c r="U236" s="1113"/>
      <c r="V236" s="342">
        <v>990</v>
      </c>
      <c r="W236" s="1113"/>
      <c r="X236" s="1113"/>
      <c r="Y236" s="1113"/>
      <c r="Z236" s="1113"/>
      <c r="AA236" s="1113"/>
      <c r="AB236" s="342">
        <v>373</v>
      </c>
      <c r="AC236" s="1113"/>
      <c r="AD236" s="1113"/>
      <c r="AE236" s="1113"/>
      <c r="AF236" s="1113"/>
      <c r="AG236" s="1113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20"/>
      <c r="C237" s="1120"/>
      <c r="D237" s="1050" t="s">
        <v>581</v>
      </c>
      <c r="E237" s="1050"/>
      <c r="F237" s="1050"/>
      <c r="G237" s="1050"/>
      <c r="H237" s="1050"/>
      <c r="I237" s="1050"/>
      <c r="J237" s="1050"/>
      <c r="K237" s="1050"/>
      <c r="L237" s="1050"/>
      <c r="M237" s="1050"/>
      <c r="N237" s="1050"/>
      <c r="O237" s="1050"/>
      <c r="P237" s="342">
        <v>987</v>
      </c>
      <c r="Q237" s="1113"/>
      <c r="R237" s="1113"/>
      <c r="S237" s="1113"/>
      <c r="T237" s="1113"/>
      <c r="U237" s="1113"/>
      <c r="V237" s="342">
        <v>991</v>
      </c>
      <c r="W237" s="1113"/>
      <c r="X237" s="1113"/>
      <c r="Y237" s="1113"/>
      <c r="Z237" s="1113"/>
      <c r="AA237" s="1113"/>
      <c r="AB237" s="342">
        <v>382</v>
      </c>
      <c r="AC237" s="1113"/>
      <c r="AD237" s="1113"/>
      <c r="AE237" s="1113"/>
      <c r="AF237" s="1113"/>
      <c r="AG237" s="1113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20"/>
      <c r="C238" s="1120"/>
      <c r="D238" s="1050" t="s">
        <v>582</v>
      </c>
      <c r="E238" s="1050"/>
      <c r="F238" s="1050"/>
      <c r="G238" s="1050"/>
      <c r="H238" s="1050"/>
      <c r="I238" s="1050"/>
      <c r="J238" s="1050"/>
      <c r="K238" s="1050"/>
      <c r="L238" s="1050"/>
      <c r="M238" s="1050"/>
      <c r="N238" s="1050"/>
      <c r="O238" s="1050"/>
      <c r="P238" s="342">
        <v>988</v>
      </c>
      <c r="Q238" s="1113"/>
      <c r="R238" s="1113"/>
      <c r="S238" s="1113"/>
      <c r="T238" s="1113"/>
      <c r="U238" s="1113"/>
      <c r="V238" s="342">
        <v>1001</v>
      </c>
      <c r="W238" s="1113"/>
      <c r="X238" s="1113"/>
      <c r="Y238" s="1113"/>
      <c r="Z238" s="1113"/>
      <c r="AA238" s="1113"/>
      <c r="AB238" s="342">
        <v>761</v>
      </c>
      <c r="AC238" s="1113"/>
      <c r="AD238" s="1113"/>
      <c r="AE238" s="1113"/>
      <c r="AF238" s="1113"/>
      <c r="AG238" s="1113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20"/>
      <c r="C239" s="1120"/>
      <c r="D239" s="1050" t="s">
        <v>583</v>
      </c>
      <c r="E239" s="1050"/>
      <c r="F239" s="1050"/>
      <c r="G239" s="1050"/>
      <c r="H239" s="1050"/>
      <c r="I239" s="1050"/>
      <c r="J239" s="1050"/>
      <c r="K239" s="1050"/>
      <c r="L239" s="1050"/>
      <c r="M239" s="1050"/>
      <c r="N239" s="1050"/>
      <c r="O239" s="1050"/>
      <c r="P239" s="342">
        <v>792</v>
      </c>
      <c r="Q239" s="1113"/>
      <c r="R239" s="1113"/>
      <c r="S239" s="1113"/>
      <c r="T239" s="1113"/>
      <c r="U239" s="1113"/>
      <c r="V239" s="342">
        <v>794</v>
      </c>
      <c r="W239" s="1113"/>
      <c r="X239" s="1113"/>
      <c r="Y239" s="1113"/>
      <c r="Z239" s="1113"/>
      <c r="AA239" s="1113"/>
      <c r="AB239" s="342">
        <v>773</v>
      </c>
      <c r="AC239" s="1113"/>
      <c r="AD239" s="1113"/>
      <c r="AE239" s="1113"/>
      <c r="AF239" s="1113"/>
      <c r="AG239" s="1113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20"/>
      <c r="C240" s="1120"/>
      <c r="D240" s="1117" t="s">
        <v>584</v>
      </c>
      <c r="E240" s="1117"/>
      <c r="F240" s="1117"/>
      <c r="G240" s="1117"/>
      <c r="H240" s="1117"/>
      <c r="I240" s="1117"/>
      <c r="J240" s="1117"/>
      <c r="K240" s="1117"/>
      <c r="L240" s="1117"/>
      <c r="M240" s="1117"/>
      <c r="N240" s="1117"/>
      <c r="O240" s="1117"/>
      <c r="P240" s="1117"/>
      <c r="Q240" s="1117"/>
      <c r="R240" s="1117"/>
      <c r="S240" s="1117"/>
      <c r="T240" s="1117"/>
      <c r="U240" s="1117"/>
      <c r="V240" s="1117"/>
      <c r="W240" s="1117"/>
      <c r="X240" s="1117"/>
      <c r="Y240" s="1117"/>
      <c r="Z240" s="1117"/>
      <c r="AA240" s="1117"/>
      <c r="AB240" s="342">
        <v>365</v>
      </c>
      <c r="AC240" s="1113"/>
      <c r="AD240" s="1113"/>
      <c r="AE240" s="1113"/>
      <c r="AF240" s="1113"/>
      <c r="AG240" s="1113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20"/>
      <c r="C241" s="1120"/>
      <c r="D241" s="1117" t="s">
        <v>585</v>
      </c>
      <c r="E241" s="1117"/>
      <c r="F241" s="1117"/>
      <c r="G241" s="1117"/>
      <c r="H241" s="1117"/>
      <c r="I241" s="1117"/>
      <c r="J241" s="1117"/>
      <c r="K241" s="1117"/>
      <c r="L241" s="1117"/>
      <c r="M241" s="1117"/>
      <c r="N241" s="1117"/>
      <c r="O241" s="1117"/>
      <c r="P241" s="1117"/>
      <c r="Q241" s="1117"/>
      <c r="R241" s="1117"/>
      <c r="S241" s="1117"/>
      <c r="T241" s="1117"/>
      <c r="U241" s="1117"/>
      <c r="V241" s="1117"/>
      <c r="W241" s="1117"/>
      <c r="X241" s="1117"/>
      <c r="Y241" s="1117"/>
      <c r="Z241" s="1117"/>
      <c r="AA241" s="1117"/>
      <c r="AB241" s="342">
        <v>366</v>
      </c>
      <c r="AC241" s="1113"/>
      <c r="AD241" s="1113"/>
      <c r="AE241" s="1113"/>
      <c r="AF241" s="1113"/>
      <c r="AG241" s="1113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20"/>
      <c r="C242" s="1120"/>
      <c r="D242" s="1117" t="s">
        <v>586</v>
      </c>
      <c r="E242" s="1117"/>
      <c r="F242" s="1117"/>
      <c r="G242" s="1117"/>
      <c r="H242" s="1117"/>
      <c r="I242" s="1117"/>
      <c r="J242" s="1117"/>
      <c r="K242" s="1117"/>
      <c r="L242" s="1117"/>
      <c r="M242" s="1117"/>
      <c r="N242" s="1117"/>
      <c r="O242" s="1117"/>
      <c r="P242" s="1117"/>
      <c r="Q242" s="1117"/>
      <c r="R242" s="1117"/>
      <c r="S242" s="1117"/>
      <c r="T242" s="1117"/>
      <c r="U242" s="1117"/>
      <c r="V242" s="1117"/>
      <c r="W242" s="1117"/>
      <c r="X242" s="1117"/>
      <c r="Y242" s="1117"/>
      <c r="Z242" s="1117"/>
      <c r="AA242" s="1117"/>
      <c r="AB242" s="342">
        <v>392</v>
      </c>
      <c r="AC242" s="1113"/>
      <c r="AD242" s="1113"/>
      <c r="AE242" s="1113"/>
      <c r="AF242" s="1113"/>
      <c r="AG242" s="1113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20"/>
      <c r="C243" s="1120"/>
      <c r="D243" s="1117" t="s">
        <v>587</v>
      </c>
      <c r="E243" s="1117"/>
      <c r="F243" s="1117"/>
      <c r="G243" s="1117"/>
      <c r="H243" s="1117"/>
      <c r="I243" s="1117"/>
      <c r="J243" s="1117"/>
      <c r="K243" s="1117"/>
      <c r="L243" s="1117"/>
      <c r="M243" s="1117"/>
      <c r="N243" s="1117"/>
      <c r="O243" s="1117"/>
      <c r="P243" s="1117"/>
      <c r="Q243" s="1117"/>
      <c r="R243" s="1117"/>
      <c r="S243" s="1117"/>
      <c r="T243" s="1117"/>
      <c r="U243" s="1117"/>
      <c r="V243" s="1117"/>
      <c r="W243" s="1117"/>
      <c r="X243" s="1117"/>
      <c r="Y243" s="1117"/>
      <c r="Z243" s="1117"/>
      <c r="AA243" s="1117"/>
      <c r="AB243" s="342">
        <v>1153</v>
      </c>
      <c r="AC243" s="1113"/>
      <c r="AD243" s="1113"/>
      <c r="AE243" s="1113"/>
      <c r="AF243" s="1113"/>
      <c r="AG243" s="1113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20"/>
      <c r="C244" s="1120"/>
      <c r="D244" s="1117" t="s">
        <v>588</v>
      </c>
      <c r="E244" s="1117"/>
      <c r="F244" s="1117"/>
      <c r="G244" s="1117"/>
      <c r="H244" s="1117"/>
      <c r="I244" s="1117"/>
      <c r="J244" s="1117"/>
      <c r="K244" s="1117"/>
      <c r="L244" s="1117"/>
      <c r="M244" s="1117"/>
      <c r="N244" s="1117"/>
      <c r="O244" s="1117"/>
      <c r="P244" s="1117"/>
      <c r="Q244" s="1117"/>
      <c r="R244" s="1117"/>
      <c r="S244" s="1117"/>
      <c r="T244" s="1117"/>
      <c r="U244" s="1117"/>
      <c r="V244" s="1117"/>
      <c r="W244" s="1117"/>
      <c r="X244" s="1117"/>
      <c r="Y244" s="1117"/>
      <c r="Z244" s="1117"/>
      <c r="AA244" s="1117"/>
      <c r="AB244" s="342">
        <v>984</v>
      </c>
      <c r="AC244" s="1113"/>
      <c r="AD244" s="1113"/>
      <c r="AE244" s="1113"/>
      <c r="AF244" s="1113"/>
      <c r="AG244" s="1113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20" t="s">
        <v>589</v>
      </c>
      <c r="C245" s="1120"/>
      <c r="D245" s="1117" t="s">
        <v>590</v>
      </c>
      <c r="E245" s="1117"/>
      <c r="F245" s="1117"/>
      <c r="G245" s="1117"/>
      <c r="H245" s="1117"/>
      <c r="I245" s="1117"/>
      <c r="J245" s="1117"/>
      <c r="K245" s="1117"/>
      <c r="L245" s="1117"/>
      <c r="M245" s="1117"/>
      <c r="N245" s="1117"/>
      <c r="O245" s="1117"/>
      <c r="P245" s="1117"/>
      <c r="Q245" s="1117"/>
      <c r="R245" s="1117"/>
      <c r="S245" s="1117"/>
      <c r="T245" s="1117"/>
      <c r="U245" s="1117"/>
      <c r="V245" s="1117"/>
      <c r="W245" s="1117"/>
      <c r="X245" s="1117"/>
      <c r="Y245" s="1117"/>
      <c r="Z245" s="1117"/>
      <c r="AA245" s="1117"/>
      <c r="AB245" s="342">
        <v>839</v>
      </c>
      <c r="AC245" s="1113"/>
      <c r="AD245" s="1113"/>
      <c r="AE245" s="1113"/>
      <c r="AF245" s="1113"/>
      <c r="AG245" s="1113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20"/>
      <c r="C246" s="1120"/>
      <c r="D246" s="1117" t="s">
        <v>591</v>
      </c>
      <c r="E246" s="1117"/>
      <c r="F246" s="1117"/>
      <c r="G246" s="1117"/>
      <c r="H246" s="1117"/>
      <c r="I246" s="1117"/>
      <c r="J246" s="1117"/>
      <c r="K246" s="1117"/>
      <c r="L246" s="1117"/>
      <c r="M246" s="1117"/>
      <c r="N246" s="1117"/>
      <c r="O246" s="1117"/>
      <c r="P246" s="342">
        <v>989</v>
      </c>
      <c r="Q246" s="1113"/>
      <c r="R246" s="1113"/>
      <c r="S246" s="1113"/>
      <c r="T246" s="1113"/>
      <c r="U246" s="1113"/>
      <c r="V246" s="342">
        <v>993</v>
      </c>
      <c r="W246" s="1113"/>
      <c r="X246" s="1113"/>
      <c r="Y246" s="1113"/>
      <c r="Z246" s="1113"/>
      <c r="AA246" s="1113"/>
      <c r="AB246" s="342">
        <v>384</v>
      </c>
      <c r="AC246" s="1113"/>
      <c r="AD246" s="1113"/>
      <c r="AE246" s="1113"/>
      <c r="AF246" s="1113"/>
      <c r="AG246" s="1113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20"/>
      <c r="C247" s="1120"/>
      <c r="D247" s="1121" t="s">
        <v>592</v>
      </c>
      <c r="E247" s="1121"/>
      <c r="F247" s="1121"/>
      <c r="G247" s="1121"/>
      <c r="H247" s="1121"/>
      <c r="I247" s="1121"/>
      <c r="J247" s="1121"/>
      <c r="K247" s="1121"/>
      <c r="L247" s="1121"/>
      <c r="M247" s="1121"/>
      <c r="N247" s="1121"/>
      <c r="O247" s="1121"/>
      <c r="P247" s="342">
        <v>815</v>
      </c>
      <c r="Q247" s="1124"/>
      <c r="R247" s="1125"/>
      <c r="S247" s="1125"/>
      <c r="T247" s="1125"/>
      <c r="U247" s="1126"/>
      <c r="V247" s="1114"/>
      <c r="W247" s="1115"/>
      <c r="X247" s="1115"/>
      <c r="Y247" s="1115"/>
      <c r="Z247" s="1115"/>
      <c r="AA247" s="1116"/>
      <c r="AB247" s="342">
        <v>390</v>
      </c>
      <c r="AC247" s="1113"/>
      <c r="AD247" s="1113"/>
      <c r="AE247" s="1113"/>
      <c r="AF247" s="1113"/>
      <c r="AG247" s="1113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20"/>
      <c r="C248" s="1120"/>
      <c r="D248" s="1121" t="s">
        <v>593</v>
      </c>
      <c r="E248" s="1121"/>
      <c r="F248" s="1121"/>
      <c r="G248" s="1121"/>
      <c r="H248" s="1121"/>
      <c r="I248" s="1121"/>
      <c r="J248" s="1121"/>
      <c r="K248" s="1121"/>
      <c r="L248" s="1121"/>
      <c r="M248" s="1121"/>
      <c r="N248" s="1121"/>
      <c r="O248" s="1121"/>
      <c r="P248" s="342">
        <v>741</v>
      </c>
      <c r="Q248" s="1124"/>
      <c r="R248" s="1125"/>
      <c r="S248" s="1125"/>
      <c r="T248" s="1125"/>
      <c r="U248" s="1126"/>
      <c r="V248" s="1114"/>
      <c r="W248" s="1115"/>
      <c r="X248" s="1115"/>
      <c r="Y248" s="1115"/>
      <c r="Z248" s="1115"/>
      <c r="AA248" s="1116"/>
      <c r="AB248" s="342">
        <v>742</v>
      </c>
      <c r="AC248" s="1113"/>
      <c r="AD248" s="1113"/>
      <c r="AE248" s="1113"/>
      <c r="AF248" s="1113"/>
      <c r="AG248" s="1113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20"/>
      <c r="C249" s="1120"/>
      <c r="D249" s="1117" t="s">
        <v>594</v>
      </c>
      <c r="E249" s="1117"/>
      <c r="F249" s="1117"/>
      <c r="G249" s="1117"/>
      <c r="H249" s="1117"/>
      <c r="I249" s="1117"/>
      <c r="J249" s="1117"/>
      <c r="K249" s="1117"/>
      <c r="L249" s="1117"/>
      <c r="M249" s="1117"/>
      <c r="N249" s="1117"/>
      <c r="O249" s="1117"/>
      <c r="P249" s="1117"/>
      <c r="Q249" s="1117"/>
      <c r="R249" s="1117"/>
      <c r="S249" s="1117"/>
      <c r="T249" s="1117"/>
      <c r="U249" s="1117"/>
      <c r="V249" s="1117"/>
      <c r="W249" s="1117"/>
      <c r="X249" s="1117"/>
      <c r="Y249" s="1117"/>
      <c r="Z249" s="1117"/>
      <c r="AA249" s="1117"/>
      <c r="AB249" s="342">
        <v>841</v>
      </c>
      <c r="AC249" s="1113"/>
      <c r="AD249" s="1113"/>
      <c r="AE249" s="1113"/>
      <c r="AF249" s="1113"/>
      <c r="AG249" s="1113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20"/>
      <c r="C250" s="1120"/>
      <c r="D250" s="1117" t="s">
        <v>595</v>
      </c>
      <c r="E250" s="1117"/>
      <c r="F250" s="1117"/>
      <c r="G250" s="1117"/>
      <c r="H250" s="1117"/>
      <c r="I250" s="1117"/>
      <c r="J250" s="1117"/>
      <c r="K250" s="1117"/>
      <c r="L250" s="1117"/>
      <c r="M250" s="1117"/>
      <c r="N250" s="1117"/>
      <c r="O250" s="1117"/>
      <c r="P250" s="1117"/>
      <c r="Q250" s="1117"/>
      <c r="R250" s="1117"/>
      <c r="S250" s="1117"/>
      <c r="T250" s="1117"/>
      <c r="U250" s="1117"/>
      <c r="V250" s="1117"/>
      <c r="W250" s="1117"/>
      <c r="X250" s="1117"/>
      <c r="Y250" s="1117"/>
      <c r="Z250" s="1117"/>
      <c r="AA250" s="1117"/>
      <c r="AB250" s="342">
        <v>855</v>
      </c>
      <c r="AC250" s="1113"/>
      <c r="AD250" s="1113"/>
      <c r="AE250" s="1113"/>
      <c r="AF250" s="1113"/>
      <c r="AG250" s="1113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20" t="s">
        <v>596</v>
      </c>
      <c r="C251" s="1120"/>
      <c r="D251" s="1121" t="s">
        <v>597</v>
      </c>
      <c r="E251" s="1121"/>
      <c r="F251" s="1121"/>
      <c r="G251" s="342">
        <v>828</v>
      </c>
      <c r="H251" s="1113"/>
      <c r="I251" s="1113"/>
      <c r="J251" s="1113"/>
      <c r="K251" s="1113"/>
      <c r="L251" s="1113"/>
      <c r="M251" s="1121" t="s">
        <v>598</v>
      </c>
      <c r="N251" s="1121"/>
      <c r="O251" s="1121"/>
      <c r="P251" s="342">
        <v>830</v>
      </c>
      <c r="Q251" s="1122"/>
      <c r="R251" s="1122"/>
      <c r="S251" s="1122"/>
      <c r="T251" s="1122"/>
      <c r="U251" s="1122"/>
      <c r="V251" s="1123" t="s">
        <v>599</v>
      </c>
      <c r="W251" s="1123"/>
      <c r="X251" s="1123"/>
      <c r="Y251" s="1123"/>
      <c r="Z251" s="1123"/>
      <c r="AA251" s="1123"/>
      <c r="AB251" s="342">
        <v>829</v>
      </c>
      <c r="AC251" s="1113"/>
      <c r="AD251" s="1113"/>
      <c r="AE251" s="1113"/>
      <c r="AF251" s="1113"/>
      <c r="AG251" s="1113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20" t="s">
        <v>600</v>
      </c>
      <c r="C252" s="1120"/>
      <c r="D252" s="1064" t="s">
        <v>564</v>
      </c>
      <c r="E252" s="1064"/>
      <c r="F252" s="1064"/>
      <c r="G252" s="1064"/>
      <c r="H252" s="1064"/>
      <c r="I252" s="1064"/>
      <c r="J252" s="1064"/>
      <c r="K252" s="1064"/>
      <c r="L252" s="1064"/>
      <c r="M252" s="1064"/>
      <c r="N252" s="1064"/>
      <c r="O252" s="1064"/>
      <c r="P252" s="1064" t="s">
        <v>601</v>
      </c>
      <c r="Q252" s="1064"/>
      <c r="R252" s="1064"/>
      <c r="S252" s="1064"/>
      <c r="T252" s="1064"/>
      <c r="U252" s="1064"/>
      <c r="V252" s="1064" t="s">
        <v>602</v>
      </c>
      <c r="W252" s="1064"/>
      <c r="X252" s="1064"/>
      <c r="Y252" s="1064"/>
      <c r="Z252" s="1064"/>
      <c r="AA252" s="1064"/>
      <c r="AB252" s="1114"/>
      <c r="AC252" s="1115"/>
      <c r="AD252" s="1115"/>
      <c r="AE252" s="1115"/>
      <c r="AF252" s="1115"/>
      <c r="AG252" s="1116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20"/>
      <c r="C253" s="1120"/>
      <c r="D253" s="1064"/>
      <c r="E253" s="1064"/>
      <c r="F253" s="1064"/>
      <c r="G253" s="1064"/>
      <c r="H253" s="1064"/>
      <c r="I253" s="1064"/>
      <c r="J253" s="1064"/>
      <c r="K253" s="1064"/>
      <c r="L253" s="1064"/>
      <c r="M253" s="1064"/>
      <c r="N253" s="1064"/>
      <c r="O253" s="1064"/>
      <c r="P253" s="1064"/>
      <c r="Q253" s="1064"/>
      <c r="R253" s="1064"/>
      <c r="S253" s="1064"/>
      <c r="T253" s="1064"/>
      <c r="U253" s="1064"/>
      <c r="V253" s="1064"/>
      <c r="W253" s="1064"/>
      <c r="X253" s="1064"/>
      <c r="Y253" s="1064"/>
      <c r="Z253" s="1064"/>
      <c r="AA253" s="1064"/>
      <c r="AB253" s="1114"/>
      <c r="AC253" s="1115"/>
      <c r="AD253" s="1115"/>
      <c r="AE253" s="1115"/>
      <c r="AF253" s="1115"/>
      <c r="AG253" s="1116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20"/>
      <c r="C254" s="1120"/>
      <c r="D254" s="1117" t="s">
        <v>603</v>
      </c>
      <c r="E254" s="1117"/>
      <c r="F254" s="1117"/>
      <c r="G254" s="1117"/>
      <c r="H254" s="1117"/>
      <c r="I254" s="1117"/>
      <c r="J254" s="1117"/>
      <c r="K254" s="1117"/>
      <c r="L254" s="1117"/>
      <c r="M254" s="1117"/>
      <c r="N254" s="1117"/>
      <c r="O254" s="1117"/>
      <c r="P254" s="342">
        <v>772</v>
      </c>
      <c r="Q254" s="1113"/>
      <c r="R254" s="1113"/>
      <c r="S254" s="1113"/>
      <c r="T254" s="1113"/>
      <c r="U254" s="1113"/>
      <c r="V254" s="342">
        <v>811</v>
      </c>
      <c r="W254" s="1113"/>
      <c r="X254" s="1113"/>
      <c r="Y254" s="1113"/>
      <c r="Z254" s="1113"/>
      <c r="AA254" s="1113"/>
      <c r="AB254" s="1114"/>
      <c r="AC254" s="1115"/>
      <c r="AD254" s="1115"/>
      <c r="AE254" s="1115"/>
      <c r="AF254" s="1115"/>
      <c r="AG254" s="1116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20"/>
      <c r="C255" s="1120"/>
      <c r="D255" s="1117" t="s">
        <v>604</v>
      </c>
      <c r="E255" s="1117"/>
      <c r="F255" s="1117"/>
      <c r="G255" s="1117"/>
      <c r="H255" s="1117"/>
      <c r="I255" s="1117"/>
      <c r="J255" s="1117"/>
      <c r="K255" s="1117"/>
      <c r="L255" s="1117"/>
      <c r="M255" s="1117"/>
      <c r="N255" s="1117"/>
      <c r="O255" s="1117"/>
      <c r="P255" s="342">
        <v>873</v>
      </c>
      <c r="Q255" s="1113"/>
      <c r="R255" s="1113"/>
      <c r="S255" s="1113"/>
      <c r="T255" s="1113"/>
      <c r="U255" s="1113"/>
      <c r="V255" s="342">
        <v>1002</v>
      </c>
      <c r="W255" s="1113"/>
      <c r="X255" s="1113"/>
      <c r="Y255" s="1113"/>
      <c r="Z255" s="1113"/>
      <c r="AA255" s="1113"/>
      <c r="AB255" s="1114"/>
      <c r="AC255" s="1115"/>
      <c r="AD255" s="1115"/>
      <c r="AE255" s="1115"/>
      <c r="AF255" s="1115"/>
      <c r="AG255" s="1116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20"/>
      <c r="C256" s="1120"/>
      <c r="D256" s="1117" t="s">
        <v>605</v>
      </c>
      <c r="E256" s="1117"/>
      <c r="F256" s="1117"/>
      <c r="G256" s="1117"/>
      <c r="H256" s="1117"/>
      <c r="I256" s="1117"/>
      <c r="J256" s="1117"/>
      <c r="K256" s="1117"/>
      <c r="L256" s="1117"/>
      <c r="M256" s="1117"/>
      <c r="N256" s="1117"/>
      <c r="O256" s="1117"/>
      <c r="P256" s="342">
        <v>1120</v>
      </c>
      <c r="Q256" s="1113"/>
      <c r="R256" s="1113"/>
      <c r="S256" s="1113"/>
      <c r="T256" s="1113"/>
      <c r="U256" s="1113"/>
      <c r="V256" s="342">
        <v>1121</v>
      </c>
      <c r="W256" s="1113"/>
      <c r="X256" s="1113"/>
      <c r="Y256" s="1113"/>
      <c r="Z256" s="1113"/>
      <c r="AA256" s="1113"/>
      <c r="AB256" s="1114"/>
      <c r="AC256" s="1115"/>
      <c r="AD256" s="1115"/>
      <c r="AE256" s="1115"/>
      <c r="AF256" s="1115"/>
      <c r="AG256" s="1116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20"/>
      <c r="C257" s="1120"/>
      <c r="D257" s="1117" t="s">
        <v>606</v>
      </c>
      <c r="E257" s="1117"/>
      <c r="F257" s="1117"/>
      <c r="G257" s="1117"/>
      <c r="H257" s="1117"/>
      <c r="I257" s="1117"/>
      <c r="J257" s="1117"/>
      <c r="K257" s="1117"/>
      <c r="L257" s="1117"/>
      <c r="M257" s="1117"/>
      <c r="N257" s="1117"/>
      <c r="O257" s="1117"/>
      <c r="P257" s="342">
        <v>1122</v>
      </c>
      <c r="Q257" s="1113"/>
      <c r="R257" s="1113"/>
      <c r="S257" s="1113"/>
      <c r="T257" s="1113"/>
      <c r="U257" s="1113"/>
      <c r="V257" s="342">
        <v>1124</v>
      </c>
      <c r="W257" s="1113"/>
      <c r="X257" s="1113"/>
      <c r="Y257" s="1113"/>
      <c r="Z257" s="1113"/>
      <c r="AA257" s="1113"/>
      <c r="AB257" s="1114"/>
      <c r="AC257" s="1115"/>
      <c r="AD257" s="1115"/>
      <c r="AE257" s="1115"/>
      <c r="AF257" s="1115"/>
      <c r="AG257" s="1116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20"/>
      <c r="C258" s="1120"/>
      <c r="D258" s="1117" t="s">
        <v>607</v>
      </c>
      <c r="E258" s="1117"/>
      <c r="F258" s="1117"/>
      <c r="G258" s="1117"/>
      <c r="H258" s="1117"/>
      <c r="I258" s="1117"/>
      <c r="J258" s="1117"/>
      <c r="K258" s="1117"/>
      <c r="L258" s="1117"/>
      <c r="M258" s="1117"/>
      <c r="N258" s="1117"/>
      <c r="O258" s="1117"/>
      <c r="P258" s="342">
        <v>1258</v>
      </c>
      <c r="Q258" s="1122"/>
      <c r="R258" s="1122"/>
      <c r="S258" s="1122"/>
      <c r="T258" s="1122"/>
      <c r="U258" s="1122"/>
      <c r="V258" s="342">
        <v>1259</v>
      </c>
      <c r="W258" s="1122"/>
      <c r="X258" s="1122"/>
      <c r="Y258" s="1122"/>
      <c r="Z258" s="1122"/>
      <c r="AA258" s="1122"/>
      <c r="AB258" s="1114"/>
      <c r="AC258" s="1115"/>
      <c r="AD258" s="1115"/>
      <c r="AE258" s="1115"/>
      <c r="AF258" s="1115"/>
      <c r="AG258" s="1116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20"/>
      <c r="C259" s="1120"/>
      <c r="D259" s="1117" t="s">
        <v>608</v>
      </c>
      <c r="E259" s="1117"/>
      <c r="F259" s="1117"/>
      <c r="G259" s="1117"/>
      <c r="H259" s="1117"/>
      <c r="I259" s="1117"/>
      <c r="J259" s="1117"/>
      <c r="K259" s="1117"/>
      <c r="L259" s="1117"/>
      <c r="M259" s="1117"/>
      <c r="N259" s="1117"/>
      <c r="O259" s="1117"/>
      <c r="P259" s="342">
        <v>1775</v>
      </c>
      <c r="Q259" s="1113"/>
      <c r="R259" s="1113"/>
      <c r="S259" s="1113"/>
      <c r="T259" s="1113"/>
      <c r="U259" s="1113"/>
      <c r="V259" s="1118"/>
      <c r="W259" s="1118"/>
      <c r="X259" s="1118"/>
      <c r="Y259" s="1118"/>
      <c r="Z259" s="1118"/>
      <c r="AA259" s="1118"/>
      <c r="AB259" s="1114"/>
      <c r="AC259" s="1115"/>
      <c r="AD259" s="1115"/>
      <c r="AE259" s="1115"/>
      <c r="AF259" s="1115"/>
      <c r="AG259" s="1116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117" t="s">
        <v>609</v>
      </c>
      <c r="C260" s="1117"/>
      <c r="D260" s="1117"/>
      <c r="E260" s="1117"/>
      <c r="F260" s="1117"/>
      <c r="G260" s="1117"/>
      <c r="H260" s="1117"/>
      <c r="I260" s="1117"/>
      <c r="J260" s="1117"/>
      <c r="K260" s="1117"/>
      <c r="L260" s="1117"/>
      <c r="M260" s="1117"/>
      <c r="N260" s="1117"/>
      <c r="O260" s="1117"/>
      <c r="P260" s="1119" t="s">
        <v>610</v>
      </c>
      <c r="Q260" s="1119"/>
      <c r="R260" s="1119"/>
      <c r="S260" s="1119"/>
      <c r="T260" s="1119"/>
      <c r="U260" s="1119"/>
      <c r="V260" s="1119" t="s">
        <v>611</v>
      </c>
      <c r="W260" s="1119"/>
      <c r="X260" s="1119"/>
      <c r="Y260" s="1119"/>
      <c r="Z260" s="1119"/>
      <c r="AA260" s="1119"/>
      <c r="AB260" s="1119" t="s">
        <v>518</v>
      </c>
      <c r="AC260" s="1119"/>
      <c r="AD260" s="1119"/>
      <c r="AE260" s="1119"/>
      <c r="AF260" s="1119"/>
      <c r="AG260" s="1119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117"/>
      <c r="C261" s="1117"/>
      <c r="D261" s="1117"/>
      <c r="E261" s="1117"/>
      <c r="F261" s="1117"/>
      <c r="G261" s="1117"/>
      <c r="H261" s="1117"/>
      <c r="I261" s="1117"/>
      <c r="J261" s="1117"/>
      <c r="K261" s="1117"/>
      <c r="L261" s="1117"/>
      <c r="M261" s="1117"/>
      <c r="N261" s="1117"/>
      <c r="O261" s="1117"/>
      <c r="P261" s="342">
        <v>999</v>
      </c>
      <c r="Q261" s="1113"/>
      <c r="R261" s="1113"/>
      <c r="S261" s="1113"/>
      <c r="T261" s="1113"/>
      <c r="U261" s="1113"/>
      <c r="V261" s="342">
        <v>998</v>
      </c>
      <c r="W261" s="1113"/>
      <c r="X261" s="1113"/>
      <c r="Y261" s="1113"/>
      <c r="Z261" s="1113"/>
      <c r="AA261" s="1113"/>
      <c r="AB261" s="342">
        <v>953</v>
      </c>
      <c r="AC261" s="1113"/>
      <c r="AD261" s="1113"/>
      <c r="AE261" s="1113"/>
      <c r="AF261" s="1113"/>
      <c r="AG261" s="1113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79" t="s">
        <v>612</v>
      </c>
      <c r="C263" s="1079"/>
      <c r="D263" s="1079"/>
      <c r="E263" s="1079"/>
      <c r="F263" s="1079"/>
      <c r="G263" s="1079"/>
      <c r="H263" s="1079"/>
      <c r="I263" s="1079"/>
      <c r="J263" s="1079"/>
      <c r="K263" s="1079"/>
      <c r="L263" s="1079"/>
      <c r="M263" s="1079"/>
      <c r="N263" s="1079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79"/>
      <c r="C264" s="1079"/>
      <c r="D264" s="1079"/>
      <c r="E264" s="1079"/>
      <c r="F264" s="1079"/>
      <c r="G264" s="1079"/>
      <c r="H264" s="1079"/>
      <c r="I264" s="1079"/>
      <c r="J264" s="1079"/>
      <c r="K264" s="1079"/>
      <c r="L264" s="1079"/>
      <c r="M264" s="1079"/>
      <c r="N264" s="1079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050" t="s">
        <v>613</v>
      </c>
      <c r="C265" s="1050"/>
      <c r="D265" s="1050"/>
      <c r="E265" s="1050"/>
      <c r="F265" s="1050"/>
      <c r="G265" s="1050"/>
      <c r="H265" s="338">
        <v>1160</v>
      </c>
      <c r="I265" s="1113"/>
      <c r="J265" s="1113"/>
      <c r="K265" s="1113"/>
      <c r="L265" s="1113"/>
      <c r="M265" s="1113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050" t="s">
        <v>614</v>
      </c>
      <c r="C266" s="1050"/>
      <c r="D266" s="1050"/>
      <c r="E266" s="1050"/>
      <c r="F266" s="1050"/>
      <c r="G266" s="1050"/>
      <c r="H266" s="338">
        <v>1161</v>
      </c>
      <c r="I266" s="1113"/>
      <c r="J266" s="1113"/>
      <c r="K266" s="1113"/>
      <c r="L266" s="1113"/>
      <c r="M266" s="1113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050" t="s">
        <v>615</v>
      </c>
      <c r="C267" s="1050"/>
      <c r="D267" s="1050"/>
      <c r="E267" s="1050"/>
      <c r="F267" s="1050"/>
      <c r="G267" s="1050"/>
      <c r="H267" s="338">
        <v>1162</v>
      </c>
      <c r="I267" s="1113"/>
      <c r="J267" s="1113"/>
      <c r="K267" s="1113"/>
      <c r="L267" s="1113"/>
      <c r="M267" s="1113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050" t="s">
        <v>616</v>
      </c>
      <c r="C268" s="1050"/>
      <c r="D268" s="1050"/>
      <c r="E268" s="1050"/>
      <c r="F268" s="1050"/>
      <c r="G268" s="1050"/>
      <c r="H268" s="338">
        <v>1163</v>
      </c>
      <c r="I268" s="1113"/>
      <c r="J268" s="1113"/>
      <c r="K268" s="1113"/>
      <c r="L268" s="1113"/>
      <c r="M268" s="1113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050" t="s">
        <v>617</v>
      </c>
      <c r="C269" s="1050"/>
      <c r="D269" s="1050"/>
      <c r="E269" s="1050"/>
      <c r="F269" s="1050"/>
      <c r="G269" s="1050"/>
      <c r="H269" s="338">
        <v>1164</v>
      </c>
      <c r="I269" s="1113"/>
      <c r="J269" s="1113"/>
      <c r="K269" s="1113"/>
      <c r="L269" s="1113"/>
      <c r="M269" s="1113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050" t="s">
        <v>618</v>
      </c>
      <c r="C270" s="1050"/>
      <c r="D270" s="1050"/>
      <c r="E270" s="1050"/>
      <c r="F270" s="1050"/>
      <c r="G270" s="1050"/>
      <c r="H270" s="338">
        <v>1166</v>
      </c>
      <c r="I270" s="1113"/>
      <c r="J270" s="1113"/>
      <c r="K270" s="1113"/>
      <c r="L270" s="1113"/>
      <c r="M270" s="1113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050" t="s">
        <v>619</v>
      </c>
      <c r="C271" s="1050"/>
      <c r="D271" s="1050"/>
      <c r="E271" s="1050"/>
      <c r="F271" s="1050"/>
      <c r="G271" s="1050"/>
      <c r="H271" s="338">
        <v>1167</v>
      </c>
      <c r="I271" s="1113"/>
      <c r="J271" s="1113"/>
      <c r="K271" s="1113"/>
      <c r="L271" s="1113"/>
      <c r="M271" s="1113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050" t="s">
        <v>620</v>
      </c>
      <c r="C272" s="1050"/>
      <c r="D272" s="1050"/>
      <c r="E272" s="1050"/>
      <c r="F272" s="1050"/>
      <c r="G272" s="1050"/>
      <c r="H272" s="338">
        <v>1168</v>
      </c>
      <c r="I272" s="1113"/>
      <c r="J272" s="1113"/>
      <c r="K272" s="1113"/>
      <c r="L272" s="1113"/>
      <c r="M272" s="1113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050" t="s">
        <v>621</v>
      </c>
      <c r="C273" s="1050"/>
      <c r="D273" s="1050"/>
      <c r="E273" s="1050"/>
      <c r="F273" s="1050"/>
      <c r="G273" s="1050"/>
      <c r="H273" s="338">
        <v>1169</v>
      </c>
      <c r="I273" s="1113"/>
      <c r="J273" s="1113"/>
      <c r="K273" s="1113"/>
      <c r="L273" s="1113"/>
      <c r="M273" s="1113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050" t="s">
        <v>622</v>
      </c>
      <c r="C274" s="1050"/>
      <c r="D274" s="1050"/>
      <c r="E274" s="1050"/>
      <c r="F274" s="1050"/>
      <c r="G274" s="1050"/>
      <c r="H274" s="338">
        <v>1170</v>
      </c>
      <c r="I274" s="1113"/>
      <c r="J274" s="1113"/>
      <c r="K274" s="1113"/>
      <c r="L274" s="1113"/>
      <c r="M274" s="1113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050" t="s">
        <v>623</v>
      </c>
      <c r="C275" s="1050"/>
      <c r="D275" s="1050"/>
      <c r="E275" s="1050"/>
      <c r="F275" s="1050"/>
      <c r="G275" s="1050"/>
      <c r="H275" s="338">
        <v>1171</v>
      </c>
      <c r="I275" s="1113"/>
      <c r="J275" s="1113"/>
      <c r="K275" s="1113"/>
      <c r="L275" s="1113"/>
      <c r="M275" s="1113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050" t="s">
        <v>624</v>
      </c>
      <c r="C276" s="1050"/>
      <c r="D276" s="1050"/>
      <c r="E276" s="1050"/>
      <c r="F276" s="1050"/>
      <c r="G276" s="1050"/>
      <c r="H276" s="338">
        <v>1172</v>
      </c>
      <c r="I276" s="1113"/>
      <c r="J276" s="1113"/>
      <c r="K276" s="1113"/>
      <c r="L276" s="1113"/>
      <c r="M276" s="1113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050" t="s">
        <v>625</v>
      </c>
      <c r="C277" s="1050"/>
      <c r="D277" s="1050"/>
      <c r="E277" s="1050"/>
      <c r="F277" s="1050"/>
      <c r="G277" s="1050"/>
      <c r="H277" s="338">
        <v>1173</v>
      </c>
      <c r="I277" s="1113"/>
      <c r="J277" s="1113"/>
      <c r="K277" s="1113"/>
      <c r="L277" s="1113"/>
      <c r="M277" s="1113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050" t="s">
        <v>626</v>
      </c>
      <c r="C278" s="1050"/>
      <c r="D278" s="1050"/>
      <c r="E278" s="1050"/>
      <c r="F278" s="1050"/>
      <c r="G278" s="1050"/>
      <c r="H278" s="338">
        <v>1174</v>
      </c>
      <c r="I278" s="1113"/>
      <c r="J278" s="1113"/>
      <c r="K278" s="1113"/>
      <c r="L278" s="1113"/>
      <c r="M278" s="1113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79" t="s">
        <v>627</v>
      </c>
      <c r="C280" s="1079"/>
      <c r="D280" s="1079"/>
      <c r="E280" s="1079"/>
      <c r="F280" s="1079"/>
      <c r="G280" s="1079"/>
      <c r="H280" s="1079"/>
      <c r="I280" s="1079"/>
      <c r="J280" s="1079"/>
      <c r="K280" s="1079"/>
      <c r="L280" s="1079"/>
      <c r="M280" s="1079"/>
      <c r="N280" s="1079"/>
      <c r="O280" s="1079"/>
      <c r="P280" s="1079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79"/>
      <c r="C281" s="1079"/>
      <c r="D281" s="1079"/>
      <c r="E281" s="1079"/>
      <c r="F281" s="1079"/>
      <c r="G281" s="1079"/>
      <c r="H281" s="1079"/>
      <c r="I281" s="1079"/>
      <c r="J281" s="1079"/>
      <c r="K281" s="1079"/>
      <c r="L281" s="1079"/>
      <c r="M281" s="1079"/>
      <c r="N281" s="1079"/>
      <c r="O281" s="1079"/>
      <c r="P281" s="1079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075" t="s">
        <v>628</v>
      </c>
      <c r="C282" s="1076"/>
      <c r="D282" s="1076"/>
      <c r="E282" s="1076"/>
      <c r="F282" s="1076"/>
      <c r="G282" s="1076"/>
      <c r="H282" s="1076"/>
      <c r="I282" s="1077"/>
      <c r="J282" s="338">
        <v>940</v>
      </c>
      <c r="K282" s="1067"/>
      <c r="L282" s="1067"/>
      <c r="M282" s="1067"/>
      <c r="N282" s="1067"/>
      <c r="O282" s="1067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050" t="s">
        <v>629</v>
      </c>
      <c r="C283" s="1050"/>
      <c r="D283" s="1050"/>
      <c r="E283" s="1050"/>
      <c r="F283" s="1050"/>
      <c r="G283" s="1050"/>
      <c r="H283" s="1050"/>
      <c r="I283" s="1050"/>
      <c r="J283" s="338">
        <v>938</v>
      </c>
      <c r="K283" s="1067"/>
      <c r="L283" s="1067"/>
      <c r="M283" s="1067"/>
      <c r="N283" s="1067"/>
      <c r="O283" s="1067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050" t="s">
        <v>630</v>
      </c>
      <c r="C284" s="1050"/>
      <c r="D284" s="1050"/>
      <c r="E284" s="1050"/>
      <c r="F284" s="1050"/>
      <c r="G284" s="1050"/>
      <c r="H284" s="1050"/>
      <c r="I284" s="1050"/>
      <c r="J284" s="338">
        <v>949</v>
      </c>
      <c r="K284" s="1067"/>
      <c r="L284" s="1067"/>
      <c r="M284" s="1067"/>
      <c r="N284" s="1067"/>
      <c r="O284" s="1067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050" t="s">
        <v>631</v>
      </c>
      <c r="C285" s="1050"/>
      <c r="D285" s="1050"/>
      <c r="E285" s="1050"/>
      <c r="F285" s="1050"/>
      <c r="G285" s="1050"/>
      <c r="H285" s="1050"/>
      <c r="I285" s="1050"/>
      <c r="J285" s="338">
        <v>1158</v>
      </c>
      <c r="K285" s="1113"/>
      <c r="L285" s="1113"/>
      <c r="M285" s="1113"/>
      <c r="N285" s="1113"/>
      <c r="O285" s="1113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050" t="s">
        <v>632</v>
      </c>
      <c r="C286" s="1050"/>
      <c r="D286" s="1050"/>
      <c r="E286" s="1050"/>
      <c r="F286" s="1050"/>
      <c r="G286" s="1050"/>
      <c r="H286" s="1050"/>
      <c r="I286" s="1050"/>
      <c r="J286" s="338">
        <v>950</v>
      </c>
      <c r="K286" s="1067"/>
      <c r="L286" s="1067"/>
      <c r="M286" s="1067"/>
      <c r="N286" s="1067"/>
      <c r="O286" s="1067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050" t="s">
        <v>633</v>
      </c>
      <c r="C287" s="1050"/>
      <c r="D287" s="1050"/>
      <c r="E287" s="1050"/>
      <c r="F287" s="1050"/>
      <c r="G287" s="1050"/>
      <c r="H287" s="1050"/>
      <c r="I287" s="1050"/>
      <c r="J287" s="338">
        <v>1066</v>
      </c>
      <c r="K287" s="1067"/>
      <c r="L287" s="1067"/>
      <c r="M287" s="1067"/>
      <c r="N287" s="1067"/>
      <c r="O287" s="1067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79" t="s">
        <v>634</v>
      </c>
      <c r="C289" s="1079"/>
      <c r="D289" s="1079"/>
      <c r="E289" s="1079"/>
      <c r="F289" s="1079"/>
      <c r="G289" s="1079"/>
      <c r="H289" s="1079"/>
      <c r="I289" s="1079"/>
      <c r="J289" s="1079"/>
      <c r="K289" s="1079"/>
      <c r="L289" s="1079"/>
      <c r="M289" s="1079"/>
      <c r="N289" s="1079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79"/>
      <c r="C290" s="1079"/>
      <c r="D290" s="1079"/>
      <c r="E290" s="1079"/>
      <c r="F290" s="1079"/>
      <c r="G290" s="1079"/>
      <c r="H290" s="1079"/>
      <c r="I290" s="1079"/>
      <c r="J290" s="1079"/>
      <c r="K290" s="1079"/>
      <c r="L290" s="1079"/>
      <c r="M290" s="1079"/>
      <c r="N290" s="1079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050" t="s">
        <v>635</v>
      </c>
      <c r="C291" s="1050"/>
      <c r="D291" s="1050"/>
      <c r="E291" s="1050"/>
      <c r="F291" s="1050"/>
      <c r="G291" s="1050"/>
      <c r="H291" s="350">
        <v>884</v>
      </c>
      <c r="I291" s="1038"/>
      <c r="J291" s="1038"/>
      <c r="K291" s="1038"/>
      <c r="L291" s="1038"/>
      <c r="M291" s="1038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050" t="s">
        <v>636</v>
      </c>
      <c r="C292" s="1050"/>
      <c r="D292" s="1050"/>
      <c r="E292" s="1050"/>
      <c r="F292" s="1050"/>
      <c r="G292" s="1050"/>
      <c r="H292" s="350">
        <v>885</v>
      </c>
      <c r="I292" s="1038"/>
      <c r="J292" s="1038"/>
      <c r="K292" s="1038"/>
      <c r="L292" s="1038"/>
      <c r="M292" s="1038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050" t="s">
        <v>637</v>
      </c>
      <c r="C293" s="1050"/>
      <c r="D293" s="1050"/>
      <c r="E293" s="1050"/>
      <c r="F293" s="1050"/>
      <c r="G293" s="1050"/>
      <c r="H293" s="350">
        <v>886</v>
      </c>
      <c r="I293" s="1038"/>
      <c r="J293" s="1038"/>
      <c r="K293" s="1038"/>
      <c r="L293" s="1038"/>
      <c r="M293" s="1038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050" t="s">
        <v>638</v>
      </c>
      <c r="C294" s="1050"/>
      <c r="D294" s="1050"/>
      <c r="E294" s="1050"/>
      <c r="F294" s="1050"/>
      <c r="G294" s="1050"/>
      <c r="H294" s="350">
        <v>985</v>
      </c>
      <c r="I294" s="1038"/>
      <c r="J294" s="1038"/>
      <c r="K294" s="1038"/>
      <c r="L294" s="1038"/>
      <c r="M294" s="1038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050" t="s">
        <v>639</v>
      </c>
      <c r="C295" s="1050"/>
      <c r="D295" s="1050"/>
      <c r="E295" s="1050"/>
      <c r="F295" s="1050"/>
      <c r="G295" s="1050"/>
      <c r="H295" s="350">
        <v>887</v>
      </c>
      <c r="I295" s="1038"/>
      <c r="J295" s="1038"/>
      <c r="K295" s="1038"/>
      <c r="L295" s="1038"/>
      <c r="M295" s="1038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54" t="s">
        <v>640</v>
      </c>
      <c r="C297" s="1054"/>
      <c r="D297" s="1054"/>
      <c r="E297" s="1054"/>
      <c r="F297" s="1054"/>
      <c r="G297" s="1054"/>
      <c r="H297" s="1054"/>
      <c r="I297" s="1054"/>
      <c r="J297" s="1054"/>
      <c r="K297" s="1054"/>
      <c r="L297" s="1054"/>
      <c r="M297" s="1054"/>
      <c r="N297" s="1054"/>
      <c r="O297" s="1054"/>
      <c r="P297" s="1054"/>
      <c r="Q297" s="1054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54"/>
      <c r="C298" s="1054"/>
      <c r="D298" s="1054"/>
      <c r="E298" s="1054"/>
      <c r="F298" s="1054"/>
      <c r="G298" s="1054"/>
      <c r="H298" s="1054"/>
      <c r="I298" s="1054"/>
      <c r="J298" s="1054"/>
      <c r="K298" s="1054"/>
      <c r="L298" s="1054"/>
      <c r="M298" s="1054"/>
      <c r="N298" s="1054"/>
      <c r="O298" s="1054"/>
      <c r="P298" s="1054"/>
      <c r="Q298" s="1054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05" t="s">
        <v>641</v>
      </c>
      <c r="C299" s="1075" t="s">
        <v>642</v>
      </c>
      <c r="D299" s="1076"/>
      <c r="E299" s="1076"/>
      <c r="F299" s="1076"/>
      <c r="G299" s="1076"/>
      <c r="H299" s="1076"/>
      <c r="I299" s="1076"/>
      <c r="J299" s="1077"/>
      <c r="K299" s="338">
        <v>1657</v>
      </c>
      <c r="L299" s="1084"/>
      <c r="M299" s="1084"/>
      <c r="N299" s="1084"/>
      <c r="O299" s="1084"/>
      <c r="P299" s="1084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05"/>
      <c r="C300" s="1075" t="s">
        <v>643</v>
      </c>
      <c r="D300" s="1076"/>
      <c r="E300" s="1076"/>
      <c r="F300" s="1076"/>
      <c r="G300" s="1076"/>
      <c r="H300" s="1076"/>
      <c r="I300" s="1076"/>
      <c r="J300" s="1077"/>
      <c r="K300" s="338">
        <v>1658</v>
      </c>
      <c r="L300" s="1084"/>
      <c r="M300" s="1084"/>
      <c r="N300" s="1084"/>
      <c r="O300" s="1084"/>
      <c r="P300" s="1084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05"/>
      <c r="C301" s="1075" t="s">
        <v>644</v>
      </c>
      <c r="D301" s="1076"/>
      <c r="E301" s="1076"/>
      <c r="F301" s="1076"/>
      <c r="G301" s="1076"/>
      <c r="H301" s="1076"/>
      <c r="I301" s="1076"/>
      <c r="J301" s="1077"/>
      <c r="K301" s="338">
        <v>1659</v>
      </c>
      <c r="L301" s="1084"/>
      <c r="M301" s="1084"/>
      <c r="N301" s="1084"/>
      <c r="O301" s="1084"/>
      <c r="P301" s="1084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05"/>
      <c r="C302" s="1075" t="s">
        <v>645</v>
      </c>
      <c r="D302" s="1076"/>
      <c r="E302" s="1076"/>
      <c r="F302" s="1076"/>
      <c r="G302" s="1076"/>
      <c r="H302" s="1076"/>
      <c r="I302" s="1076"/>
      <c r="J302" s="1077"/>
      <c r="K302" s="338">
        <v>1660</v>
      </c>
      <c r="L302" s="1084"/>
      <c r="M302" s="1084"/>
      <c r="N302" s="1084"/>
      <c r="O302" s="1084"/>
      <c r="P302" s="1084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05"/>
      <c r="C303" s="1075" t="s">
        <v>646</v>
      </c>
      <c r="D303" s="1076"/>
      <c r="E303" s="1076"/>
      <c r="F303" s="1076"/>
      <c r="G303" s="1076"/>
      <c r="H303" s="1076"/>
      <c r="I303" s="1076"/>
      <c r="J303" s="1077"/>
      <c r="K303" s="338">
        <v>1661</v>
      </c>
      <c r="L303" s="1084"/>
      <c r="M303" s="1084"/>
      <c r="N303" s="1084"/>
      <c r="O303" s="1084"/>
      <c r="P303" s="1084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05"/>
      <c r="C304" s="1075" t="s">
        <v>647</v>
      </c>
      <c r="D304" s="1076"/>
      <c r="E304" s="1076"/>
      <c r="F304" s="1076"/>
      <c r="G304" s="1076"/>
      <c r="H304" s="1076"/>
      <c r="I304" s="1076"/>
      <c r="J304" s="1077"/>
      <c r="K304" s="338">
        <v>1662</v>
      </c>
      <c r="L304" s="1084"/>
      <c r="M304" s="1084"/>
      <c r="N304" s="1084"/>
      <c r="O304" s="1084"/>
      <c r="P304" s="1084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05"/>
      <c r="C305" s="1075" t="s">
        <v>648</v>
      </c>
      <c r="D305" s="1076"/>
      <c r="E305" s="1076"/>
      <c r="F305" s="1076"/>
      <c r="G305" s="1076"/>
      <c r="H305" s="1076"/>
      <c r="I305" s="1076"/>
      <c r="J305" s="1077"/>
      <c r="K305" s="338">
        <v>1140</v>
      </c>
      <c r="L305" s="1084"/>
      <c r="M305" s="1084"/>
      <c r="N305" s="1084"/>
      <c r="O305" s="1084"/>
      <c r="P305" s="1084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05"/>
      <c r="C306" s="1075" t="s">
        <v>649</v>
      </c>
      <c r="D306" s="1076"/>
      <c r="E306" s="1076"/>
      <c r="F306" s="1076"/>
      <c r="G306" s="1076"/>
      <c r="H306" s="1076"/>
      <c r="I306" s="1076"/>
      <c r="J306" s="1077"/>
      <c r="K306" s="338">
        <v>1663</v>
      </c>
      <c r="L306" s="1084"/>
      <c r="M306" s="1084"/>
      <c r="N306" s="1084"/>
      <c r="O306" s="1084"/>
      <c r="P306" s="1084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05"/>
      <c r="C307" s="1075" t="s">
        <v>650</v>
      </c>
      <c r="D307" s="1076"/>
      <c r="E307" s="1076"/>
      <c r="F307" s="1076"/>
      <c r="G307" s="1076"/>
      <c r="H307" s="1076"/>
      <c r="I307" s="1076"/>
      <c r="J307" s="1077"/>
      <c r="K307" s="338">
        <v>1664</v>
      </c>
      <c r="L307" s="1084"/>
      <c r="M307" s="1084"/>
      <c r="N307" s="1084"/>
      <c r="O307" s="1084"/>
      <c r="P307" s="1084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05"/>
      <c r="C308" s="1075" t="s">
        <v>651</v>
      </c>
      <c r="D308" s="1076"/>
      <c r="E308" s="1076"/>
      <c r="F308" s="1076"/>
      <c r="G308" s="1076"/>
      <c r="H308" s="1076"/>
      <c r="I308" s="1076"/>
      <c r="J308" s="1077"/>
      <c r="K308" s="338">
        <v>1665</v>
      </c>
      <c r="L308" s="1084"/>
      <c r="M308" s="1084"/>
      <c r="N308" s="1084"/>
      <c r="O308" s="1084"/>
      <c r="P308" s="1084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05"/>
      <c r="C309" s="1075" t="s">
        <v>652</v>
      </c>
      <c r="D309" s="1076"/>
      <c r="E309" s="1076"/>
      <c r="F309" s="1076"/>
      <c r="G309" s="1076"/>
      <c r="H309" s="1076"/>
      <c r="I309" s="1076"/>
      <c r="J309" s="1077"/>
      <c r="K309" s="338">
        <v>1666</v>
      </c>
      <c r="L309" s="1084"/>
      <c r="M309" s="1084"/>
      <c r="N309" s="1084"/>
      <c r="O309" s="1084"/>
      <c r="P309" s="1084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05"/>
      <c r="C310" s="1075" t="s">
        <v>653</v>
      </c>
      <c r="D310" s="1076"/>
      <c r="E310" s="1076"/>
      <c r="F310" s="1076"/>
      <c r="G310" s="1076"/>
      <c r="H310" s="1076"/>
      <c r="I310" s="1076"/>
      <c r="J310" s="1077"/>
      <c r="K310" s="338">
        <v>1667</v>
      </c>
      <c r="L310" s="1084"/>
      <c r="M310" s="1084"/>
      <c r="N310" s="1084"/>
      <c r="O310" s="1084"/>
      <c r="P310" s="1084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05"/>
      <c r="C311" s="1075" t="s">
        <v>654</v>
      </c>
      <c r="D311" s="1076"/>
      <c r="E311" s="1076"/>
      <c r="F311" s="1076"/>
      <c r="G311" s="1076"/>
      <c r="H311" s="1076"/>
      <c r="I311" s="1076"/>
      <c r="J311" s="1077"/>
      <c r="K311" s="338">
        <v>1668</v>
      </c>
      <c r="L311" s="1084"/>
      <c r="M311" s="1084"/>
      <c r="N311" s="1084"/>
      <c r="O311" s="1084"/>
      <c r="P311" s="1084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05"/>
      <c r="C312" s="1075" t="s">
        <v>655</v>
      </c>
      <c r="D312" s="1076"/>
      <c r="E312" s="1076"/>
      <c r="F312" s="1076"/>
      <c r="G312" s="1076"/>
      <c r="H312" s="1076"/>
      <c r="I312" s="1076"/>
      <c r="J312" s="1077"/>
      <c r="K312" s="338">
        <v>1141</v>
      </c>
      <c r="L312" s="1084"/>
      <c r="M312" s="1084"/>
      <c r="N312" s="1084"/>
      <c r="O312" s="1084"/>
      <c r="P312" s="1084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05"/>
      <c r="C313" s="1075" t="s">
        <v>656</v>
      </c>
      <c r="D313" s="1076"/>
      <c r="E313" s="1076"/>
      <c r="F313" s="1076"/>
      <c r="G313" s="1076"/>
      <c r="H313" s="1076"/>
      <c r="I313" s="1076"/>
      <c r="J313" s="1077"/>
      <c r="K313" s="338">
        <v>1142</v>
      </c>
      <c r="L313" s="1084"/>
      <c r="M313" s="1084"/>
      <c r="N313" s="1084"/>
      <c r="O313" s="1084"/>
      <c r="P313" s="1084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05"/>
      <c r="C314" s="1075" t="s">
        <v>657</v>
      </c>
      <c r="D314" s="1076"/>
      <c r="E314" s="1076"/>
      <c r="F314" s="1076"/>
      <c r="G314" s="1076"/>
      <c r="H314" s="1076"/>
      <c r="I314" s="1076"/>
      <c r="J314" s="1077"/>
      <c r="K314" s="338">
        <v>1669</v>
      </c>
      <c r="L314" s="1084"/>
      <c r="M314" s="1084"/>
      <c r="N314" s="1084"/>
      <c r="O314" s="1084"/>
      <c r="P314" s="1084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05"/>
      <c r="C315" s="1075" t="s">
        <v>658</v>
      </c>
      <c r="D315" s="1076"/>
      <c r="E315" s="1076"/>
      <c r="F315" s="1076"/>
      <c r="G315" s="1076"/>
      <c r="H315" s="1076"/>
      <c r="I315" s="1076"/>
      <c r="J315" s="1077"/>
      <c r="K315" s="338">
        <v>1670</v>
      </c>
      <c r="L315" s="1084"/>
      <c r="M315" s="1084"/>
      <c r="N315" s="1084"/>
      <c r="O315" s="1084"/>
      <c r="P315" s="1084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05"/>
      <c r="C316" s="1075" t="s">
        <v>659</v>
      </c>
      <c r="D316" s="1076"/>
      <c r="E316" s="1076"/>
      <c r="F316" s="1076"/>
      <c r="G316" s="1076"/>
      <c r="H316" s="1076"/>
      <c r="I316" s="1076"/>
      <c r="J316" s="1077"/>
      <c r="K316" s="338">
        <v>1671</v>
      </c>
      <c r="L316" s="1084"/>
      <c r="M316" s="1084"/>
      <c r="N316" s="1084"/>
      <c r="O316" s="1084"/>
      <c r="P316" s="1084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05"/>
      <c r="C317" s="1109" t="s">
        <v>660</v>
      </c>
      <c r="D317" s="1110"/>
      <c r="E317" s="1110"/>
      <c r="F317" s="1110"/>
      <c r="G317" s="1110"/>
      <c r="H317" s="1110"/>
      <c r="I317" s="1110"/>
      <c r="J317" s="1111"/>
      <c r="K317" s="352">
        <v>1672</v>
      </c>
      <c r="L317" s="1112"/>
      <c r="M317" s="1112"/>
      <c r="N317" s="1112"/>
      <c r="O317" s="1112"/>
      <c r="P317" s="1112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05" t="s">
        <v>661</v>
      </c>
      <c r="C318" s="1075" t="s">
        <v>662</v>
      </c>
      <c r="D318" s="1076"/>
      <c r="E318" s="1076"/>
      <c r="F318" s="1076"/>
      <c r="G318" s="1076"/>
      <c r="H318" s="1076"/>
      <c r="I318" s="1076"/>
      <c r="J318" s="1077"/>
      <c r="K318" s="338">
        <v>1673</v>
      </c>
      <c r="L318" s="1084"/>
      <c r="M318" s="1084"/>
      <c r="N318" s="1084"/>
      <c r="O318" s="1084"/>
      <c r="P318" s="1084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05"/>
      <c r="C319" s="1075" t="s">
        <v>663</v>
      </c>
      <c r="D319" s="1076"/>
      <c r="E319" s="1076"/>
      <c r="F319" s="1076"/>
      <c r="G319" s="1076"/>
      <c r="H319" s="1076"/>
      <c r="I319" s="1076"/>
      <c r="J319" s="1077"/>
      <c r="K319" s="338">
        <v>1674</v>
      </c>
      <c r="L319" s="1084"/>
      <c r="M319" s="1084"/>
      <c r="N319" s="1084"/>
      <c r="O319" s="1084"/>
      <c r="P319" s="1084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05"/>
      <c r="C320" s="1075" t="s">
        <v>664</v>
      </c>
      <c r="D320" s="1076"/>
      <c r="E320" s="1076"/>
      <c r="F320" s="1076"/>
      <c r="G320" s="1076"/>
      <c r="H320" s="1076"/>
      <c r="I320" s="1076"/>
      <c r="J320" s="1077"/>
      <c r="K320" s="338">
        <v>1144</v>
      </c>
      <c r="L320" s="1084"/>
      <c r="M320" s="1084"/>
      <c r="N320" s="1084"/>
      <c r="O320" s="1084"/>
      <c r="P320" s="1084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05"/>
      <c r="C321" s="1075" t="s">
        <v>649</v>
      </c>
      <c r="D321" s="1076"/>
      <c r="E321" s="1076"/>
      <c r="F321" s="1076"/>
      <c r="G321" s="1076"/>
      <c r="H321" s="1076"/>
      <c r="I321" s="1076"/>
      <c r="J321" s="1077"/>
      <c r="K321" s="338">
        <v>1675</v>
      </c>
      <c r="L321" s="1084"/>
      <c r="M321" s="1084"/>
      <c r="N321" s="1084"/>
      <c r="O321" s="1084"/>
      <c r="P321" s="1084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05"/>
      <c r="C322" s="1075" t="s">
        <v>665</v>
      </c>
      <c r="D322" s="1076"/>
      <c r="E322" s="1076"/>
      <c r="F322" s="1076"/>
      <c r="G322" s="1076"/>
      <c r="H322" s="1076"/>
      <c r="I322" s="1076"/>
      <c r="J322" s="1077"/>
      <c r="K322" s="338">
        <v>1175</v>
      </c>
      <c r="L322" s="1084"/>
      <c r="M322" s="1084"/>
      <c r="N322" s="1084"/>
      <c r="O322" s="1084"/>
      <c r="P322" s="1084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05"/>
      <c r="C323" s="1075" t="s">
        <v>666</v>
      </c>
      <c r="D323" s="1076"/>
      <c r="E323" s="1076"/>
      <c r="F323" s="1076"/>
      <c r="G323" s="1076"/>
      <c r="H323" s="1076"/>
      <c r="I323" s="1076"/>
      <c r="J323" s="1077"/>
      <c r="K323" s="338">
        <v>1676</v>
      </c>
      <c r="L323" s="1084"/>
      <c r="M323" s="1084"/>
      <c r="N323" s="1084"/>
      <c r="O323" s="1084"/>
      <c r="P323" s="1084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05"/>
      <c r="C324" s="1075" t="s">
        <v>667</v>
      </c>
      <c r="D324" s="1076"/>
      <c r="E324" s="1076"/>
      <c r="F324" s="1076"/>
      <c r="G324" s="1076"/>
      <c r="H324" s="1076"/>
      <c r="I324" s="1076"/>
      <c r="J324" s="1077"/>
      <c r="K324" s="338">
        <v>1677</v>
      </c>
      <c r="L324" s="1084"/>
      <c r="M324" s="1084"/>
      <c r="N324" s="1084"/>
      <c r="O324" s="1084"/>
      <c r="P324" s="1084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05"/>
      <c r="C325" s="1075" t="s">
        <v>668</v>
      </c>
      <c r="D325" s="1076"/>
      <c r="E325" s="1076"/>
      <c r="F325" s="1076"/>
      <c r="G325" s="1076"/>
      <c r="H325" s="1076"/>
      <c r="I325" s="1076"/>
      <c r="J325" s="1077"/>
      <c r="K325" s="338">
        <v>1678</v>
      </c>
      <c r="L325" s="1084"/>
      <c r="M325" s="1084"/>
      <c r="N325" s="1084"/>
      <c r="O325" s="1084"/>
      <c r="P325" s="1084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05"/>
      <c r="C326" s="1075" t="s">
        <v>669</v>
      </c>
      <c r="D326" s="1076"/>
      <c r="E326" s="1076"/>
      <c r="F326" s="1076"/>
      <c r="G326" s="1076"/>
      <c r="H326" s="1076"/>
      <c r="I326" s="1076"/>
      <c r="J326" s="1077"/>
      <c r="K326" s="338">
        <v>1150</v>
      </c>
      <c r="L326" s="1084"/>
      <c r="M326" s="1084"/>
      <c r="N326" s="1084"/>
      <c r="O326" s="1084"/>
      <c r="P326" s="1084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05"/>
      <c r="C327" s="1075" t="s">
        <v>670</v>
      </c>
      <c r="D327" s="1076"/>
      <c r="E327" s="1076"/>
      <c r="F327" s="1076"/>
      <c r="G327" s="1076"/>
      <c r="H327" s="1076"/>
      <c r="I327" s="1076"/>
      <c r="J327" s="1077"/>
      <c r="K327" s="338">
        <v>1147</v>
      </c>
      <c r="L327" s="1084"/>
      <c r="M327" s="1084"/>
      <c r="N327" s="1084"/>
      <c r="O327" s="1084"/>
      <c r="P327" s="1084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05"/>
      <c r="C328" s="1075" t="s">
        <v>671</v>
      </c>
      <c r="D328" s="1076"/>
      <c r="E328" s="1076"/>
      <c r="F328" s="1076"/>
      <c r="G328" s="1076"/>
      <c r="H328" s="1076"/>
      <c r="I328" s="1076"/>
      <c r="J328" s="1077"/>
      <c r="K328" s="338">
        <v>1148</v>
      </c>
      <c r="L328" s="1084"/>
      <c r="M328" s="1084"/>
      <c r="N328" s="1084"/>
      <c r="O328" s="1084"/>
      <c r="P328" s="1084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05"/>
      <c r="C329" s="1075" t="s">
        <v>672</v>
      </c>
      <c r="D329" s="1076"/>
      <c r="E329" s="1076"/>
      <c r="F329" s="1076"/>
      <c r="G329" s="1076"/>
      <c r="H329" s="1076"/>
      <c r="I329" s="1076"/>
      <c r="J329" s="1077"/>
      <c r="K329" s="338">
        <v>1149</v>
      </c>
      <c r="L329" s="1084"/>
      <c r="M329" s="1084"/>
      <c r="N329" s="1084"/>
      <c r="O329" s="1084"/>
      <c r="P329" s="1084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05"/>
      <c r="C330" s="1075" t="s">
        <v>673</v>
      </c>
      <c r="D330" s="1076"/>
      <c r="E330" s="1076"/>
      <c r="F330" s="1076"/>
      <c r="G330" s="1076"/>
      <c r="H330" s="1076"/>
      <c r="I330" s="1076"/>
      <c r="J330" s="1077"/>
      <c r="K330" s="338">
        <v>1151</v>
      </c>
      <c r="L330" s="1084"/>
      <c r="M330" s="1084"/>
      <c r="N330" s="1084"/>
      <c r="O330" s="1084"/>
      <c r="P330" s="1084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05"/>
      <c r="C331" s="1075" t="s">
        <v>674</v>
      </c>
      <c r="D331" s="1076"/>
      <c r="E331" s="1076"/>
      <c r="F331" s="1076"/>
      <c r="G331" s="1076"/>
      <c r="H331" s="1076"/>
      <c r="I331" s="1076"/>
      <c r="J331" s="1077"/>
      <c r="K331" s="338">
        <v>1152</v>
      </c>
      <c r="L331" s="1084"/>
      <c r="M331" s="1084"/>
      <c r="N331" s="1084"/>
      <c r="O331" s="1084"/>
      <c r="P331" s="1084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05"/>
      <c r="C332" s="1075" t="s">
        <v>675</v>
      </c>
      <c r="D332" s="1076"/>
      <c r="E332" s="1076"/>
      <c r="F332" s="1076"/>
      <c r="G332" s="1076"/>
      <c r="H332" s="1076"/>
      <c r="I332" s="1076"/>
      <c r="J332" s="1077"/>
      <c r="K332" s="338">
        <v>1176</v>
      </c>
      <c r="L332" s="1084"/>
      <c r="M332" s="1084"/>
      <c r="N332" s="1084"/>
      <c r="O332" s="1084"/>
      <c r="P332" s="1084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05"/>
      <c r="C333" s="1075" t="s">
        <v>676</v>
      </c>
      <c r="D333" s="1076"/>
      <c r="E333" s="1076"/>
      <c r="F333" s="1076"/>
      <c r="G333" s="1076"/>
      <c r="H333" s="1076"/>
      <c r="I333" s="1076"/>
      <c r="J333" s="1077"/>
      <c r="K333" s="338">
        <v>1159</v>
      </c>
      <c r="L333" s="1084"/>
      <c r="M333" s="1084"/>
      <c r="N333" s="1084"/>
      <c r="O333" s="1084"/>
      <c r="P333" s="1084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05"/>
      <c r="C334" s="1075" t="s">
        <v>677</v>
      </c>
      <c r="D334" s="1076"/>
      <c r="E334" s="1076"/>
      <c r="F334" s="1076"/>
      <c r="G334" s="1076"/>
      <c r="H334" s="1076"/>
      <c r="I334" s="1076"/>
      <c r="J334" s="1077"/>
      <c r="K334" s="338">
        <v>1679</v>
      </c>
      <c r="L334" s="1084"/>
      <c r="M334" s="1084"/>
      <c r="N334" s="1084"/>
      <c r="O334" s="1084"/>
      <c r="P334" s="1084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05"/>
      <c r="C335" s="1075" t="s">
        <v>678</v>
      </c>
      <c r="D335" s="1076"/>
      <c r="E335" s="1076"/>
      <c r="F335" s="1076"/>
      <c r="G335" s="1076"/>
      <c r="H335" s="1076"/>
      <c r="I335" s="1076"/>
      <c r="J335" s="1077"/>
      <c r="K335" s="338">
        <v>1680</v>
      </c>
      <c r="L335" s="1084"/>
      <c r="M335" s="1084"/>
      <c r="N335" s="1084"/>
      <c r="O335" s="1084"/>
      <c r="P335" s="1084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05"/>
      <c r="C336" s="1075" t="s">
        <v>679</v>
      </c>
      <c r="D336" s="1076"/>
      <c r="E336" s="1076"/>
      <c r="F336" s="1076"/>
      <c r="G336" s="1076"/>
      <c r="H336" s="1076"/>
      <c r="I336" s="1076"/>
      <c r="J336" s="1077"/>
      <c r="K336" s="338">
        <v>1681</v>
      </c>
      <c r="L336" s="1084"/>
      <c r="M336" s="1084"/>
      <c r="N336" s="1084"/>
      <c r="O336" s="1084"/>
      <c r="P336" s="1084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05"/>
      <c r="C337" s="1075" t="s">
        <v>680</v>
      </c>
      <c r="D337" s="1076"/>
      <c r="E337" s="1076"/>
      <c r="F337" s="1076"/>
      <c r="G337" s="1076"/>
      <c r="H337" s="1076"/>
      <c r="I337" s="1076"/>
      <c r="J337" s="1077"/>
      <c r="K337" s="338">
        <v>1682</v>
      </c>
      <c r="L337" s="1084"/>
      <c r="M337" s="1084"/>
      <c r="N337" s="1084"/>
      <c r="O337" s="1084"/>
      <c r="P337" s="1084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05"/>
      <c r="C338" s="1075" t="s">
        <v>681</v>
      </c>
      <c r="D338" s="1076"/>
      <c r="E338" s="1076"/>
      <c r="F338" s="1076"/>
      <c r="G338" s="1076"/>
      <c r="H338" s="1076"/>
      <c r="I338" s="1076"/>
      <c r="J338" s="1077"/>
      <c r="K338" s="338">
        <v>1683</v>
      </c>
      <c r="L338" s="1084"/>
      <c r="M338" s="1084"/>
      <c r="N338" s="1084"/>
      <c r="O338" s="1084"/>
      <c r="P338" s="1084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05"/>
      <c r="C339" s="1075" t="s">
        <v>682</v>
      </c>
      <c r="D339" s="1076"/>
      <c r="E339" s="1076"/>
      <c r="F339" s="1076"/>
      <c r="G339" s="1076"/>
      <c r="H339" s="1076"/>
      <c r="I339" s="1076"/>
      <c r="J339" s="1077"/>
      <c r="K339" s="338">
        <v>1684</v>
      </c>
      <c r="L339" s="1084"/>
      <c r="M339" s="1084"/>
      <c r="N339" s="1084"/>
      <c r="O339" s="1084"/>
      <c r="P339" s="1084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05"/>
      <c r="C340" s="1075" t="s">
        <v>683</v>
      </c>
      <c r="D340" s="1076"/>
      <c r="E340" s="1076"/>
      <c r="F340" s="1076"/>
      <c r="G340" s="1076"/>
      <c r="H340" s="1076"/>
      <c r="I340" s="1076"/>
      <c r="J340" s="1077"/>
      <c r="K340" s="338">
        <v>1685</v>
      </c>
      <c r="L340" s="1084"/>
      <c r="M340" s="1084"/>
      <c r="N340" s="1084"/>
      <c r="O340" s="1084"/>
      <c r="P340" s="1084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05"/>
      <c r="C341" s="1075" t="s">
        <v>684</v>
      </c>
      <c r="D341" s="1076"/>
      <c r="E341" s="1076"/>
      <c r="F341" s="1076"/>
      <c r="G341" s="1076"/>
      <c r="H341" s="1076"/>
      <c r="I341" s="1076"/>
      <c r="J341" s="1077"/>
      <c r="K341" s="338">
        <v>1686</v>
      </c>
      <c r="L341" s="1084"/>
      <c r="M341" s="1084"/>
      <c r="N341" s="1084"/>
      <c r="O341" s="1084"/>
      <c r="P341" s="1084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05"/>
      <c r="C342" s="1075" t="s">
        <v>685</v>
      </c>
      <c r="D342" s="1076"/>
      <c r="E342" s="1076"/>
      <c r="F342" s="1076"/>
      <c r="G342" s="1076"/>
      <c r="H342" s="1076"/>
      <c r="I342" s="1076"/>
      <c r="J342" s="1077"/>
      <c r="K342" s="338">
        <v>1183</v>
      </c>
      <c r="L342" s="1084"/>
      <c r="M342" s="1084"/>
      <c r="N342" s="1084"/>
      <c r="O342" s="1084"/>
      <c r="P342" s="1084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05"/>
      <c r="C343" s="1075" t="s">
        <v>686</v>
      </c>
      <c r="D343" s="1076"/>
      <c r="E343" s="1076"/>
      <c r="F343" s="1076"/>
      <c r="G343" s="1076"/>
      <c r="H343" s="1076"/>
      <c r="I343" s="1076"/>
      <c r="J343" s="1077"/>
      <c r="K343" s="338">
        <v>1687</v>
      </c>
      <c r="L343" s="1084"/>
      <c r="M343" s="1084"/>
      <c r="N343" s="1084"/>
      <c r="O343" s="1084"/>
      <c r="P343" s="1084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05"/>
      <c r="C344" s="1075" t="s">
        <v>687</v>
      </c>
      <c r="D344" s="1076"/>
      <c r="E344" s="1076"/>
      <c r="F344" s="1076"/>
      <c r="G344" s="1076"/>
      <c r="H344" s="1076"/>
      <c r="I344" s="1076"/>
      <c r="J344" s="1077"/>
      <c r="K344" s="338">
        <v>1688</v>
      </c>
      <c r="L344" s="1084"/>
      <c r="M344" s="1084"/>
      <c r="N344" s="1084"/>
      <c r="O344" s="1084"/>
      <c r="P344" s="1084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05"/>
      <c r="C345" s="1075" t="s">
        <v>688</v>
      </c>
      <c r="D345" s="1076"/>
      <c r="E345" s="1076"/>
      <c r="F345" s="1076"/>
      <c r="G345" s="1076"/>
      <c r="H345" s="1076"/>
      <c r="I345" s="1076"/>
      <c r="J345" s="1077"/>
      <c r="K345" s="338">
        <v>1689</v>
      </c>
      <c r="L345" s="1084"/>
      <c r="M345" s="1084"/>
      <c r="N345" s="1084"/>
      <c r="O345" s="1084"/>
      <c r="P345" s="1084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05"/>
      <c r="C346" s="1057" t="s">
        <v>689</v>
      </c>
      <c r="D346" s="1057"/>
      <c r="E346" s="1057"/>
      <c r="F346" s="1057"/>
      <c r="G346" s="1057"/>
      <c r="H346" s="1057"/>
      <c r="I346" s="1057"/>
      <c r="J346" s="1057"/>
      <c r="K346" s="352">
        <v>1728</v>
      </c>
      <c r="L346" s="1106"/>
      <c r="M346" s="1107"/>
      <c r="N346" s="1107"/>
      <c r="O346" s="1107"/>
      <c r="P346" s="1108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05"/>
      <c r="C347" s="1075" t="s">
        <v>690</v>
      </c>
      <c r="D347" s="1076"/>
      <c r="E347" s="1076"/>
      <c r="F347" s="1076"/>
      <c r="G347" s="1076"/>
      <c r="H347" s="1076"/>
      <c r="I347" s="1076"/>
      <c r="J347" s="1077"/>
      <c r="K347" s="338">
        <v>1154</v>
      </c>
      <c r="L347" s="1084"/>
      <c r="M347" s="1084"/>
      <c r="N347" s="1084"/>
      <c r="O347" s="1084"/>
      <c r="P347" s="1084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05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084"/>
      <c r="M348" s="1084"/>
      <c r="N348" s="1084"/>
      <c r="O348" s="1084"/>
      <c r="P348" s="1084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05"/>
      <c r="C349" s="1057" t="s">
        <v>692</v>
      </c>
      <c r="D349" s="1057"/>
      <c r="E349" s="1057"/>
      <c r="F349" s="1057"/>
      <c r="G349" s="1057"/>
      <c r="H349" s="1057"/>
      <c r="I349" s="1057"/>
      <c r="J349" s="1057"/>
      <c r="K349" s="352">
        <v>1690</v>
      </c>
      <c r="L349" s="1106"/>
      <c r="M349" s="1107"/>
      <c r="N349" s="1107"/>
      <c r="O349" s="1107"/>
      <c r="P349" s="1108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05"/>
      <c r="C350" s="1073" t="s">
        <v>693</v>
      </c>
      <c r="D350" s="1073"/>
      <c r="E350" s="1073"/>
      <c r="F350" s="1073"/>
      <c r="G350" s="1073"/>
      <c r="H350" s="1073"/>
      <c r="I350" s="1073"/>
      <c r="J350" s="1073"/>
      <c r="K350" s="1073"/>
      <c r="L350" s="1073"/>
      <c r="M350" s="1073"/>
      <c r="N350" s="1073"/>
      <c r="O350" s="1073"/>
      <c r="P350" s="1073"/>
      <c r="Q350" s="1073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05"/>
      <c r="C351" s="1048" t="s">
        <v>694</v>
      </c>
      <c r="D351" s="1048"/>
      <c r="E351" s="1048"/>
      <c r="F351" s="1048"/>
      <c r="G351" s="1048"/>
      <c r="H351" s="1048"/>
      <c r="I351" s="1048"/>
      <c r="J351" s="1048"/>
      <c r="K351" s="338">
        <v>1155</v>
      </c>
      <c r="L351" s="1065"/>
      <c r="M351" s="1065"/>
      <c r="N351" s="1065"/>
      <c r="O351" s="1065"/>
      <c r="P351" s="1065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05"/>
      <c r="C352" s="1048" t="s">
        <v>695</v>
      </c>
      <c r="D352" s="1048"/>
      <c r="E352" s="1048"/>
      <c r="F352" s="1048"/>
      <c r="G352" s="1048"/>
      <c r="H352" s="1048"/>
      <c r="I352" s="1048"/>
      <c r="J352" s="1048"/>
      <c r="K352" s="338">
        <v>1156</v>
      </c>
      <c r="L352" s="1065"/>
      <c r="M352" s="1065"/>
      <c r="N352" s="1065"/>
      <c r="O352" s="1065"/>
      <c r="P352" s="1065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05"/>
      <c r="C353" s="1070" t="s">
        <v>8</v>
      </c>
      <c r="D353" s="1071"/>
      <c r="E353" s="1071"/>
      <c r="F353" s="1071"/>
      <c r="G353" s="1071"/>
      <c r="H353" s="1071"/>
      <c r="I353" s="1071"/>
      <c r="J353" s="1072"/>
      <c r="K353" s="352">
        <v>1143</v>
      </c>
      <c r="L353" s="1102"/>
      <c r="M353" s="1103"/>
      <c r="N353" s="1103"/>
      <c r="O353" s="1103"/>
      <c r="P353" s="1104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54" t="s">
        <v>696</v>
      </c>
      <c r="C355" s="1054"/>
      <c r="D355" s="1054"/>
      <c r="E355" s="1054"/>
      <c r="F355" s="1054"/>
      <c r="G355" s="1054"/>
      <c r="H355" s="1054"/>
      <c r="I355" s="1054"/>
      <c r="J355" s="1054"/>
      <c r="K355" s="1054"/>
      <c r="L355" s="1054"/>
      <c r="M355" s="1054"/>
      <c r="N355" s="1054"/>
      <c r="O355" s="1054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54"/>
      <c r="C356" s="1054"/>
      <c r="D356" s="1054"/>
      <c r="E356" s="1054"/>
      <c r="F356" s="1054"/>
      <c r="G356" s="1054"/>
      <c r="H356" s="1054"/>
      <c r="I356" s="1054"/>
      <c r="J356" s="1054"/>
      <c r="K356" s="1054"/>
      <c r="L356" s="1054"/>
      <c r="M356" s="1054"/>
      <c r="N356" s="1054"/>
      <c r="O356" s="1054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050" t="s">
        <v>697</v>
      </c>
      <c r="C357" s="1050"/>
      <c r="D357" s="1050"/>
      <c r="E357" s="1050"/>
      <c r="F357" s="1050"/>
      <c r="G357" s="1050"/>
      <c r="H357" s="1050"/>
      <c r="I357" s="338">
        <v>1698</v>
      </c>
      <c r="J357" s="1065"/>
      <c r="K357" s="1065"/>
      <c r="L357" s="1065"/>
      <c r="M357" s="1065"/>
      <c r="N357" s="1065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050" t="s">
        <v>698</v>
      </c>
      <c r="C358" s="1050"/>
      <c r="D358" s="1050"/>
      <c r="E358" s="1050"/>
      <c r="F358" s="1050"/>
      <c r="G358" s="1050"/>
      <c r="H358" s="1050"/>
      <c r="I358" s="338">
        <v>1717</v>
      </c>
      <c r="J358" s="1065"/>
      <c r="K358" s="1065"/>
      <c r="L358" s="1065"/>
      <c r="M358" s="1065"/>
      <c r="N358" s="1065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050" t="s">
        <v>699</v>
      </c>
      <c r="C359" s="1050"/>
      <c r="D359" s="1050"/>
      <c r="E359" s="1050"/>
      <c r="F359" s="1050"/>
      <c r="G359" s="1050"/>
      <c r="H359" s="1050"/>
      <c r="I359" s="338">
        <v>1692</v>
      </c>
      <c r="J359" s="1065"/>
      <c r="K359" s="1065"/>
      <c r="L359" s="1065"/>
      <c r="M359" s="1065"/>
      <c r="N359" s="1065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050" t="s">
        <v>700</v>
      </c>
      <c r="C360" s="1050"/>
      <c r="D360" s="1050"/>
      <c r="E360" s="1050"/>
      <c r="F360" s="1050"/>
      <c r="G360" s="1050"/>
      <c r="H360" s="1050"/>
      <c r="I360" s="338">
        <v>1699</v>
      </c>
      <c r="J360" s="1065"/>
      <c r="K360" s="1065"/>
      <c r="L360" s="1065"/>
      <c r="M360" s="1065"/>
      <c r="N360" s="1065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051" t="s">
        <v>9</v>
      </c>
      <c r="C361" s="1051"/>
      <c r="D361" s="1051"/>
      <c r="E361" s="1051"/>
      <c r="F361" s="1051"/>
      <c r="G361" s="1051"/>
      <c r="H361" s="1051"/>
      <c r="I361" s="352">
        <v>1718</v>
      </c>
      <c r="J361" s="1056"/>
      <c r="K361" s="1056"/>
      <c r="L361" s="1056"/>
      <c r="M361" s="1056"/>
      <c r="N361" s="1056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050" t="s">
        <v>701</v>
      </c>
      <c r="C362" s="1050"/>
      <c r="D362" s="1050"/>
      <c r="E362" s="1050"/>
      <c r="F362" s="1050"/>
      <c r="G362" s="1050"/>
      <c r="H362" s="1050"/>
      <c r="I362" s="338">
        <v>1693</v>
      </c>
      <c r="J362" s="1065"/>
      <c r="K362" s="1065"/>
      <c r="L362" s="1065"/>
      <c r="M362" s="1065"/>
      <c r="N362" s="1065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050" t="s">
        <v>702</v>
      </c>
      <c r="C363" s="1050"/>
      <c r="D363" s="1050"/>
      <c r="E363" s="1050"/>
      <c r="F363" s="1050"/>
      <c r="G363" s="1050"/>
      <c r="H363" s="1050"/>
      <c r="I363" s="338">
        <v>844</v>
      </c>
      <c r="J363" s="1065"/>
      <c r="K363" s="1065"/>
      <c r="L363" s="1065"/>
      <c r="M363" s="1065"/>
      <c r="N363" s="1065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050" t="s">
        <v>10</v>
      </c>
      <c r="C364" s="1050"/>
      <c r="D364" s="1050"/>
      <c r="E364" s="1050"/>
      <c r="F364" s="1050"/>
      <c r="G364" s="1050"/>
      <c r="H364" s="1050"/>
      <c r="I364" s="338">
        <v>982</v>
      </c>
      <c r="J364" s="1065"/>
      <c r="K364" s="1065"/>
      <c r="L364" s="1065"/>
      <c r="M364" s="1065"/>
      <c r="N364" s="1065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050" t="s">
        <v>703</v>
      </c>
      <c r="C365" s="1050"/>
      <c r="D365" s="1050"/>
      <c r="E365" s="1050"/>
      <c r="F365" s="1050"/>
      <c r="G365" s="1050"/>
      <c r="H365" s="1050"/>
      <c r="I365" s="338">
        <v>1198</v>
      </c>
      <c r="J365" s="1065"/>
      <c r="K365" s="1065"/>
      <c r="L365" s="1065"/>
      <c r="M365" s="1065"/>
      <c r="N365" s="1065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051" t="s">
        <v>704</v>
      </c>
      <c r="C366" s="1051"/>
      <c r="D366" s="1051"/>
      <c r="E366" s="1051"/>
      <c r="F366" s="1051"/>
      <c r="G366" s="1051"/>
      <c r="H366" s="1051"/>
      <c r="I366" s="352">
        <v>1199</v>
      </c>
      <c r="J366" s="1056"/>
      <c r="K366" s="1056"/>
      <c r="L366" s="1056"/>
      <c r="M366" s="1056"/>
      <c r="N366" s="1056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79" t="s">
        <v>705</v>
      </c>
      <c r="C368" s="1079"/>
      <c r="D368" s="1079"/>
      <c r="E368" s="1079"/>
      <c r="F368" s="1079"/>
      <c r="G368" s="1079"/>
      <c r="H368" s="1079"/>
      <c r="I368" s="1079"/>
      <c r="J368" s="1079"/>
      <c r="K368" s="1079"/>
      <c r="L368" s="1079"/>
      <c r="M368" s="1079"/>
      <c r="N368" s="1079"/>
      <c r="O368" s="1079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79"/>
      <c r="C369" s="1079"/>
      <c r="D369" s="1079"/>
      <c r="E369" s="1079"/>
      <c r="F369" s="1079"/>
      <c r="G369" s="1079"/>
      <c r="H369" s="1079"/>
      <c r="I369" s="1079"/>
      <c r="J369" s="1079"/>
      <c r="K369" s="1079"/>
      <c r="L369" s="1079"/>
      <c r="M369" s="1079"/>
      <c r="N369" s="1079"/>
      <c r="O369" s="1079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050" t="s">
        <v>706</v>
      </c>
      <c r="C370" s="1050"/>
      <c r="D370" s="1050"/>
      <c r="E370" s="1050"/>
      <c r="F370" s="1050"/>
      <c r="G370" s="1050"/>
      <c r="H370" s="1050"/>
      <c r="I370" s="338">
        <v>1145</v>
      </c>
      <c r="J370" s="1084"/>
      <c r="K370" s="1084"/>
      <c r="L370" s="1084"/>
      <c r="M370" s="1084"/>
      <c r="N370" s="1084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050" t="s">
        <v>707</v>
      </c>
      <c r="C371" s="1050"/>
      <c r="D371" s="1050"/>
      <c r="E371" s="1050"/>
      <c r="F371" s="1050"/>
      <c r="G371" s="1050"/>
      <c r="H371" s="1050"/>
      <c r="I371" s="338">
        <v>1146</v>
      </c>
      <c r="J371" s="1084"/>
      <c r="K371" s="1084"/>
      <c r="L371" s="1084"/>
      <c r="M371" s="1084"/>
      <c r="N371" s="1084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050" t="s">
        <v>708</v>
      </c>
      <c r="C372" s="1050"/>
      <c r="D372" s="1050"/>
      <c r="E372" s="1050"/>
      <c r="F372" s="1050"/>
      <c r="G372" s="1050"/>
      <c r="H372" s="1050"/>
      <c r="I372" s="338">
        <v>1177</v>
      </c>
      <c r="J372" s="1084"/>
      <c r="K372" s="1084"/>
      <c r="L372" s="1084"/>
      <c r="M372" s="1084"/>
      <c r="N372" s="1084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050" t="s">
        <v>709</v>
      </c>
      <c r="C373" s="1050"/>
      <c r="D373" s="1050"/>
      <c r="E373" s="1050"/>
      <c r="F373" s="1050"/>
      <c r="G373" s="1050"/>
      <c r="H373" s="1050"/>
      <c r="I373" s="338">
        <v>893</v>
      </c>
      <c r="J373" s="1084"/>
      <c r="K373" s="1084"/>
      <c r="L373" s="1084"/>
      <c r="M373" s="1084"/>
      <c r="N373" s="1084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050" t="s">
        <v>710</v>
      </c>
      <c r="C374" s="1050"/>
      <c r="D374" s="1050"/>
      <c r="E374" s="1050"/>
      <c r="F374" s="1050"/>
      <c r="G374" s="1050"/>
      <c r="H374" s="1050"/>
      <c r="I374" s="338">
        <v>894</v>
      </c>
      <c r="J374" s="1084"/>
      <c r="K374" s="1084"/>
      <c r="L374" s="1084"/>
      <c r="M374" s="1084"/>
      <c r="N374" s="1084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050" t="s">
        <v>711</v>
      </c>
      <c r="C375" s="1050"/>
      <c r="D375" s="1050"/>
      <c r="E375" s="1050"/>
      <c r="F375" s="1050"/>
      <c r="G375" s="1050"/>
      <c r="H375" s="1050"/>
      <c r="I375" s="338">
        <v>1694</v>
      </c>
      <c r="J375" s="1084"/>
      <c r="K375" s="1084"/>
      <c r="L375" s="1084"/>
      <c r="M375" s="1084"/>
      <c r="N375" s="1084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050" t="s">
        <v>8</v>
      </c>
      <c r="C376" s="1050"/>
      <c r="D376" s="1050"/>
      <c r="E376" s="1050"/>
      <c r="F376" s="1050"/>
      <c r="G376" s="1050"/>
      <c r="H376" s="1050"/>
      <c r="I376" s="338">
        <v>1695</v>
      </c>
      <c r="J376" s="1084"/>
      <c r="K376" s="1084"/>
      <c r="L376" s="1084"/>
      <c r="M376" s="1084"/>
      <c r="N376" s="1084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050" t="s">
        <v>688</v>
      </c>
      <c r="C377" s="1050"/>
      <c r="D377" s="1050"/>
      <c r="E377" s="1050"/>
      <c r="F377" s="1050"/>
      <c r="G377" s="1050"/>
      <c r="H377" s="1050"/>
      <c r="I377" s="338">
        <v>1696</v>
      </c>
      <c r="J377" s="1084"/>
      <c r="K377" s="1084"/>
      <c r="L377" s="1084"/>
      <c r="M377" s="1084"/>
      <c r="N377" s="1084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050" t="s">
        <v>11</v>
      </c>
      <c r="C378" s="1050"/>
      <c r="D378" s="1050"/>
      <c r="E378" s="1050"/>
      <c r="F378" s="1050"/>
      <c r="G378" s="1050"/>
      <c r="H378" s="1050"/>
      <c r="I378" s="338">
        <v>1178</v>
      </c>
      <c r="J378" s="1084"/>
      <c r="K378" s="1084"/>
      <c r="L378" s="1084"/>
      <c r="M378" s="1084"/>
      <c r="N378" s="1084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050" t="s">
        <v>12</v>
      </c>
      <c r="C379" s="1050"/>
      <c r="D379" s="1050"/>
      <c r="E379" s="1050"/>
      <c r="F379" s="1050"/>
      <c r="G379" s="1050"/>
      <c r="H379" s="1050"/>
      <c r="I379" s="338">
        <v>1179</v>
      </c>
      <c r="J379" s="1084"/>
      <c r="K379" s="1084"/>
      <c r="L379" s="1084"/>
      <c r="M379" s="1084"/>
      <c r="N379" s="1084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050" t="s">
        <v>13</v>
      </c>
      <c r="C380" s="1050"/>
      <c r="D380" s="1050"/>
      <c r="E380" s="1050"/>
      <c r="F380" s="1050"/>
      <c r="G380" s="1050"/>
      <c r="H380" s="1050"/>
      <c r="I380" s="338">
        <v>1180</v>
      </c>
      <c r="J380" s="1084"/>
      <c r="K380" s="1084"/>
      <c r="L380" s="1084"/>
      <c r="M380" s="1084"/>
      <c r="N380" s="1084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050" t="s">
        <v>14</v>
      </c>
      <c r="C381" s="1050"/>
      <c r="D381" s="1050"/>
      <c r="E381" s="1050"/>
      <c r="F381" s="1050"/>
      <c r="G381" s="1050"/>
      <c r="H381" s="1050"/>
      <c r="I381" s="338">
        <v>1181</v>
      </c>
      <c r="J381" s="1084"/>
      <c r="K381" s="1084"/>
      <c r="L381" s="1084"/>
      <c r="M381" s="1084"/>
      <c r="N381" s="1084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050" t="s">
        <v>700</v>
      </c>
      <c r="C382" s="1050"/>
      <c r="D382" s="1050"/>
      <c r="E382" s="1050"/>
      <c r="F382" s="1050"/>
      <c r="G382" s="1050"/>
      <c r="H382" s="1050"/>
      <c r="I382" s="338">
        <v>1182</v>
      </c>
      <c r="J382" s="1084"/>
      <c r="K382" s="1084"/>
      <c r="L382" s="1084"/>
      <c r="M382" s="1084"/>
      <c r="N382" s="1084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050" t="s">
        <v>664</v>
      </c>
      <c r="C383" s="1050"/>
      <c r="D383" s="1050"/>
      <c r="E383" s="1050"/>
      <c r="F383" s="1050"/>
      <c r="G383" s="1050"/>
      <c r="H383" s="1050"/>
      <c r="I383" s="338">
        <v>1697</v>
      </c>
      <c r="J383" s="1084"/>
      <c r="K383" s="1084"/>
      <c r="L383" s="1084"/>
      <c r="M383" s="1084"/>
      <c r="N383" s="1084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050" t="s">
        <v>15</v>
      </c>
      <c r="C384" s="1050"/>
      <c r="D384" s="1050"/>
      <c r="E384" s="1050"/>
      <c r="F384" s="1050"/>
      <c r="G384" s="1050"/>
      <c r="H384" s="1050"/>
      <c r="I384" s="338">
        <v>1186</v>
      </c>
      <c r="J384" s="1084"/>
      <c r="K384" s="1084"/>
      <c r="L384" s="1084"/>
      <c r="M384" s="1084"/>
      <c r="N384" s="1084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050" t="s">
        <v>16</v>
      </c>
      <c r="C385" s="1050"/>
      <c r="D385" s="1050"/>
      <c r="E385" s="1050"/>
      <c r="F385" s="1050"/>
      <c r="G385" s="1050"/>
      <c r="H385" s="1050"/>
      <c r="I385" s="338">
        <v>1187</v>
      </c>
      <c r="J385" s="1084"/>
      <c r="K385" s="1084"/>
      <c r="L385" s="1084"/>
      <c r="M385" s="1084"/>
      <c r="N385" s="1084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050" t="s">
        <v>669</v>
      </c>
      <c r="C386" s="1050"/>
      <c r="D386" s="1050"/>
      <c r="E386" s="1050"/>
      <c r="F386" s="1050"/>
      <c r="G386" s="1050"/>
      <c r="H386" s="1050"/>
      <c r="I386" s="338">
        <v>1700</v>
      </c>
      <c r="J386" s="1084"/>
      <c r="K386" s="1084"/>
      <c r="L386" s="1084"/>
      <c r="M386" s="1084"/>
      <c r="N386" s="1084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050" t="s">
        <v>17</v>
      </c>
      <c r="C387" s="1050"/>
      <c r="D387" s="1050"/>
      <c r="E387" s="1050"/>
      <c r="F387" s="1050"/>
      <c r="G387" s="1050"/>
      <c r="H387" s="1050"/>
      <c r="I387" s="338">
        <v>1188</v>
      </c>
      <c r="J387" s="1084"/>
      <c r="K387" s="1084"/>
      <c r="L387" s="1084"/>
      <c r="M387" s="1084"/>
      <c r="N387" s="1084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050" t="s">
        <v>18</v>
      </c>
      <c r="C388" s="1050"/>
      <c r="D388" s="1050"/>
      <c r="E388" s="1050"/>
      <c r="F388" s="1050"/>
      <c r="G388" s="1050"/>
      <c r="H388" s="1050"/>
      <c r="I388" s="338">
        <v>1701</v>
      </c>
      <c r="J388" s="1084"/>
      <c r="K388" s="1084"/>
      <c r="L388" s="1084"/>
      <c r="M388" s="1084"/>
      <c r="N388" s="1084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050" t="s">
        <v>712</v>
      </c>
      <c r="C389" s="1050"/>
      <c r="D389" s="1050"/>
      <c r="E389" s="1050"/>
      <c r="F389" s="1050"/>
      <c r="G389" s="1050"/>
      <c r="H389" s="1050"/>
      <c r="I389" s="338">
        <v>1702</v>
      </c>
      <c r="J389" s="1084"/>
      <c r="K389" s="1084"/>
      <c r="L389" s="1084"/>
      <c r="M389" s="1084"/>
      <c r="N389" s="1084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050" t="s">
        <v>19</v>
      </c>
      <c r="C390" s="1050"/>
      <c r="D390" s="1050"/>
      <c r="E390" s="1050"/>
      <c r="F390" s="1050"/>
      <c r="G390" s="1050"/>
      <c r="H390" s="1050"/>
      <c r="I390" s="338">
        <v>1189</v>
      </c>
      <c r="J390" s="1084"/>
      <c r="K390" s="1084"/>
      <c r="L390" s="1084"/>
      <c r="M390" s="1084"/>
      <c r="N390" s="1084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050" t="s">
        <v>20</v>
      </c>
      <c r="C391" s="1050"/>
      <c r="D391" s="1050"/>
      <c r="E391" s="1050"/>
      <c r="F391" s="1050"/>
      <c r="G391" s="1050"/>
      <c r="H391" s="1050"/>
      <c r="I391" s="338">
        <v>1190</v>
      </c>
      <c r="J391" s="1084"/>
      <c r="K391" s="1084"/>
      <c r="L391" s="1084"/>
      <c r="M391" s="1084"/>
      <c r="N391" s="1084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051" t="s">
        <v>713</v>
      </c>
      <c r="C392" s="1051"/>
      <c r="D392" s="1051"/>
      <c r="E392" s="1051"/>
      <c r="F392" s="1051"/>
      <c r="G392" s="1051"/>
      <c r="H392" s="1051"/>
      <c r="I392" s="352">
        <v>645</v>
      </c>
      <c r="J392" s="1101"/>
      <c r="K392" s="1101"/>
      <c r="L392" s="1101"/>
      <c r="M392" s="1101"/>
      <c r="N392" s="1101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051" t="s">
        <v>714</v>
      </c>
      <c r="C393" s="1051"/>
      <c r="D393" s="1051"/>
      <c r="E393" s="1051"/>
      <c r="F393" s="1051"/>
      <c r="G393" s="1051"/>
      <c r="H393" s="1051"/>
      <c r="I393" s="352">
        <v>646</v>
      </c>
      <c r="J393" s="1101"/>
      <c r="K393" s="1101"/>
      <c r="L393" s="1101"/>
      <c r="M393" s="1101"/>
      <c r="N393" s="1101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066" t="s">
        <v>715</v>
      </c>
      <c r="C395" s="1066"/>
      <c r="D395" s="1066"/>
      <c r="E395" s="1066"/>
      <c r="F395" s="1066"/>
      <c r="G395" s="1098" t="s">
        <v>21</v>
      </c>
      <c r="H395" s="1098"/>
      <c r="I395" s="1098"/>
      <c r="J395" s="1098"/>
      <c r="K395" s="1098"/>
      <c r="L395" s="1098"/>
      <c r="M395" s="1098" t="s">
        <v>716</v>
      </c>
      <c r="N395" s="1098"/>
      <c r="O395" s="1098"/>
      <c r="P395" s="1098"/>
      <c r="Q395" s="1098"/>
      <c r="R395" s="1098"/>
      <c r="S395" s="1098" t="s">
        <v>22</v>
      </c>
      <c r="T395" s="1098"/>
      <c r="U395" s="1098"/>
      <c r="V395" s="1098"/>
      <c r="W395" s="1098"/>
      <c r="X395" s="1098"/>
      <c r="Y395" s="1098"/>
      <c r="Z395" s="1098"/>
      <c r="AA395" s="1098"/>
      <c r="AB395" s="1098"/>
      <c r="AC395" s="1098"/>
      <c r="AD395" s="1098"/>
      <c r="AE395" s="1098"/>
      <c r="AF395" s="1098"/>
      <c r="AG395" s="1098"/>
      <c r="AH395" s="1098"/>
      <c r="AI395" s="1098"/>
      <c r="AJ395" s="1098"/>
      <c r="AK395" s="1098"/>
      <c r="AL395" s="1098"/>
      <c r="AM395" s="1098"/>
      <c r="AN395" s="1098"/>
      <c r="AO395" s="1098"/>
      <c r="AP395" s="1098"/>
      <c r="AQ395" s="1098"/>
      <c r="AR395" s="1098"/>
      <c r="AS395" s="1098"/>
      <c r="AT395" s="1098"/>
      <c r="AU395" s="1098"/>
      <c r="AV395" s="1098"/>
      <c r="AW395" s="1099" t="s">
        <v>23</v>
      </c>
      <c r="AX395" s="1099"/>
      <c r="AY395" s="1099"/>
      <c r="AZ395" s="1099"/>
      <c r="BA395" s="1099"/>
      <c r="BB395" s="1099"/>
      <c r="BC395" s="359"/>
    </row>
    <row r="396" spans="1:55" s="42" customFormat="1">
      <c r="A396" s="284"/>
      <c r="B396" s="1066"/>
      <c r="C396" s="1066"/>
      <c r="D396" s="1066"/>
      <c r="E396" s="1066"/>
      <c r="F396" s="1066"/>
      <c r="G396" s="1098"/>
      <c r="H396" s="1098"/>
      <c r="I396" s="1098"/>
      <c r="J396" s="1098"/>
      <c r="K396" s="1098"/>
      <c r="L396" s="1098"/>
      <c r="M396" s="1098"/>
      <c r="N396" s="1098"/>
      <c r="O396" s="1098"/>
      <c r="P396" s="1098"/>
      <c r="Q396" s="1098"/>
      <c r="R396" s="1098"/>
      <c r="S396" s="1099" t="s">
        <v>24</v>
      </c>
      <c r="T396" s="1099"/>
      <c r="U396" s="1099"/>
      <c r="V396" s="1099"/>
      <c r="W396" s="1099"/>
      <c r="X396" s="1099"/>
      <c r="Y396" s="1099"/>
      <c r="Z396" s="1099"/>
      <c r="AA396" s="1099"/>
      <c r="AB396" s="1099"/>
      <c r="AC396" s="1099"/>
      <c r="AD396" s="1099"/>
      <c r="AE396" s="1099"/>
      <c r="AF396" s="1099"/>
      <c r="AG396" s="1099"/>
      <c r="AH396" s="1099"/>
      <c r="AI396" s="1099"/>
      <c r="AJ396" s="1099"/>
      <c r="AK396" s="1099" t="s">
        <v>25</v>
      </c>
      <c r="AL396" s="1099"/>
      <c r="AM396" s="1099"/>
      <c r="AN396" s="1099"/>
      <c r="AO396" s="1099"/>
      <c r="AP396" s="1099"/>
      <c r="AQ396" s="1099" t="s">
        <v>26</v>
      </c>
      <c r="AR396" s="1099"/>
      <c r="AS396" s="1099"/>
      <c r="AT396" s="1099"/>
      <c r="AU396" s="1099"/>
      <c r="AV396" s="1099"/>
      <c r="AW396" s="1099"/>
      <c r="AX396" s="1099"/>
      <c r="AY396" s="1099"/>
      <c r="AZ396" s="1099"/>
      <c r="BA396" s="1099"/>
      <c r="BB396" s="1099"/>
      <c r="BC396" s="359"/>
    </row>
    <row r="397" spans="1:55" s="42" customFormat="1">
      <c r="A397" s="284"/>
      <c r="B397" s="1066"/>
      <c r="C397" s="1066"/>
      <c r="D397" s="1066"/>
      <c r="E397" s="1066"/>
      <c r="F397" s="1066"/>
      <c r="G397" s="1098"/>
      <c r="H397" s="1098"/>
      <c r="I397" s="1098"/>
      <c r="J397" s="1098"/>
      <c r="K397" s="1098"/>
      <c r="L397" s="1098"/>
      <c r="M397" s="1098"/>
      <c r="N397" s="1098"/>
      <c r="O397" s="1098"/>
      <c r="P397" s="1098"/>
      <c r="Q397" s="1098"/>
      <c r="R397" s="1098"/>
      <c r="S397" s="1100" t="s">
        <v>717</v>
      </c>
      <c r="T397" s="1100"/>
      <c r="U397" s="1100"/>
      <c r="V397" s="1100"/>
      <c r="W397" s="1100"/>
      <c r="X397" s="1100"/>
      <c r="Y397" s="1097" t="s">
        <v>28</v>
      </c>
      <c r="Z397" s="1097"/>
      <c r="AA397" s="1097"/>
      <c r="AB397" s="1097"/>
      <c r="AC397" s="1097"/>
      <c r="AD397" s="1097"/>
      <c r="AE397" s="1097" t="s">
        <v>29</v>
      </c>
      <c r="AF397" s="1097"/>
      <c r="AG397" s="1097"/>
      <c r="AH397" s="1097"/>
      <c r="AI397" s="1097"/>
      <c r="AJ397" s="1097"/>
      <c r="AK397" s="1099"/>
      <c r="AL397" s="1099"/>
      <c r="AM397" s="1099"/>
      <c r="AN397" s="1099"/>
      <c r="AO397" s="1099"/>
      <c r="AP397" s="1099"/>
      <c r="AQ397" s="1099"/>
      <c r="AR397" s="1099"/>
      <c r="AS397" s="1099"/>
      <c r="AT397" s="1099"/>
      <c r="AU397" s="1099"/>
      <c r="AV397" s="1099"/>
      <c r="AW397" s="1099"/>
      <c r="AX397" s="1099"/>
      <c r="AY397" s="1099"/>
      <c r="AZ397" s="1099"/>
      <c r="BA397" s="1099"/>
      <c r="BB397" s="1099"/>
      <c r="BC397" s="359"/>
    </row>
    <row r="398" spans="1:55" s="42" customFormat="1" ht="18.75" customHeight="1">
      <c r="A398" s="284"/>
      <c r="B398" s="1048" t="s">
        <v>718</v>
      </c>
      <c r="C398" s="1048"/>
      <c r="D398" s="1048"/>
      <c r="E398" s="1048"/>
      <c r="F398" s="1048"/>
      <c r="G398" s="338">
        <v>1200</v>
      </c>
      <c r="H398" s="1065"/>
      <c r="I398" s="1065"/>
      <c r="J398" s="1065"/>
      <c r="K398" s="1065"/>
      <c r="L398" s="1065"/>
      <c r="M398" s="338">
        <v>1211</v>
      </c>
      <c r="N398" s="1065"/>
      <c r="O398" s="1065"/>
      <c r="P398" s="1065"/>
      <c r="Q398" s="1065"/>
      <c r="R398" s="1065"/>
      <c r="S398" s="338">
        <v>1221</v>
      </c>
      <c r="T398" s="1065"/>
      <c r="U398" s="1065"/>
      <c r="V398" s="1065"/>
      <c r="W398" s="1065"/>
      <c r="X398" s="1065"/>
      <c r="Y398" s="338">
        <v>1730</v>
      </c>
      <c r="Z398" s="1065"/>
      <c r="AA398" s="1065"/>
      <c r="AB398" s="1065"/>
      <c r="AC398" s="1065"/>
      <c r="AD398" s="1065"/>
      <c r="AE398" s="338">
        <v>1731</v>
      </c>
      <c r="AF398" s="1065"/>
      <c r="AG398" s="1065"/>
      <c r="AH398" s="1065"/>
      <c r="AI398" s="1065"/>
      <c r="AJ398" s="1065"/>
      <c r="AK398" s="338">
        <v>1234</v>
      </c>
      <c r="AL398" s="1065"/>
      <c r="AM398" s="1065"/>
      <c r="AN398" s="1065"/>
      <c r="AO398" s="1065"/>
      <c r="AP398" s="1065"/>
      <c r="AQ398" s="338">
        <v>1246</v>
      </c>
      <c r="AR398" s="1065"/>
      <c r="AS398" s="1065"/>
      <c r="AT398" s="1065"/>
      <c r="AU398" s="1065"/>
      <c r="AV398" s="1065"/>
      <c r="AW398" s="338">
        <v>1260</v>
      </c>
      <c r="AX398" s="1065"/>
      <c r="AY398" s="1065"/>
      <c r="AZ398" s="1065"/>
      <c r="BA398" s="1065"/>
      <c r="BB398" s="1065"/>
      <c r="BC398" s="348" t="s">
        <v>2</v>
      </c>
    </row>
    <row r="399" spans="1:55" s="42" customFormat="1" ht="18.75" customHeight="1">
      <c r="A399" s="284"/>
      <c r="B399" s="1048" t="s">
        <v>719</v>
      </c>
      <c r="C399" s="1048"/>
      <c r="D399" s="1048"/>
      <c r="E399" s="1048"/>
      <c r="F399" s="1048"/>
      <c r="G399" s="360"/>
      <c r="H399" s="1093"/>
      <c r="I399" s="1093"/>
      <c r="J399" s="1093"/>
      <c r="K399" s="1093"/>
      <c r="L399" s="1093"/>
      <c r="M399" s="361"/>
      <c r="N399" s="1087"/>
      <c r="O399" s="1088"/>
      <c r="P399" s="1088"/>
      <c r="Q399" s="1088"/>
      <c r="R399" s="1089"/>
      <c r="S399" s="338">
        <v>1222</v>
      </c>
      <c r="T399" s="1038"/>
      <c r="U399" s="1038"/>
      <c r="V399" s="1038"/>
      <c r="W399" s="1038"/>
      <c r="X399" s="1038"/>
      <c r="Y399" s="361"/>
      <c r="Z399" s="1085"/>
      <c r="AA399" s="1085"/>
      <c r="AB399" s="1085"/>
      <c r="AC399" s="1085"/>
      <c r="AD399" s="1085"/>
      <c r="AE399" s="361"/>
      <c r="AF399" s="1085"/>
      <c r="AG399" s="1085"/>
      <c r="AH399" s="1085"/>
      <c r="AI399" s="1085"/>
      <c r="AJ399" s="1085"/>
      <c r="AK399" s="338">
        <v>1235</v>
      </c>
      <c r="AL399" s="1038"/>
      <c r="AM399" s="1038"/>
      <c r="AN399" s="1038"/>
      <c r="AO399" s="1038"/>
      <c r="AP399" s="1038"/>
      <c r="AQ399" s="338">
        <v>1247</v>
      </c>
      <c r="AR399" s="1038"/>
      <c r="AS399" s="1038"/>
      <c r="AT399" s="1038"/>
      <c r="AU399" s="1038"/>
      <c r="AV399" s="1038"/>
      <c r="AW399" s="360"/>
      <c r="AX399" s="1093"/>
      <c r="AY399" s="1093"/>
      <c r="AZ399" s="1093"/>
      <c r="BA399" s="1093"/>
      <c r="BB399" s="1093"/>
      <c r="BC399" s="357" t="s">
        <v>329</v>
      </c>
    </row>
    <row r="400" spans="1:55" s="42" customFormat="1" ht="18.75" customHeight="1">
      <c r="A400" s="284"/>
      <c r="B400" s="1048" t="s">
        <v>720</v>
      </c>
      <c r="C400" s="1048"/>
      <c r="D400" s="1048"/>
      <c r="E400" s="1048"/>
      <c r="F400" s="1048"/>
      <c r="G400" s="338">
        <v>1201</v>
      </c>
      <c r="H400" s="1038"/>
      <c r="I400" s="1038"/>
      <c r="J400" s="1038"/>
      <c r="K400" s="1038"/>
      <c r="L400" s="1038"/>
      <c r="M400" s="361"/>
      <c r="N400" s="1087"/>
      <c r="O400" s="1088"/>
      <c r="P400" s="1088"/>
      <c r="Q400" s="1088"/>
      <c r="R400" s="1089"/>
      <c r="S400" s="361"/>
      <c r="T400" s="1085"/>
      <c r="U400" s="1085"/>
      <c r="V400" s="1085"/>
      <c r="W400" s="1085"/>
      <c r="X400" s="1085"/>
      <c r="Y400" s="338">
        <v>1223</v>
      </c>
      <c r="Z400" s="1038"/>
      <c r="AA400" s="1038"/>
      <c r="AB400" s="1038"/>
      <c r="AC400" s="1038"/>
      <c r="AD400" s="1038"/>
      <c r="AE400" s="361"/>
      <c r="AF400" s="1085"/>
      <c r="AG400" s="1085"/>
      <c r="AH400" s="1085"/>
      <c r="AI400" s="1085"/>
      <c r="AJ400" s="1085"/>
      <c r="AK400" s="361"/>
      <c r="AL400" s="1085"/>
      <c r="AM400" s="1085"/>
      <c r="AN400" s="1085"/>
      <c r="AO400" s="1085"/>
      <c r="AP400" s="1085"/>
      <c r="AQ400" s="360"/>
      <c r="AR400" s="1094"/>
      <c r="AS400" s="1095"/>
      <c r="AT400" s="1095"/>
      <c r="AU400" s="1095"/>
      <c r="AV400" s="1096"/>
      <c r="AW400" s="338">
        <v>1261</v>
      </c>
      <c r="AX400" s="1038"/>
      <c r="AY400" s="1038"/>
      <c r="AZ400" s="1038"/>
      <c r="BA400" s="1038"/>
      <c r="BB400" s="1038"/>
      <c r="BC400" s="357" t="s">
        <v>329</v>
      </c>
    </row>
    <row r="401" spans="1:56" s="42" customFormat="1" ht="18.75" customHeight="1">
      <c r="A401" s="284"/>
      <c r="B401" s="1048" t="s">
        <v>15</v>
      </c>
      <c r="C401" s="1048"/>
      <c r="D401" s="1048"/>
      <c r="E401" s="1048"/>
      <c r="F401" s="1048"/>
      <c r="G401" s="338">
        <v>1202</v>
      </c>
      <c r="H401" s="1038"/>
      <c r="I401" s="1038"/>
      <c r="J401" s="1038"/>
      <c r="K401" s="1038"/>
      <c r="L401" s="1038"/>
      <c r="M401" s="338">
        <v>1212</v>
      </c>
      <c r="N401" s="1038"/>
      <c r="O401" s="1038"/>
      <c r="P401" s="1038"/>
      <c r="Q401" s="1038"/>
      <c r="R401" s="1038"/>
      <c r="S401" s="338">
        <v>1224</v>
      </c>
      <c r="T401" s="1038"/>
      <c r="U401" s="1038"/>
      <c r="V401" s="1038"/>
      <c r="W401" s="1038"/>
      <c r="X401" s="1038"/>
      <c r="Y401" s="338">
        <v>1733</v>
      </c>
      <c r="Z401" s="1038"/>
      <c r="AA401" s="1038"/>
      <c r="AB401" s="1038"/>
      <c r="AC401" s="1038"/>
      <c r="AD401" s="1038"/>
      <c r="AE401" s="338">
        <v>1734</v>
      </c>
      <c r="AF401" s="1038"/>
      <c r="AG401" s="1038"/>
      <c r="AH401" s="1038"/>
      <c r="AI401" s="1038"/>
      <c r="AJ401" s="1038"/>
      <c r="AK401" s="338">
        <v>1236</v>
      </c>
      <c r="AL401" s="1038"/>
      <c r="AM401" s="1038"/>
      <c r="AN401" s="1038"/>
      <c r="AO401" s="1038"/>
      <c r="AP401" s="1038"/>
      <c r="AQ401" s="338">
        <v>1248</v>
      </c>
      <c r="AR401" s="1038"/>
      <c r="AS401" s="1038"/>
      <c r="AT401" s="1038"/>
      <c r="AU401" s="1038"/>
      <c r="AV401" s="1038"/>
      <c r="AW401" s="338">
        <v>1262</v>
      </c>
      <c r="AX401" s="1038"/>
      <c r="AY401" s="1038"/>
      <c r="AZ401" s="1038"/>
      <c r="BA401" s="1038"/>
      <c r="BB401" s="1038"/>
      <c r="BC401" s="357" t="s">
        <v>2</v>
      </c>
    </row>
    <row r="402" spans="1:56" s="42" customFormat="1" ht="18.75" customHeight="1">
      <c r="A402" s="284"/>
      <c r="B402" s="1048" t="s">
        <v>16</v>
      </c>
      <c r="C402" s="1048"/>
      <c r="D402" s="1048"/>
      <c r="E402" s="1048"/>
      <c r="F402" s="1048"/>
      <c r="G402" s="338">
        <v>1203</v>
      </c>
      <c r="H402" s="1038"/>
      <c r="I402" s="1038"/>
      <c r="J402" s="1038"/>
      <c r="K402" s="1038"/>
      <c r="L402" s="1038"/>
      <c r="M402" s="338">
        <v>1213</v>
      </c>
      <c r="N402" s="1038"/>
      <c r="O402" s="1038"/>
      <c r="P402" s="1038"/>
      <c r="Q402" s="1038"/>
      <c r="R402" s="1038"/>
      <c r="S402" s="338">
        <v>1225</v>
      </c>
      <c r="T402" s="1038"/>
      <c r="U402" s="1038"/>
      <c r="V402" s="1038"/>
      <c r="W402" s="1038"/>
      <c r="X402" s="1038"/>
      <c r="Y402" s="338">
        <v>1735</v>
      </c>
      <c r="Z402" s="1038"/>
      <c r="AA402" s="1038"/>
      <c r="AB402" s="1038"/>
      <c r="AC402" s="1038"/>
      <c r="AD402" s="1038"/>
      <c r="AE402" s="338">
        <v>1736</v>
      </c>
      <c r="AF402" s="1038"/>
      <c r="AG402" s="1038"/>
      <c r="AH402" s="1038"/>
      <c r="AI402" s="1038"/>
      <c r="AJ402" s="1038"/>
      <c r="AK402" s="338">
        <v>1237</v>
      </c>
      <c r="AL402" s="1038"/>
      <c r="AM402" s="1038"/>
      <c r="AN402" s="1038"/>
      <c r="AO402" s="1038"/>
      <c r="AP402" s="1038"/>
      <c r="AQ402" s="338">
        <v>1249</v>
      </c>
      <c r="AR402" s="1038"/>
      <c r="AS402" s="1038"/>
      <c r="AT402" s="1038"/>
      <c r="AU402" s="1038"/>
      <c r="AV402" s="1038"/>
      <c r="AW402" s="338">
        <v>1263</v>
      </c>
      <c r="AX402" s="1038"/>
      <c r="AY402" s="1038"/>
      <c r="AZ402" s="1038"/>
      <c r="BA402" s="1038"/>
      <c r="BB402" s="1038"/>
      <c r="BC402" s="357" t="s">
        <v>329</v>
      </c>
    </row>
    <row r="403" spans="1:56" s="42" customFormat="1" ht="18.75" customHeight="1">
      <c r="A403" s="284"/>
      <c r="B403" s="1048" t="s">
        <v>721</v>
      </c>
      <c r="C403" s="1048"/>
      <c r="D403" s="1048"/>
      <c r="E403" s="1048"/>
      <c r="F403" s="1048"/>
      <c r="G403" s="338">
        <v>1204</v>
      </c>
      <c r="H403" s="1038"/>
      <c r="I403" s="1038"/>
      <c r="J403" s="1038"/>
      <c r="K403" s="1038"/>
      <c r="L403" s="1038"/>
      <c r="M403" s="338">
        <v>1214</v>
      </c>
      <c r="N403" s="1038"/>
      <c r="O403" s="1038"/>
      <c r="P403" s="1038"/>
      <c r="Q403" s="1038"/>
      <c r="R403" s="1038"/>
      <c r="S403" s="338">
        <v>1226</v>
      </c>
      <c r="T403" s="1038"/>
      <c r="U403" s="1038"/>
      <c r="V403" s="1038"/>
      <c r="W403" s="1038"/>
      <c r="X403" s="1038"/>
      <c r="Y403" s="338">
        <v>1737</v>
      </c>
      <c r="Z403" s="1038"/>
      <c r="AA403" s="1038"/>
      <c r="AB403" s="1038"/>
      <c r="AC403" s="1038"/>
      <c r="AD403" s="1038"/>
      <c r="AE403" s="338">
        <v>1738</v>
      </c>
      <c r="AF403" s="1038"/>
      <c r="AG403" s="1038"/>
      <c r="AH403" s="1038"/>
      <c r="AI403" s="1038"/>
      <c r="AJ403" s="1038"/>
      <c r="AK403" s="338">
        <v>1238</v>
      </c>
      <c r="AL403" s="1038"/>
      <c r="AM403" s="1038"/>
      <c r="AN403" s="1038"/>
      <c r="AO403" s="1038"/>
      <c r="AP403" s="1038"/>
      <c r="AQ403" s="338">
        <v>1250</v>
      </c>
      <c r="AR403" s="1038"/>
      <c r="AS403" s="1038"/>
      <c r="AT403" s="1038"/>
      <c r="AU403" s="1038"/>
      <c r="AV403" s="1038"/>
      <c r="AW403" s="338">
        <v>1264</v>
      </c>
      <c r="AX403" s="1038"/>
      <c r="AY403" s="1038"/>
      <c r="AZ403" s="1038"/>
      <c r="BA403" s="1038"/>
      <c r="BB403" s="1038"/>
      <c r="BC403" s="357" t="s">
        <v>329</v>
      </c>
    </row>
    <row r="404" spans="1:56" s="42" customFormat="1" ht="18.75" customHeight="1">
      <c r="A404" s="284"/>
      <c r="B404" s="1048" t="s">
        <v>30</v>
      </c>
      <c r="C404" s="1048"/>
      <c r="D404" s="1048"/>
      <c r="E404" s="1048"/>
      <c r="F404" s="1048"/>
      <c r="G404" s="338">
        <v>1205</v>
      </c>
      <c r="H404" s="1038"/>
      <c r="I404" s="1038"/>
      <c r="J404" s="1038"/>
      <c r="K404" s="1038"/>
      <c r="L404" s="1038"/>
      <c r="M404" s="338">
        <v>1215</v>
      </c>
      <c r="N404" s="1038"/>
      <c r="O404" s="1038"/>
      <c r="P404" s="1038"/>
      <c r="Q404" s="1038"/>
      <c r="R404" s="1038"/>
      <c r="S404" s="338">
        <v>1227</v>
      </c>
      <c r="T404" s="1038"/>
      <c r="U404" s="1038"/>
      <c r="V404" s="1038"/>
      <c r="W404" s="1038"/>
      <c r="X404" s="1038"/>
      <c r="Y404" s="338">
        <v>1739</v>
      </c>
      <c r="Z404" s="1038"/>
      <c r="AA404" s="1038"/>
      <c r="AB404" s="1038"/>
      <c r="AC404" s="1038"/>
      <c r="AD404" s="1038"/>
      <c r="AE404" s="338">
        <v>1740</v>
      </c>
      <c r="AF404" s="1038"/>
      <c r="AG404" s="1038"/>
      <c r="AH404" s="1038"/>
      <c r="AI404" s="1038"/>
      <c r="AJ404" s="1038"/>
      <c r="AK404" s="338">
        <v>1239</v>
      </c>
      <c r="AL404" s="1038"/>
      <c r="AM404" s="1038"/>
      <c r="AN404" s="1038"/>
      <c r="AO404" s="1038"/>
      <c r="AP404" s="1038"/>
      <c r="AQ404" s="338">
        <v>1251</v>
      </c>
      <c r="AR404" s="1038"/>
      <c r="AS404" s="1038"/>
      <c r="AT404" s="1038"/>
      <c r="AU404" s="1038"/>
      <c r="AV404" s="1038"/>
      <c r="AW404" s="360"/>
      <c r="AX404" s="1093"/>
      <c r="AY404" s="1093"/>
      <c r="AZ404" s="1093"/>
      <c r="BA404" s="1093"/>
      <c r="BB404" s="1093"/>
      <c r="BC404" s="357" t="s">
        <v>2</v>
      </c>
    </row>
    <row r="405" spans="1:56" s="42" customFormat="1" ht="18.75" customHeight="1">
      <c r="A405" s="284"/>
      <c r="B405" s="1048" t="s">
        <v>31</v>
      </c>
      <c r="C405" s="1048"/>
      <c r="D405" s="1048"/>
      <c r="E405" s="1048"/>
      <c r="F405" s="1048"/>
      <c r="G405" s="338">
        <v>1206</v>
      </c>
      <c r="H405" s="1038"/>
      <c r="I405" s="1038"/>
      <c r="J405" s="1038"/>
      <c r="K405" s="1038"/>
      <c r="L405" s="1038"/>
      <c r="M405" s="338">
        <v>1216</v>
      </c>
      <c r="N405" s="1038"/>
      <c r="O405" s="1038"/>
      <c r="P405" s="1038"/>
      <c r="Q405" s="1038"/>
      <c r="R405" s="1038"/>
      <c r="S405" s="338">
        <v>1228</v>
      </c>
      <c r="T405" s="1038"/>
      <c r="U405" s="1038"/>
      <c r="V405" s="1038"/>
      <c r="W405" s="1038"/>
      <c r="X405" s="1038"/>
      <c r="Y405" s="338">
        <v>1741</v>
      </c>
      <c r="Z405" s="1038"/>
      <c r="AA405" s="1038"/>
      <c r="AB405" s="1038"/>
      <c r="AC405" s="1038"/>
      <c r="AD405" s="1038"/>
      <c r="AE405" s="338">
        <v>1742</v>
      </c>
      <c r="AF405" s="1038"/>
      <c r="AG405" s="1038"/>
      <c r="AH405" s="1038"/>
      <c r="AI405" s="1038"/>
      <c r="AJ405" s="1038"/>
      <c r="AK405" s="338">
        <v>1240</v>
      </c>
      <c r="AL405" s="1038"/>
      <c r="AM405" s="1038"/>
      <c r="AN405" s="1038"/>
      <c r="AO405" s="1038"/>
      <c r="AP405" s="1038"/>
      <c r="AQ405" s="338">
        <v>1252</v>
      </c>
      <c r="AR405" s="1038"/>
      <c r="AS405" s="1038"/>
      <c r="AT405" s="1038"/>
      <c r="AU405" s="1038"/>
      <c r="AV405" s="1038"/>
      <c r="AW405" s="338">
        <v>1265</v>
      </c>
      <c r="AX405" s="1038"/>
      <c r="AY405" s="1038"/>
      <c r="AZ405" s="1038"/>
      <c r="BA405" s="1038"/>
      <c r="BB405" s="1038"/>
      <c r="BC405" s="357" t="s">
        <v>2</v>
      </c>
    </row>
    <row r="406" spans="1:56" s="42" customFormat="1" ht="18.75" customHeight="1">
      <c r="A406" s="284"/>
      <c r="B406" s="1048" t="s">
        <v>32</v>
      </c>
      <c r="C406" s="1048"/>
      <c r="D406" s="1048"/>
      <c r="E406" s="1048"/>
      <c r="F406" s="1048"/>
      <c r="G406" s="338">
        <v>1207</v>
      </c>
      <c r="H406" s="1038"/>
      <c r="I406" s="1038"/>
      <c r="J406" s="1038"/>
      <c r="K406" s="1038"/>
      <c r="L406" s="1038"/>
      <c r="M406" s="338">
        <v>1217</v>
      </c>
      <c r="N406" s="1038"/>
      <c r="O406" s="1038"/>
      <c r="P406" s="1038"/>
      <c r="Q406" s="1038"/>
      <c r="R406" s="1038"/>
      <c r="S406" s="338">
        <v>1229</v>
      </c>
      <c r="T406" s="1038"/>
      <c r="U406" s="1038"/>
      <c r="V406" s="1038"/>
      <c r="W406" s="1038"/>
      <c r="X406" s="1038"/>
      <c r="Y406" s="338">
        <v>1743</v>
      </c>
      <c r="Z406" s="1038"/>
      <c r="AA406" s="1038"/>
      <c r="AB406" s="1038"/>
      <c r="AC406" s="1038"/>
      <c r="AD406" s="1038"/>
      <c r="AE406" s="338">
        <v>1744</v>
      </c>
      <c r="AF406" s="1038"/>
      <c r="AG406" s="1038"/>
      <c r="AH406" s="1038"/>
      <c r="AI406" s="1038"/>
      <c r="AJ406" s="1038"/>
      <c r="AK406" s="338">
        <v>1241</v>
      </c>
      <c r="AL406" s="1038"/>
      <c r="AM406" s="1038"/>
      <c r="AN406" s="1038"/>
      <c r="AO406" s="1038"/>
      <c r="AP406" s="1038"/>
      <c r="AQ406" s="338">
        <v>1253</v>
      </c>
      <c r="AR406" s="1038"/>
      <c r="AS406" s="1038"/>
      <c r="AT406" s="1038"/>
      <c r="AU406" s="1038"/>
      <c r="AV406" s="1038"/>
      <c r="AW406" s="338">
        <v>1266</v>
      </c>
      <c r="AX406" s="1038"/>
      <c r="AY406" s="1038"/>
      <c r="AZ406" s="1038"/>
      <c r="BA406" s="1038"/>
      <c r="BB406" s="1038"/>
      <c r="BC406" s="357" t="s">
        <v>329</v>
      </c>
    </row>
    <row r="407" spans="1:56" s="42" customFormat="1" ht="18.75" customHeight="1">
      <c r="A407" s="284"/>
      <c r="B407" s="1048" t="s">
        <v>722</v>
      </c>
      <c r="C407" s="1048"/>
      <c r="D407" s="1048"/>
      <c r="E407" s="1048"/>
      <c r="F407" s="1048"/>
      <c r="G407" s="338">
        <v>1208</v>
      </c>
      <c r="H407" s="1038"/>
      <c r="I407" s="1038"/>
      <c r="J407" s="1038"/>
      <c r="K407" s="1038"/>
      <c r="L407" s="1038"/>
      <c r="M407" s="338">
        <v>1218</v>
      </c>
      <c r="N407" s="1038"/>
      <c r="O407" s="1038"/>
      <c r="P407" s="1038"/>
      <c r="Q407" s="1038"/>
      <c r="R407" s="1038"/>
      <c r="S407" s="338">
        <v>1230</v>
      </c>
      <c r="T407" s="1038"/>
      <c r="U407" s="1038"/>
      <c r="V407" s="1038"/>
      <c r="W407" s="1038"/>
      <c r="X407" s="1038"/>
      <c r="Y407" s="338">
        <v>1745</v>
      </c>
      <c r="Z407" s="1038"/>
      <c r="AA407" s="1038"/>
      <c r="AB407" s="1038"/>
      <c r="AC407" s="1038"/>
      <c r="AD407" s="1038"/>
      <c r="AE407" s="338">
        <v>1746</v>
      </c>
      <c r="AF407" s="1038"/>
      <c r="AG407" s="1038"/>
      <c r="AH407" s="1038"/>
      <c r="AI407" s="1038"/>
      <c r="AJ407" s="1038"/>
      <c r="AK407" s="338">
        <v>1242</v>
      </c>
      <c r="AL407" s="1038"/>
      <c r="AM407" s="1038"/>
      <c r="AN407" s="1038"/>
      <c r="AO407" s="1038"/>
      <c r="AP407" s="1038"/>
      <c r="AQ407" s="338">
        <v>1254</v>
      </c>
      <c r="AR407" s="1038"/>
      <c r="AS407" s="1038"/>
      <c r="AT407" s="1038"/>
      <c r="AU407" s="1038"/>
      <c r="AV407" s="1038"/>
      <c r="AW407" s="338">
        <v>1267</v>
      </c>
      <c r="AX407" s="1038"/>
      <c r="AY407" s="1038"/>
      <c r="AZ407" s="1038"/>
      <c r="BA407" s="1038"/>
      <c r="BB407" s="1038"/>
      <c r="BC407" s="357" t="s">
        <v>329</v>
      </c>
    </row>
    <row r="408" spans="1:56" s="42" customFormat="1" ht="18.75" customHeight="1">
      <c r="A408" s="284"/>
      <c r="B408" s="1048" t="s">
        <v>723</v>
      </c>
      <c r="C408" s="1048"/>
      <c r="D408" s="1048"/>
      <c r="E408" s="1048"/>
      <c r="F408" s="1048"/>
      <c r="G408" s="338">
        <v>1209</v>
      </c>
      <c r="H408" s="1038"/>
      <c r="I408" s="1038"/>
      <c r="J408" s="1038"/>
      <c r="K408" s="1038"/>
      <c r="L408" s="1038"/>
      <c r="M408" s="338">
        <v>1219</v>
      </c>
      <c r="N408" s="1038"/>
      <c r="O408" s="1038"/>
      <c r="P408" s="1038"/>
      <c r="Q408" s="1038"/>
      <c r="R408" s="1038"/>
      <c r="S408" s="338">
        <v>1231</v>
      </c>
      <c r="T408" s="1038"/>
      <c r="U408" s="1038"/>
      <c r="V408" s="1038"/>
      <c r="W408" s="1038"/>
      <c r="X408" s="1038"/>
      <c r="Y408" s="338">
        <v>1747</v>
      </c>
      <c r="Z408" s="1038"/>
      <c r="AA408" s="1038"/>
      <c r="AB408" s="1038"/>
      <c r="AC408" s="1038"/>
      <c r="AD408" s="1038"/>
      <c r="AE408" s="338">
        <v>1748</v>
      </c>
      <c r="AF408" s="1038"/>
      <c r="AG408" s="1038"/>
      <c r="AH408" s="1038"/>
      <c r="AI408" s="1038"/>
      <c r="AJ408" s="1038"/>
      <c r="AK408" s="338">
        <v>1243</v>
      </c>
      <c r="AL408" s="1038"/>
      <c r="AM408" s="1038"/>
      <c r="AN408" s="1038"/>
      <c r="AO408" s="1038"/>
      <c r="AP408" s="1038"/>
      <c r="AQ408" s="338">
        <v>1255</v>
      </c>
      <c r="AR408" s="1038"/>
      <c r="AS408" s="1038"/>
      <c r="AT408" s="1038"/>
      <c r="AU408" s="1038"/>
      <c r="AV408" s="1038"/>
      <c r="AW408" s="338">
        <v>1268</v>
      </c>
      <c r="AX408" s="1038"/>
      <c r="AY408" s="1038"/>
      <c r="AZ408" s="1038"/>
      <c r="BA408" s="1038"/>
      <c r="BB408" s="1038"/>
      <c r="BC408" s="357" t="s">
        <v>329</v>
      </c>
    </row>
    <row r="409" spans="1:56" s="42" customFormat="1" ht="18.75" customHeight="1">
      <c r="A409" s="284"/>
      <c r="B409" s="1048" t="s">
        <v>33</v>
      </c>
      <c r="C409" s="1048"/>
      <c r="D409" s="1048"/>
      <c r="E409" s="1048"/>
      <c r="F409" s="1048"/>
      <c r="G409" s="338">
        <v>1210</v>
      </c>
      <c r="H409" s="1038"/>
      <c r="I409" s="1038"/>
      <c r="J409" s="1038"/>
      <c r="K409" s="1038"/>
      <c r="L409" s="1038"/>
      <c r="M409" s="338">
        <v>1220</v>
      </c>
      <c r="N409" s="1038"/>
      <c r="O409" s="1038"/>
      <c r="P409" s="1038"/>
      <c r="Q409" s="1038"/>
      <c r="R409" s="1038"/>
      <c r="S409" s="338">
        <v>1232</v>
      </c>
      <c r="T409" s="1038"/>
      <c r="U409" s="1038"/>
      <c r="V409" s="1038"/>
      <c r="W409" s="1038"/>
      <c r="X409" s="1038"/>
      <c r="Y409" s="338">
        <v>1749</v>
      </c>
      <c r="Z409" s="1090"/>
      <c r="AA409" s="1091"/>
      <c r="AB409" s="1091"/>
      <c r="AC409" s="1091"/>
      <c r="AD409" s="1092"/>
      <c r="AE409" s="338">
        <v>1750</v>
      </c>
      <c r="AF409" s="1090"/>
      <c r="AG409" s="1091"/>
      <c r="AH409" s="1091"/>
      <c r="AI409" s="1091"/>
      <c r="AJ409" s="1092"/>
      <c r="AK409" s="338">
        <v>1244</v>
      </c>
      <c r="AL409" s="1038"/>
      <c r="AM409" s="1038"/>
      <c r="AN409" s="1038"/>
      <c r="AO409" s="1038"/>
      <c r="AP409" s="1038"/>
      <c r="AQ409" s="338">
        <v>1256</v>
      </c>
      <c r="AR409" s="1038"/>
      <c r="AS409" s="1038"/>
      <c r="AT409" s="1038"/>
      <c r="AU409" s="1038"/>
      <c r="AV409" s="1038"/>
      <c r="AW409" s="338">
        <v>1269</v>
      </c>
      <c r="AX409" s="1038"/>
      <c r="AY409" s="1038"/>
      <c r="AZ409" s="1038"/>
      <c r="BA409" s="1038"/>
      <c r="BB409" s="1038"/>
      <c r="BC409" s="357" t="s">
        <v>3</v>
      </c>
    </row>
    <row r="410" spans="1:56" s="42" customFormat="1" ht="18.75" customHeight="1">
      <c r="A410" s="284"/>
      <c r="B410" s="1048" t="s">
        <v>34</v>
      </c>
      <c r="C410" s="1048"/>
      <c r="D410" s="1048"/>
      <c r="E410" s="1048"/>
      <c r="F410" s="1048"/>
      <c r="G410" s="362"/>
      <c r="H410" s="1086"/>
      <c r="I410" s="1086"/>
      <c r="J410" s="1086"/>
      <c r="K410" s="1086"/>
      <c r="L410" s="1086"/>
      <c r="M410" s="362"/>
      <c r="N410" s="1087"/>
      <c r="O410" s="1088"/>
      <c r="P410" s="1088"/>
      <c r="Q410" s="1088"/>
      <c r="R410" s="1089"/>
      <c r="S410" s="338">
        <v>1233</v>
      </c>
      <c r="T410" s="1090"/>
      <c r="U410" s="1091"/>
      <c r="V410" s="1091"/>
      <c r="W410" s="1091"/>
      <c r="X410" s="1092"/>
      <c r="Y410" s="361"/>
      <c r="Z410" s="1087"/>
      <c r="AA410" s="1088"/>
      <c r="AB410" s="1088"/>
      <c r="AC410" s="1088"/>
      <c r="AD410" s="1089"/>
      <c r="AE410" s="361"/>
      <c r="AF410" s="1085"/>
      <c r="AG410" s="1085"/>
      <c r="AH410" s="1085"/>
      <c r="AI410" s="1085"/>
      <c r="AJ410" s="1085"/>
      <c r="AK410" s="338">
        <v>1245</v>
      </c>
      <c r="AL410" s="1038"/>
      <c r="AM410" s="1038"/>
      <c r="AN410" s="1038"/>
      <c r="AO410" s="1038"/>
      <c r="AP410" s="1038"/>
      <c r="AQ410" s="338">
        <v>1257</v>
      </c>
      <c r="AR410" s="1038"/>
      <c r="AS410" s="1038"/>
      <c r="AT410" s="1038"/>
      <c r="AU410" s="1038"/>
      <c r="AV410" s="1038"/>
      <c r="AW410" s="363"/>
      <c r="AX410" s="1085"/>
      <c r="AY410" s="1085"/>
      <c r="AZ410" s="1085"/>
      <c r="BA410" s="1085"/>
      <c r="BB410" s="1085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066" t="s">
        <v>724</v>
      </c>
      <c r="C412" s="1066"/>
      <c r="D412" s="1066"/>
      <c r="E412" s="1066"/>
      <c r="F412" s="1066"/>
      <c r="G412" s="1066"/>
      <c r="H412" s="1066" t="s">
        <v>35</v>
      </c>
      <c r="I412" s="1066"/>
      <c r="J412" s="1066"/>
      <c r="K412" s="1066"/>
      <c r="L412" s="1066"/>
      <c r="M412" s="1066"/>
      <c r="N412" s="1066"/>
      <c r="O412" s="1066"/>
      <c r="P412" s="1066"/>
      <c r="Q412" s="1066"/>
      <c r="R412" s="1066"/>
      <c r="S412" s="1066"/>
      <c r="T412" s="1066"/>
      <c r="U412" s="1066"/>
      <c r="V412" s="1066"/>
      <c r="W412" s="1066"/>
      <c r="X412" s="1066"/>
      <c r="Y412" s="1066"/>
      <c r="Z412" s="1066"/>
      <c r="AA412" s="1066"/>
      <c r="AB412" s="1066"/>
      <c r="AC412" s="1066"/>
      <c r="AD412" s="1066"/>
      <c r="AE412" s="1066"/>
      <c r="AF412" s="1066"/>
      <c r="AG412" s="1066"/>
      <c r="AH412" s="1066"/>
      <c r="AI412" s="1066"/>
      <c r="AJ412" s="1066"/>
      <c r="AK412" s="1066"/>
      <c r="AL412" s="1066" t="s">
        <v>36</v>
      </c>
      <c r="AM412" s="1066"/>
      <c r="AN412" s="1066"/>
      <c r="AO412" s="1066"/>
      <c r="AP412" s="1066"/>
      <c r="AQ412" s="1066"/>
      <c r="AR412" s="1066"/>
      <c r="AS412" s="1066"/>
      <c r="AT412" s="1066"/>
      <c r="AU412" s="1066"/>
      <c r="AV412" s="1066"/>
      <c r="AW412" s="1066"/>
      <c r="AX412" s="1066"/>
      <c r="AY412" s="1066"/>
      <c r="AZ412" s="1066"/>
      <c r="BA412" s="1066"/>
      <c r="BB412" s="1066"/>
      <c r="BC412" s="1066"/>
      <c r="BD412" s="364"/>
    </row>
    <row r="413" spans="1:56" s="42" customFormat="1">
      <c r="A413" s="284"/>
      <c r="B413" s="1066"/>
      <c r="C413" s="1066"/>
      <c r="D413" s="1066"/>
      <c r="E413" s="1066"/>
      <c r="F413" s="1066"/>
      <c r="G413" s="1066"/>
      <c r="H413" s="1066" t="s">
        <v>6</v>
      </c>
      <c r="I413" s="1066"/>
      <c r="J413" s="1066"/>
      <c r="K413" s="1066"/>
      <c r="L413" s="1066"/>
      <c r="M413" s="1066"/>
      <c r="N413" s="1066"/>
      <c r="O413" s="1066"/>
      <c r="P413" s="1066"/>
      <c r="Q413" s="1066"/>
      <c r="R413" s="1066"/>
      <c r="S413" s="1066"/>
      <c r="T413" s="1066" t="s">
        <v>37</v>
      </c>
      <c r="U413" s="1066"/>
      <c r="V413" s="1066"/>
      <c r="W413" s="1066"/>
      <c r="X413" s="1066"/>
      <c r="Y413" s="1066"/>
      <c r="Z413" s="1066"/>
      <c r="AA413" s="1066"/>
      <c r="AB413" s="1066"/>
      <c r="AC413" s="1066"/>
      <c r="AD413" s="1066"/>
      <c r="AE413" s="1066"/>
      <c r="AF413" s="1066" t="s">
        <v>38</v>
      </c>
      <c r="AG413" s="1066"/>
      <c r="AH413" s="1066"/>
      <c r="AI413" s="1066"/>
      <c r="AJ413" s="1066"/>
      <c r="AK413" s="1066"/>
      <c r="AL413" s="1066" t="s">
        <v>39</v>
      </c>
      <c r="AM413" s="1066"/>
      <c r="AN413" s="1066"/>
      <c r="AO413" s="1066"/>
      <c r="AP413" s="1066"/>
      <c r="AQ413" s="1066"/>
      <c r="AR413" s="1066" t="s">
        <v>40</v>
      </c>
      <c r="AS413" s="1066"/>
      <c r="AT413" s="1066"/>
      <c r="AU413" s="1066"/>
      <c r="AV413" s="1066"/>
      <c r="AW413" s="1066"/>
      <c r="AX413" s="1066" t="s">
        <v>38</v>
      </c>
      <c r="AY413" s="1066"/>
      <c r="AZ413" s="1066"/>
      <c r="BA413" s="1066"/>
      <c r="BB413" s="1066"/>
      <c r="BC413" s="1066"/>
      <c r="BD413" s="364"/>
    </row>
    <row r="414" spans="1:56" s="42" customFormat="1">
      <c r="A414" s="284"/>
      <c r="B414" s="1066"/>
      <c r="C414" s="1066"/>
      <c r="D414" s="1066"/>
      <c r="E414" s="1066"/>
      <c r="F414" s="1066"/>
      <c r="G414" s="1066"/>
      <c r="H414" s="1066" t="s">
        <v>39</v>
      </c>
      <c r="I414" s="1066"/>
      <c r="J414" s="1066"/>
      <c r="K414" s="1066"/>
      <c r="L414" s="1066"/>
      <c r="M414" s="1066"/>
      <c r="N414" s="1066" t="s">
        <v>40</v>
      </c>
      <c r="O414" s="1066"/>
      <c r="P414" s="1066"/>
      <c r="Q414" s="1066"/>
      <c r="R414" s="1066"/>
      <c r="S414" s="1066"/>
      <c r="T414" s="1066" t="s">
        <v>39</v>
      </c>
      <c r="U414" s="1066"/>
      <c r="V414" s="1066"/>
      <c r="W414" s="1066"/>
      <c r="X414" s="1066"/>
      <c r="Y414" s="1066"/>
      <c r="Z414" s="1066" t="s">
        <v>40</v>
      </c>
      <c r="AA414" s="1066"/>
      <c r="AB414" s="1066"/>
      <c r="AC414" s="1066"/>
      <c r="AD414" s="1066"/>
      <c r="AE414" s="1066"/>
      <c r="AF414" s="1066"/>
      <c r="AG414" s="1066"/>
      <c r="AH414" s="1066"/>
      <c r="AI414" s="1066"/>
      <c r="AJ414" s="1066"/>
      <c r="AK414" s="1066"/>
      <c r="AL414" s="1066"/>
      <c r="AM414" s="1066"/>
      <c r="AN414" s="1066"/>
      <c r="AO414" s="1066"/>
      <c r="AP414" s="1066"/>
      <c r="AQ414" s="1066"/>
      <c r="AR414" s="1066"/>
      <c r="AS414" s="1066"/>
      <c r="AT414" s="1066"/>
      <c r="AU414" s="1066"/>
      <c r="AV414" s="1066"/>
      <c r="AW414" s="1066"/>
      <c r="AX414" s="1066"/>
      <c r="AY414" s="1066"/>
      <c r="AZ414" s="1066"/>
      <c r="BA414" s="1066"/>
      <c r="BB414" s="1066"/>
      <c r="BC414" s="1066"/>
      <c r="BD414" s="364"/>
    </row>
    <row r="415" spans="1:56" s="42" customFormat="1" ht="18.75" customHeight="1">
      <c r="A415" s="284"/>
      <c r="B415" s="1048" t="s">
        <v>41</v>
      </c>
      <c r="C415" s="1048"/>
      <c r="D415" s="1048"/>
      <c r="E415" s="1048"/>
      <c r="F415" s="1048"/>
      <c r="G415" s="1048"/>
      <c r="H415" s="338">
        <v>1270</v>
      </c>
      <c r="I415" s="1084"/>
      <c r="J415" s="1084"/>
      <c r="K415" s="1084"/>
      <c r="L415" s="1084"/>
      <c r="M415" s="1084"/>
      <c r="N415" s="338">
        <v>1279</v>
      </c>
      <c r="O415" s="1084"/>
      <c r="P415" s="1084"/>
      <c r="Q415" s="1084"/>
      <c r="R415" s="1084"/>
      <c r="S415" s="1084"/>
      <c r="T415" s="338">
        <v>1288</v>
      </c>
      <c r="U415" s="1084"/>
      <c r="V415" s="1084"/>
      <c r="W415" s="1084"/>
      <c r="X415" s="1084"/>
      <c r="Y415" s="1084"/>
      <c r="Z415" s="338">
        <v>1301</v>
      </c>
      <c r="AA415" s="1084"/>
      <c r="AB415" s="1084"/>
      <c r="AC415" s="1084"/>
      <c r="AD415" s="1084"/>
      <c r="AE415" s="1084"/>
      <c r="AF415" s="338">
        <v>1313</v>
      </c>
      <c r="AG415" s="1083"/>
      <c r="AH415" s="1083"/>
      <c r="AI415" s="1083"/>
      <c r="AJ415" s="1083"/>
      <c r="AK415" s="1083"/>
      <c r="AL415" s="338">
        <v>1324</v>
      </c>
      <c r="AM415" s="1083"/>
      <c r="AN415" s="1083"/>
      <c r="AO415" s="1083"/>
      <c r="AP415" s="1083"/>
      <c r="AQ415" s="1083"/>
      <c r="AR415" s="338">
        <v>1335</v>
      </c>
      <c r="AS415" s="1083"/>
      <c r="AT415" s="1083"/>
      <c r="AU415" s="1083"/>
      <c r="AV415" s="1083"/>
      <c r="AW415" s="1083"/>
      <c r="AX415" s="338">
        <v>1346</v>
      </c>
      <c r="AY415" s="1083"/>
      <c r="AZ415" s="1083"/>
      <c r="BA415" s="1083"/>
      <c r="BB415" s="1083"/>
      <c r="BC415" s="1083"/>
      <c r="BD415" s="365" t="s">
        <v>2</v>
      </c>
    </row>
    <row r="416" spans="1:56" s="42" customFormat="1" ht="18.75" customHeight="1">
      <c r="A416" s="284"/>
      <c r="B416" s="1048" t="s">
        <v>725</v>
      </c>
      <c r="C416" s="1048"/>
      <c r="D416" s="1048"/>
      <c r="E416" s="1048"/>
      <c r="F416" s="1048"/>
      <c r="G416" s="1048"/>
      <c r="H416" s="338">
        <v>1821</v>
      </c>
      <c r="I416" s="1084"/>
      <c r="J416" s="1084"/>
      <c r="K416" s="1084"/>
      <c r="L416" s="1084"/>
      <c r="M416" s="1084"/>
      <c r="N416" s="338">
        <v>1822</v>
      </c>
      <c r="O416" s="1084"/>
      <c r="P416" s="1084"/>
      <c r="Q416" s="1084"/>
      <c r="R416" s="1084"/>
      <c r="S416" s="1084"/>
      <c r="T416" s="338">
        <v>1289</v>
      </c>
      <c r="U416" s="1084"/>
      <c r="V416" s="1084"/>
      <c r="W416" s="1084"/>
      <c r="X416" s="1084"/>
      <c r="Y416" s="1084"/>
      <c r="Z416" s="338">
        <v>1302</v>
      </c>
      <c r="AA416" s="1084"/>
      <c r="AB416" s="1084"/>
      <c r="AC416" s="1084"/>
      <c r="AD416" s="1084"/>
      <c r="AE416" s="1084"/>
      <c r="AF416" s="361"/>
      <c r="AG416" s="1080"/>
      <c r="AH416" s="1081"/>
      <c r="AI416" s="1081"/>
      <c r="AJ416" s="1081"/>
      <c r="AK416" s="1082"/>
      <c r="AL416" s="361"/>
      <c r="AM416" s="1080"/>
      <c r="AN416" s="1081"/>
      <c r="AO416" s="1081"/>
      <c r="AP416" s="1081"/>
      <c r="AQ416" s="1082"/>
      <c r="AR416" s="361"/>
      <c r="AS416" s="1080"/>
      <c r="AT416" s="1081"/>
      <c r="AU416" s="1081"/>
      <c r="AV416" s="1081"/>
      <c r="AW416" s="1082"/>
      <c r="AX416" s="361"/>
      <c r="AY416" s="1080"/>
      <c r="AZ416" s="1081"/>
      <c r="BA416" s="1081"/>
      <c r="BB416" s="1081"/>
      <c r="BC416" s="1082"/>
      <c r="BD416" s="365" t="s">
        <v>329</v>
      </c>
    </row>
    <row r="417" spans="1:56" s="42" customFormat="1" ht="18.75" customHeight="1">
      <c r="A417" s="284"/>
      <c r="B417" s="1048" t="s">
        <v>720</v>
      </c>
      <c r="C417" s="1048"/>
      <c r="D417" s="1048"/>
      <c r="E417" s="1048"/>
      <c r="F417" s="1048"/>
      <c r="G417" s="1048"/>
      <c r="H417" s="361"/>
      <c r="I417" s="1080"/>
      <c r="J417" s="1081"/>
      <c r="K417" s="1081"/>
      <c r="L417" s="1081"/>
      <c r="M417" s="1082"/>
      <c r="N417" s="361"/>
      <c r="O417" s="1080"/>
      <c r="P417" s="1081"/>
      <c r="Q417" s="1081"/>
      <c r="R417" s="1081"/>
      <c r="S417" s="1082"/>
      <c r="T417" s="361"/>
      <c r="U417" s="1080"/>
      <c r="V417" s="1081"/>
      <c r="W417" s="1081"/>
      <c r="X417" s="1081"/>
      <c r="Y417" s="1082"/>
      <c r="Z417" s="361"/>
      <c r="AA417" s="1080"/>
      <c r="AB417" s="1081"/>
      <c r="AC417" s="1081"/>
      <c r="AD417" s="1081"/>
      <c r="AE417" s="1082"/>
      <c r="AF417" s="361"/>
      <c r="AG417" s="1080"/>
      <c r="AH417" s="1081"/>
      <c r="AI417" s="1081"/>
      <c r="AJ417" s="1081"/>
      <c r="AK417" s="1082"/>
      <c r="AL417" s="338">
        <v>1325</v>
      </c>
      <c r="AM417" s="1083"/>
      <c r="AN417" s="1083"/>
      <c r="AO417" s="1083"/>
      <c r="AP417" s="1083"/>
      <c r="AQ417" s="1083"/>
      <c r="AR417" s="338">
        <v>1336</v>
      </c>
      <c r="AS417" s="1083"/>
      <c r="AT417" s="1083"/>
      <c r="AU417" s="1083"/>
      <c r="AV417" s="1083"/>
      <c r="AW417" s="1083"/>
      <c r="AX417" s="361"/>
      <c r="AY417" s="1080"/>
      <c r="AZ417" s="1081"/>
      <c r="BA417" s="1081"/>
      <c r="BB417" s="1081"/>
      <c r="BC417" s="1082"/>
      <c r="BD417" s="365" t="s">
        <v>329</v>
      </c>
    </row>
    <row r="418" spans="1:56" s="42" customFormat="1" ht="18.75" customHeight="1">
      <c r="A418" s="284"/>
      <c r="B418" s="1048" t="s">
        <v>42</v>
      </c>
      <c r="C418" s="1048"/>
      <c r="D418" s="1048"/>
      <c r="E418" s="1048"/>
      <c r="F418" s="1048"/>
      <c r="G418" s="1048"/>
      <c r="H418" s="338">
        <v>1271</v>
      </c>
      <c r="I418" s="1083"/>
      <c r="J418" s="1083"/>
      <c r="K418" s="1083"/>
      <c r="L418" s="1083"/>
      <c r="M418" s="1083"/>
      <c r="N418" s="338">
        <v>1280</v>
      </c>
      <c r="O418" s="1083"/>
      <c r="P418" s="1083"/>
      <c r="Q418" s="1083"/>
      <c r="R418" s="1083"/>
      <c r="S418" s="1083"/>
      <c r="T418" s="338">
        <v>1290</v>
      </c>
      <c r="U418" s="1083"/>
      <c r="V418" s="1083"/>
      <c r="W418" s="1083"/>
      <c r="X418" s="1083"/>
      <c r="Y418" s="1083"/>
      <c r="Z418" s="338">
        <v>1303</v>
      </c>
      <c r="AA418" s="1083"/>
      <c r="AB418" s="1083"/>
      <c r="AC418" s="1083"/>
      <c r="AD418" s="1083"/>
      <c r="AE418" s="1083"/>
      <c r="AF418" s="338">
        <v>1314</v>
      </c>
      <c r="AG418" s="1083"/>
      <c r="AH418" s="1083"/>
      <c r="AI418" s="1083"/>
      <c r="AJ418" s="1083"/>
      <c r="AK418" s="1083"/>
      <c r="AL418" s="338">
        <v>1326</v>
      </c>
      <c r="AM418" s="1083"/>
      <c r="AN418" s="1083"/>
      <c r="AO418" s="1083"/>
      <c r="AP418" s="1083"/>
      <c r="AQ418" s="1083"/>
      <c r="AR418" s="338">
        <v>1337</v>
      </c>
      <c r="AS418" s="1083"/>
      <c r="AT418" s="1083"/>
      <c r="AU418" s="1083"/>
      <c r="AV418" s="1083"/>
      <c r="AW418" s="1083"/>
      <c r="AX418" s="338">
        <v>1347</v>
      </c>
      <c r="AY418" s="1083"/>
      <c r="AZ418" s="1083"/>
      <c r="BA418" s="1083"/>
      <c r="BB418" s="1083"/>
      <c r="BC418" s="1083"/>
      <c r="BD418" s="365" t="s">
        <v>2</v>
      </c>
    </row>
    <row r="419" spans="1:56" s="42" customFormat="1" ht="18.75" customHeight="1">
      <c r="A419" s="284"/>
      <c r="B419" s="1048" t="s">
        <v>43</v>
      </c>
      <c r="C419" s="1048"/>
      <c r="D419" s="1048"/>
      <c r="E419" s="1048"/>
      <c r="F419" s="1048"/>
      <c r="G419" s="1048"/>
      <c r="H419" s="338">
        <v>1272</v>
      </c>
      <c r="I419" s="1083"/>
      <c r="J419" s="1083"/>
      <c r="K419" s="1083"/>
      <c r="L419" s="1083"/>
      <c r="M419" s="1083"/>
      <c r="N419" s="338">
        <v>1281</v>
      </c>
      <c r="O419" s="1083"/>
      <c r="P419" s="1083"/>
      <c r="Q419" s="1083"/>
      <c r="R419" s="1083"/>
      <c r="S419" s="1083"/>
      <c r="T419" s="338">
        <v>1291</v>
      </c>
      <c r="U419" s="1083"/>
      <c r="V419" s="1083"/>
      <c r="W419" s="1083"/>
      <c r="X419" s="1083"/>
      <c r="Y419" s="1083"/>
      <c r="Z419" s="338">
        <v>1304</v>
      </c>
      <c r="AA419" s="1083"/>
      <c r="AB419" s="1083"/>
      <c r="AC419" s="1083"/>
      <c r="AD419" s="1083"/>
      <c r="AE419" s="1083"/>
      <c r="AF419" s="338">
        <v>1315</v>
      </c>
      <c r="AG419" s="1083"/>
      <c r="AH419" s="1083"/>
      <c r="AI419" s="1083"/>
      <c r="AJ419" s="1083"/>
      <c r="AK419" s="1083"/>
      <c r="AL419" s="338">
        <v>1327</v>
      </c>
      <c r="AM419" s="1083"/>
      <c r="AN419" s="1083"/>
      <c r="AO419" s="1083"/>
      <c r="AP419" s="1083"/>
      <c r="AQ419" s="1083"/>
      <c r="AR419" s="338">
        <v>1338</v>
      </c>
      <c r="AS419" s="1083"/>
      <c r="AT419" s="1083"/>
      <c r="AU419" s="1083"/>
      <c r="AV419" s="1083"/>
      <c r="AW419" s="1083"/>
      <c r="AX419" s="338">
        <v>1348</v>
      </c>
      <c r="AY419" s="1083"/>
      <c r="AZ419" s="1083"/>
      <c r="BA419" s="1083"/>
      <c r="BB419" s="1083"/>
      <c r="BC419" s="1083"/>
      <c r="BD419" s="365" t="s">
        <v>329</v>
      </c>
    </row>
    <row r="420" spans="1:56" s="42" customFormat="1" ht="18.75" customHeight="1">
      <c r="A420" s="284"/>
      <c r="B420" s="1048" t="s">
        <v>726</v>
      </c>
      <c r="C420" s="1048"/>
      <c r="D420" s="1048"/>
      <c r="E420" s="1048"/>
      <c r="F420" s="1048"/>
      <c r="G420" s="1048"/>
      <c r="H420" s="361"/>
      <c r="I420" s="1080"/>
      <c r="J420" s="1081"/>
      <c r="K420" s="1081"/>
      <c r="L420" s="1081"/>
      <c r="M420" s="1082"/>
      <c r="N420" s="361"/>
      <c r="O420" s="1080"/>
      <c r="P420" s="1081"/>
      <c r="Q420" s="1081"/>
      <c r="R420" s="1081"/>
      <c r="S420" s="1082"/>
      <c r="T420" s="338">
        <v>1292</v>
      </c>
      <c r="U420" s="1083"/>
      <c r="V420" s="1083"/>
      <c r="W420" s="1083"/>
      <c r="X420" s="1083"/>
      <c r="Y420" s="1083"/>
      <c r="Z420" s="338">
        <v>1305</v>
      </c>
      <c r="AA420" s="1083"/>
      <c r="AB420" s="1083"/>
      <c r="AC420" s="1083"/>
      <c r="AD420" s="1083"/>
      <c r="AE420" s="1083"/>
      <c r="AF420" s="338">
        <v>1316</v>
      </c>
      <c r="AG420" s="1083"/>
      <c r="AH420" s="1083"/>
      <c r="AI420" s="1083"/>
      <c r="AJ420" s="1083"/>
      <c r="AK420" s="1083"/>
      <c r="AL420" s="361"/>
      <c r="AM420" s="1080"/>
      <c r="AN420" s="1081"/>
      <c r="AO420" s="1081"/>
      <c r="AP420" s="1081"/>
      <c r="AQ420" s="1082"/>
      <c r="AR420" s="361"/>
      <c r="AS420" s="1080"/>
      <c r="AT420" s="1081"/>
      <c r="AU420" s="1081"/>
      <c r="AV420" s="1081"/>
      <c r="AW420" s="1082"/>
      <c r="AX420" s="361"/>
      <c r="AY420" s="1080"/>
      <c r="AZ420" s="1081"/>
      <c r="BA420" s="1081"/>
      <c r="BB420" s="1081"/>
      <c r="BC420" s="1082"/>
      <c r="BD420" s="365" t="s">
        <v>2</v>
      </c>
    </row>
    <row r="421" spans="1:56" s="42" customFormat="1" ht="18.75" customHeight="1">
      <c r="A421" s="284"/>
      <c r="B421" s="1048" t="s">
        <v>727</v>
      </c>
      <c r="C421" s="1048"/>
      <c r="D421" s="1048"/>
      <c r="E421" s="1048"/>
      <c r="F421" s="1048"/>
      <c r="G421" s="1048"/>
      <c r="H421" s="338">
        <v>1273</v>
      </c>
      <c r="I421" s="1083"/>
      <c r="J421" s="1083"/>
      <c r="K421" s="1083"/>
      <c r="L421" s="1083"/>
      <c r="M421" s="1083"/>
      <c r="N421" s="338">
        <v>1282</v>
      </c>
      <c r="O421" s="1083"/>
      <c r="P421" s="1083"/>
      <c r="Q421" s="1083"/>
      <c r="R421" s="1083"/>
      <c r="S421" s="1083"/>
      <c r="T421" s="338">
        <v>1293</v>
      </c>
      <c r="U421" s="1083"/>
      <c r="V421" s="1083"/>
      <c r="W421" s="1083"/>
      <c r="X421" s="1083"/>
      <c r="Y421" s="1083"/>
      <c r="Z421" s="338">
        <v>1306</v>
      </c>
      <c r="AA421" s="1083"/>
      <c r="AB421" s="1083"/>
      <c r="AC421" s="1083"/>
      <c r="AD421" s="1083"/>
      <c r="AE421" s="1083"/>
      <c r="AF421" s="338">
        <v>1317</v>
      </c>
      <c r="AG421" s="1083"/>
      <c r="AH421" s="1083"/>
      <c r="AI421" s="1083"/>
      <c r="AJ421" s="1083"/>
      <c r="AK421" s="1083"/>
      <c r="AL421" s="338">
        <v>1328</v>
      </c>
      <c r="AM421" s="1083"/>
      <c r="AN421" s="1083"/>
      <c r="AO421" s="1083"/>
      <c r="AP421" s="1083"/>
      <c r="AQ421" s="1083"/>
      <c r="AR421" s="338">
        <v>1339</v>
      </c>
      <c r="AS421" s="1083"/>
      <c r="AT421" s="1083"/>
      <c r="AU421" s="1083"/>
      <c r="AV421" s="1083"/>
      <c r="AW421" s="1083"/>
      <c r="AX421" s="338">
        <v>1349</v>
      </c>
      <c r="AY421" s="1083"/>
      <c r="AZ421" s="1083"/>
      <c r="BA421" s="1083"/>
      <c r="BB421" s="1083"/>
      <c r="BC421" s="1083"/>
      <c r="BD421" s="365" t="s">
        <v>2</v>
      </c>
    </row>
    <row r="422" spans="1:56" s="42" customFormat="1" ht="18.75" customHeight="1">
      <c r="A422" s="284"/>
      <c r="B422" s="1048" t="s">
        <v>31</v>
      </c>
      <c r="C422" s="1048"/>
      <c r="D422" s="1048"/>
      <c r="E422" s="1048"/>
      <c r="F422" s="1048"/>
      <c r="G422" s="1048"/>
      <c r="H422" s="338">
        <v>1274</v>
      </c>
      <c r="I422" s="1083"/>
      <c r="J422" s="1083"/>
      <c r="K422" s="1083"/>
      <c r="L422" s="1083"/>
      <c r="M422" s="1083"/>
      <c r="N422" s="338">
        <v>1283</v>
      </c>
      <c r="O422" s="1083"/>
      <c r="P422" s="1083"/>
      <c r="Q422" s="1083"/>
      <c r="R422" s="1083"/>
      <c r="S422" s="1083"/>
      <c r="T422" s="338">
        <v>1294</v>
      </c>
      <c r="U422" s="1083"/>
      <c r="V422" s="1083"/>
      <c r="W422" s="1083"/>
      <c r="X422" s="1083"/>
      <c r="Y422" s="1083"/>
      <c r="Z422" s="338">
        <v>1307</v>
      </c>
      <c r="AA422" s="1083"/>
      <c r="AB422" s="1083"/>
      <c r="AC422" s="1083"/>
      <c r="AD422" s="1083"/>
      <c r="AE422" s="1083"/>
      <c r="AF422" s="338">
        <v>1318</v>
      </c>
      <c r="AG422" s="1083"/>
      <c r="AH422" s="1083"/>
      <c r="AI422" s="1083"/>
      <c r="AJ422" s="1083"/>
      <c r="AK422" s="1083"/>
      <c r="AL422" s="338">
        <v>1329</v>
      </c>
      <c r="AM422" s="1083"/>
      <c r="AN422" s="1083"/>
      <c r="AO422" s="1083"/>
      <c r="AP422" s="1083"/>
      <c r="AQ422" s="1083"/>
      <c r="AR422" s="338">
        <v>1340</v>
      </c>
      <c r="AS422" s="1083"/>
      <c r="AT422" s="1083"/>
      <c r="AU422" s="1083"/>
      <c r="AV422" s="1083"/>
      <c r="AW422" s="1083"/>
      <c r="AX422" s="338">
        <v>1350</v>
      </c>
      <c r="AY422" s="1083"/>
      <c r="AZ422" s="1083"/>
      <c r="BA422" s="1083"/>
      <c r="BB422" s="1083"/>
      <c r="BC422" s="1083"/>
      <c r="BD422" s="365" t="s">
        <v>2</v>
      </c>
    </row>
    <row r="423" spans="1:56" s="42" customFormat="1" ht="18.75" customHeight="1">
      <c r="A423" s="284"/>
      <c r="B423" s="1048" t="s">
        <v>32</v>
      </c>
      <c r="C423" s="1048"/>
      <c r="D423" s="1048"/>
      <c r="E423" s="1048"/>
      <c r="F423" s="1048"/>
      <c r="G423" s="1048"/>
      <c r="H423" s="338">
        <v>1275</v>
      </c>
      <c r="I423" s="1083"/>
      <c r="J423" s="1083"/>
      <c r="K423" s="1083"/>
      <c r="L423" s="1083"/>
      <c r="M423" s="1083"/>
      <c r="N423" s="338">
        <v>1284</v>
      </c>
      <c r="O423" s="1083"/>
      <c r="P423" s="1083"/>
      <c r="Q423" s="1083"/>
      <c r="R423" s="1083"/>
      <c r="S423" s="1083"/>
      <c r="T423" s="338">
        <v>1295</v>
      </c>
      <c r="U423" s="1083"/>
      <c r="V423" s="1083"/>
      <c r="W423" s="1083"/>
      <c r="X423" s="1083"/>
      <c r="Y423" s="1083"/>
      <c r="Z423" s="338">
        <v>1308</v>
      </c>
      <c r="AA423" s="1083"/>
      <c r="AB423" s="1083"/>
      <c r="AC423" s="1083"/>
      <c r="AD423" s="1083"/>
      <c r="AE423" s="1083"/>
      <c r="AF423" s="338">
        <v>1319</v>
      </c>
      <c r="AG423" s="1083"/>
      <c r="AH423" s="1083"/>
      <c r="AI423" s="1083"/>
      <c r="AJ423" s="1083"/>
      <c r="AK423" s="1083"/>
      <c r="AL423" s="338">
        <v>1330</v>
      </c>
      <c r="AM423" s="1083"/>
      <c r="AN423" s="1083"/>
      <c r="AO423" s="1083"/>
      <c r="AP423" s="1083"/>
      <c r="AQ423" s="1083"/>
      <c r="AR423" s="338">
        <v>1341</v>
      </c>
      <c r="AS423" s="1083"/>
      <c r="AT423" s="1083"/>
      <c r="AU423" s="1083"/>
      <c r="AV423" s="1083"/>
      <c r="AW423" s="1083"/>
      <c r="AX423" s="338">
        <v>1351</v>
      </c>
      <c r="AY423" s="1083"/>
      <c r="AZ423" s="1083"/>
      <c r="BA423" s="1083"/>
      <c r="BB423" s="1083"/>
      <c r="BC423" s="1083"/>
      <c r="BD423" s="365" t="s">
        <v>329</v>
      </c>
    </row>
    <row r="424" spans="1:56" s="42" customFormat="1" ht="18.75" customHeight="1">
      <c r="A424" s="284"/>
      <c r="B424" s="1048" t="s">
        <v>728</v>
      </c>
      <c r="C424" s="1048"/>
      <c r="D424" s="1048"/>
      <c r="E424" s="1048"/>
      <c r="F424" s="1048"/>
      <c r="G424" s="1048"/>
      <c r="H424" s="338">
        <v>1276</v>
      </c>
      <c r="I424" s="1083"/>
      <c r="J424" s="1083"/>
      <c r="K424" s="1083"/>
      <c r="L424" s="1083"/>
      <c r="M424" s="1083"/>
      <c r="N424" s="338">
        <v>1285</v>
      </c>
      <c r="O424" s="1083"/>
      <c r="P424" s="1083"/>
      <c r="Q424" s="1083"/>
      <c r="R424" s="1083"/>
      <c r="S424" s="1083"/>
      <c r="T424" s="338">
        <v>1296</v>
      </c>
      <c r="U424" s="1083"/>
      <c r="V424" s="1083"/>
      <c r="W424" s="1083"/>
      <c r="X424" s="1083"/>
      <c r="Y424" s="1083"/>
      <c r="Z424" s="338">
        <v>1309</v>
      </c>
      <c r="AA424" s="1083"/>
      <c r="AB424" s="1083"/>
      <c r="AC424" s="1083"/>
      <c r="AD424" s="1083"/>
      <c r="AE424" s="1083"/>
      <c r="AF424" s="338">
        <v>1320</v>
      </c>
      <c r="AG424" s="1083"/>
      <c r="AH424" s="1083"/>
      <c r="AI424" s="1083"/>
      <c r="AJ424" s="1083"/>
      <c r="AK424" s="1083"/>
      <c r="AL424" s="338">
        <v>1331</v>
      </c>
      <c r="AM424" s="1083"/>
      <c r="AN424" s="1083"/>
      <c r="AO424" s="1083"/>
      <c r="AP424" s="1083"/>
      <c r="AQ424" s="1083"/>
      <c r="AR424" s="338">
        <v>1342</v>
      </c>
      <c r="AS424" s="1083"/>
      <c r="AT424" s="1083"/>
      <c r="AU424" s="1083"/>
      <c r="AV424" s="1083"/>
      <c r="AW424" s="1083"/>
      <c r="AX424" s="338">
        <v>1352</v>
      </c>
      <c r="AY424" s="1083"/>
      <c r="AZ424" s="1083"/>
      <c r="BA424" s="1083"/>
      <c r="BB424" s="1083"/>
      <c r="BC424" s="1083"/>
      <c r="BD424" s="365" t="s">
        <v>329</v>
      </c>
    </row>
    <row r="425" spans="1:56" s="42" customFormat="1" ht="18.75" customHeight="1">
      <c r="A425" s="284"/>
      <c r="B425" s="1048" t="s">
        <v>729</v>
      </c>
      <c r="C425" s="1048"/>
      <c r="D425" s="1048"/>
      <c r="E425" s="1048"/>
      <c r="F425" s="1048"/>
      <c r="G425" s="1048"/>
      <c r="H425" s="338">
        <v>1277</v>
      </c>
      <c r="I425" s="1083"/>
      <c r="J425" s="1083"/>
      <c r="K425" s="1083"/>
      <c r="L425" s="1083"/>
      <c r="M425" s="1083"/>
      <c r="N425" s="338">
        <v>1286</v>
      </c>
      <c r="O425" s="1083"/>
      <c r="P425" s="1083"/>
      <c r="Q425" s="1083"/>
      <c r="R425" s="1083"/>
      <c r="S425" s="1083"/>
      <c r="T425" s="338">
        <v>1297</v>
      </c>
      <c r="U425" s="1083"/>
      <c r="V425" s="1083"/>
      <c r="W425" s="1083"/>
      <c r="X425" s="1083"/>
      <c r="Y425" s="1083"/>
      <c r="Z425" s="338">
        <v>1310</v>
      </c>
      <c r="AA425" s="1083"/>
      <c r="AB425" s="1083"/>
      <c r="AC425" s="1083"/>
      <c r="AD425" s="1083"/>
      <c r="AE425" s="1083"/>
      <c r="AF425" s="338">
        <v>1321</v>
      </c>
      <c r="AG425" s="1083"/>
      <c r="AH425" s="1083"/>
      <c r="AI425" s="1083"/>
      <c r="AJ425" s="1083"/>
      <c r="AK425" s="1083"/>
      <c r="AL425" s="338">
        <v>1332</v>
      </c>
      <c r="AM425" s="1083"/>
      <c r="AN425" s="1083"/>
      <c r="AO425" s="1083"/>
      <c r="AP425" s="1083"/>
      <c r="AQ425" s="1083"/>
      <c r="AR425" s="338">
        <v>1343</v>
      </c>
      <c r="AS425" s="1083"/>
      <c r="AT425" s="1083"/>
      <c r="AU425" s="1083"/>
      <c r="AV425" s="1083"/>
      <c r="AW425" s="1083"/>
      <c r="AX425" s="338">
        <v>1353</v>
      </c>
      <c r="AY425" s="1083"/>
      <c r="AZ425" s="1083"/>
      <c r="BA425" s="1083"/>
      <c r="BB425" s="1083"/>
      <c r="BC425" s="1083"/>
      <c r="BD425" s="365" t="s">
        <v>329</v>
      </c>
    </row>
    <row r="426" spans="1:56" s="42" customFormat="1" ht="18.75" customHeight="1">
      <c r="A426" s="284"/>
      <c r="B426" s="1048" t="s">
        <v>44</v>
      </c>
      <c r="C426" s="1048"/>
      <c r="D426" s="1048"/>
      <c r="E426" s="1048"/>
      <c r="F426" s="1048"/>
      <c r="G426" s="1048"/>
      <c r="H426" s="361"/>
      <c r="I426" s="1080"/>
      <c r="J426" s="1081"/>
      <c r="K426" s="1081"/>
      <c r="L426" s="1081"/>
      <c r="M426" s="1082"/>
      <c r="N426" s="361"/>
      <c r="O426" s="1080"/>
      <c r="P426" s="1081"/>
      <c r="Q426" s="1081"/>
      <c r="R426" s="1081"/>
      <c r="S426" s="1082"/>
      <c r="T426" s="338">
        <v>1298</v>
      </c>
      <c r="U426" s="1083"/>
      <c r="V426" s="1083"/>
      <c r="W426" s="1083"/>
      <c r="X426" s="1083"/>
      <c r="Y426" s="1083"/>
      <c r="Z426" s="338">
        <v>1311</v>
      </c>
      <c r="AA426" s="1083"/>
      <c r="AB426" s="1083"/>
      <c r="AC426" s="1083"/>
      <c r="AD426" s="1083"/>
      <c r="AE426" s="1083"/>
      <c r="AF426" s="338">
        <v>1322</v>
      </c>
      <c r="AG426" s="1083"/>
      <c r="AH426" s="1083"/>
      <c r="AI426" s="1083"/>
      <c r="AJ426" s="1083"/>
      <c r="AK426" s="1083"/>
      <c r="AL426" s="338">
        <v>1333</v>
      </c>
      <c r="AM426" s="1083"/>
      <c r="AN426" s="1083"/>
      <c r="AO426" s="1083"/>
      <c r="AP426" s="1083"/>
      <c r="AQ426" s="1083"/>
      <c r="AR426" s="338">
        <v>1344</v>
      </c>
      <c r="AS426" s="1083"/>
      <c r="AT426" s="1083"/>
      <c r="AU426" s="1083"/>
      <c r="AV426" s="1083"/>
      <c r="AW426" s="1083"/>
      <c r="AX426" s="338">
        <v>1354</v>
      </c>
      <c r="AY426" s="1083"/>
      <c r="AZ426" s="1083"/>
      <c r="BA426" s="1083"/>
      <c r="BB426" s="1083"/>
      <c r="BC426" s="1083"/>
      <c r="BD426" s="365" t="s">
        <v>329</v>
      </c>
    </row>
    <row r="427" spans="1:56" s="42" customFormat="1" ht="18.75" customHeight="1">
      <c r="A427" s="284"/>
      <c r="B427" s="1048" t="s">
        <v>33</v>
      </c>
      <c r="C427" s="1048"/>
      <c r="D427" s="1048"/>
      <c r="E427" s="1048"/>
      <c r="F427" s="1048"/>
      <c r="G427" s="1048"/>
      <c r="H427" s="338">
        <v>1278</v>
      </c>
      <c r="I427" s="1083"/>
      <c r="J427" s="1083"/>
      <c r="K427" s="1083"/>
      <c r="L427" s="1083"/>
      <c r="M427" s="1083"/>
      <c r="N427" s="338">
        <v>1287</v>
      </c>
      <c r="O427" s="1083"/>
      <c r="P427" s="1083"/>
      <c r="Q427" s="1083"/>
      <c r="R427" s="1083"/>
      <c r="S427" s="1083"/>
      <c r="T427" s="338">
        <v>1312</v>
      </c>
      <c r="U427" s="1083"/>
      <c r="V427" s="1083"/>
      <c r="W427" s="1083"/>
      <c r="X427" s="1083"/>
      <c r="Y427" s="1083"/>
      <c r="Z427" s="338">
        <v>1300</v>
      </c>
      <c r="AA427" s="1083"/>
      <c r="AB427" s="1083"/>
      <c r="AC427" s="1083"/>
      <c r="AD427" s="1083"/>
      <c r="AE427" s="1083"/>
      <c r="AF427" s="338">
        <v>1323</v>
      </c>
      <c r="AG427" s="1083"/>
      <c r="AH427" s="1083"/>
      <c r="AI427" s="1083"/>
      <c r="AJ427" s="1083"/>
      <c r="AK427" s="1083"/>
      <c r="AL427" s="338">
        <v>1334</v>
      </c>
      <c r="AM427" s="1083"/>
      <c r="AN427" s="1083"/>
      <c r="AO427" s="1083"/>
      <c r="AP427" s="1083"/>
      <c r="AQ427" s="1083"/>
      <c r="AR427" s="338">
        <v>1345</v>
      </c>
      <c r="AS427" s="1083"/>
      <c r="AT427" s="1083"/>
      <c r="AU427" s="1083"/>
      <c r="AV427" s="1083"/>
      <c r="AW427" s="1083"/>
      <c r="AX427" s="338">
        <v>1355</v>
      </c>
      <c r="AY427" s="1083"/>
      <c r="AZ427" s="1083"/>
      <c r="BA427" s="1083"/>
      <c r="BB427" s="1083"/>
      <c r="BC427" s="1083"/>
      <c r="BD427" s="365" t="s">
        <v>3</v>
      </c>
    </row>
    <row r="428" spans="1:56" s="42" customFormat="1" ht="18.75" customHeight="1">
      <c r="A428" s="284"/>
      <c r="B428" s="1048" t="s">
        <v>34</v>
      </c>
      <c r="C428" s="1048"/>
      <c r="D428" s="1048"/>
      <c r="E428" s="1048"/>
      <c r="F428" s="1048"/>
      <c r="G428" s="1048"/>
      <c r="H428" s="338">
        <v>1723</v>
      </c>
      <c r="I428" s="1083"/>
      <c r="J428" s="1083"/>
      <c r="K428" s="1083"/>
      <c r="L428" s="1083"/>
      <c r="M428" s="1083"/>
      <c r="N428" s="338">
        <v>1724</v>
      </c>
      <c r="O428" s="1083"/>
      <c r="P428" s="1083"/>
      <c r="Q428" s="1083"/>
      <c r="R428" s="1083"/>
      <c r="S428" s="1083"/>
      <c r="T428" s="338">
        <v>1299</v>
      </c>
      <c r="U428" s="1083"/>
      <c r="V428" s="1083"/>
      <c r="W428" s="1083"/>
      <c r="X428" s="1083"/>
      <c r="Y428" s="1083"/>
      <c r="Z428" s="338">
        <v>1373</v>
      </c>
      <c r="AA428" s="1083"/>
      <c r="AB428" s="1083"/>
      <c r="AC428" s="1083"/>
      <c r="AD428" s="1083"/>
      <c r="AE428" s="1083"/>
      <c r="AF428" s="361"/>
      <c r="AG428" s="1080"/>
      <c r="AH428" s="1081"/>
      <c r="AI428" s="1081"/>
      <c r="AJ428" s="1081"/>
      <c r="AK428" s="1082"/>
      <c r="AL428" s="361"/>
      <c r="AM428" s="1080"/>
      <c r="AN428" s="1081"/>
      <c r="AO428" s="1081"/>
      <c r="AP428" s="1081"/>
      <c r="AQ428" s="1082"/>
      <c r="AR428" s="361"/>
      <c r="AS428" s="1080"/>
      <c r="AT428" s="1081"/>
      <c r="AU428" s="1081"/>
      <c r="AV428" s="1081"/>
      <c r="AW428" s="1082"/>
      <c r="AX428" s="361"/>
      <c r="AY428" s="1080"/>
      <c r="AZ428" s="1081"/>
      <c r="BA428" s="1081"/>
      <c r="BB428" s="1081"/>
      <c r="BC428" s="1082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79" t="s">
        <v>730</v>
      </c>
      <c r="C430" s="1079"/>
      <c r="D430" s="1079"/>
      <c r="E430" s="1079"/>
      <c r="F430" s="1079"/>
      <c r="G430" s="1079"/>
      <c r="H430" s="1079"/>
      <c r="I430" s="1079"/>
      <c r="J430" s="1079"/>
      <c r="K430" s="1079"/>
      <c r="L430" s="1079"/>
      <c r="M430" s="1079"/>
      <c r="N430" s="1079"/>
      <c r="O430" s="1079"/>
      <c r="P430" s="1079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79"/>
      <c r="C431" s="1079"/>
      <c r="D431" s="1079"/>
      <c r="E431" s="1079"/>
      <c r="F431" s="1079"/>
      <c r="G431" s="1079"/>
      <c r="H431" s="1079"/>
      <c r="I431" s="1079"/>
      <c r="J431" s="1079"/>
      <c r="K431" s="1079"/>
      <c r="L431" s="1079"/>
      <c r="M431" s="1079"/>
      <c r="N431" s="1079"/>
      <c r="O431" s="1079"/>
      <c r="P431" s="1079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061"/>
      <c r="C432" s="1062"/>
      <c r="D432" s="1062"/>
      <c r="E432" s="1062"/>
      <c r="F432" s="1062"/>
      <c r="G432" s="1062"/>
      <c r="H432" s="1062"/>
      <c r="I432" s="1062"/>
      <c r="J432" s="1063"/>
      <c r="K432" s="1064" t="s">
        <v>731</v>
      </c>
      <c r="L432" s="1064"/>
      <c r="M432" s="1064"/>
      <c r="N432" s="1064"/>
      <c r="O432" s="1064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050" t="s">
        <v>732</v>
      </c>
      <c r="C433" s="1050"/>
      <c r="D433" s="1050"/>
      <c r="E433" s="1050"/>
      <c r="F433" s="1050"/>
      <c r="G433" s="1050"/>
      <c r="H433" s="1050"/>
      <c r="I433" s="1050"/>
      <c r="J433" s="338">
        <v>1400</v>
      </c>
      <c r="K433" s="1038"/>
      <c r="L433" s="1038"/>
      <c r="M433" s="1038"/>
      <c r="N433" s="1038"/>
      <c r="O433" s="1038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050" t="s">
        <v>733</v>
      </c>
      <c r="C434" s="1050"/>
      <c r="D434" s="1050"/>
      <c r="E434" s="1050"/>
      <c r="F434" s="1050"/>
      <c r="G434" s="1050"/>
      <c r="H434" s="1050"/>
      <c r="I434" s="1050"/>
      <c r="J434" s="338">
        <v>1817</v>
      </c>
      <c r="K434" s="1038"/>
      <c r="L434" s="1038"/>
      <c r="M434" s="1038"/>
      <c r="N434" s="1038"/>
      <c r="O434" s="1038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050" t="s">
        <v>734</v>
      </c>
      <c r="C435" s="1050"/>
      <c r="D435" s="1050"/>
      <c r="E435" s="1050"/>
      <c r="F435" s="1050"/>
      <c r="G435" s="1050"/>
      <c r="H435" s="1050"/>
      <c r="I435" s="1050"/>
      <c r="J435" s="338">
        <v>1401</v>
      </c>
      <c r="K435" s="1038"/>
      <c r="L435" s="1038"/>
      <c r="M435" s="1038"/>
      <c r="N435" s="1038"/>
      <c r="O435" s="1038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050" t="s">
        <v>735</v>
      </c>
      <c r="C436" s="1050"/>
      <c r="D436" s="1050"/>
      <c r="E436" s="1050"/>
      <c r="F436" s="1050"/>
      <c r="G436" s="1050"/>
      <c r="H436" s="1050"/>
      <c r="I436" s="1050"/>
      <c r="J436" s="338">
        <v>1402</v>
      </c>
      <c r="K436" s="1038"/>
      <c r="L436" s="1038"/>
      <c r="M436" s="1038"/>
      <c r="N436" s="1038"/>
      <c r="O436" s="1038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050" t="s">
        <v>736</v>
      </c>
      <c r="C437" s="1050"/>
      <c r="D437" s="1050"/>
      <c r="E437" s="1050"/>
      <c r="F437" s="1050"/>
      <c r="G437" s="1050"/>
      <c r="H437" s="1050"/>
      <c r="I437" s="1050"/>
      <c r="J437" s="338">
        <v>1403</v>
      </c>
      <c r="K437" s="1038"/>
      <c r="L437" s="1038"/>
      <c r="M437" s="1038"/>
      <c r="N437" s="1038"/>
      <c r="O437" s="1038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050" t="s">
        <v>737</v>
      </c>
      <c r="C438" s="1050"/>
      <c r="D438" s="1050"/>
      <c r="E438" s="1050"/>
      <c r="F438" s="1050"/>
      <c r="G438" s="1050"/>
      <c r="H438" s="1050"/>
      <c r="I438" s="1050"/>
      <c r="J438" s="338">
        <v>1587</v>
      </c>
      <c r="K438" s="1038"/>
      <c r="L438" s="1038"/>
      <c r="M438" s="1038"/>
      <c r="N438" s="1038"/>
      <c r="O438" s="1038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050" t="s">
        <v>645</v>
      </c>
      <c r="C439" s="1050"/>
      <c r="D439" s="1050"/>
      <c r="E439" s="1050"/>
      <c r="F439" s="1050"/>
      <c r="G439" s="1050"/>
      <c r="H439" s="1050"/>
      <c r="I439" s="1050"/>
      <c r="J439" s="338">
        <v>1588</v>
      </c>
      <c r="K439" s="1038"/>
      <c r="L439" s="1038"/>
      <c r="M439" s="1038"/>
      <c r="N439" s="1038"/>
      <c r="O439" s="1038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050" t="s">
        <v>738</v>
      </c>
      <c r="C440" s="1050"/>
      <c r="D440" s="1050"/>
      <c r="E440" s="1050"/>
      <c r="F440" s="1050"/>
      <c r="G440" s="1050"/>
      <c r="H440" s="1050"/>
      <c r="I440" s="1050"/>
      <c r="J440" s="338">
        <v>1404</v>
      </c>
      <c r="K440" s="1038"/>
      <c r="L440" s="1038"/>
      <c r="M440" s="1038"/>
      <c r="N440" s="1038"/>
      <c r="O440" s="1038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050" t="s">
        <v>739</v>
      </c>
      <c r="C441" s="1050"/>
      <c r="D441" s="1050"/>
      <c r="E441" s="1050"/>
      <c r="F441" s="1050"/>
      <c r="G441" s="1050"/>
      <c r="H441" s="1050"/>
      <c r="I441" s="1050"/>
      <c r="J441" s="338">
        <v>1405</v>
      </c>
      <c r="K441" s="1038"/>
      <c r="L441" s="1038"/>
      <c r="M441" s="1038"/>
      <c r="N441" s="1038"/>
      <c r="O441" s="1038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051" t="s">
        <v>740</v>
      </c>
      <c r="C442" s="1051"/>
      <c r="D442" s="1051"/>
      <c r="E442" s="1051"/>
      <c r="F442" s="1051"/>
      <c r="G442" s="1051"/>
      <c r="H442" s="1051"/>
      <c r="I442" s="1051"/>
      <c r="J442" s="352">
        <v>1410</v>
      </c>
      <c r="K442" s="1078"/>
      <c r="L442" s="1078"/>
      <c r="M442" s="1078"/>
      <c r="N442" s="1078"/>
      <c r="O442" s="1078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050" t="s">
        <v>741</v>
      </c>
      <c r="C443" s="1050"/>
      <c r="D443" s="1050"/>
      <c r="E443" s="1050"/>
      <c r="F443" s="1050"/>
      <c r="G443" s="1050"/>
      <c r="H443" s="1050"/>
      <c r="I443" s="1050"/>
      <c r="J443" s="338">
        <v>1406</v>
      </c>
      <c r="K443" s="1038"/>
      <c r="L443" s="1038"/>
      <c r="M443" s="1038"/>
      <c r="N443" s="1038"/>
      <c r="O443" s="1038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050" t="s">
        <v>742</v>
      </c>
      <c r="C444" s="1050"/>
      <c r="D444" s="1050"/>
      <c r="E444" s="1050"/>
      <c r="F444" s="1050"/>
      <c r="G444" s="1050"/>
      <c r="H444" s="1050"/>
      <c r="I444" s="1050"/>
      <c r="J444" s="338">
        <v>1407</v>
      </c>
      <c r="K444" s="1038"/>
      <c r="L444" s="1038"/>
      <c r="M444" s="1038"/>
      <c r="N444" s="1038"/>
      <c r="O444" s="1038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050" t="s">
        <v>743</v>
      </c>
      <c r="C445" s="1050"/>
      <c r="D445" s="1050"/>
      <c r="E445" s="1050"/>
      <c r="F445" s="1050"/>
      <c r="G445" s="1050"/>
      <c r="H445" s="1050"/>
      <c r="I445" s="1050"/>
      <c r="J445" s="338">
        <v>1408</v>
      </c>
      <c r="K445" s="1038"/>
      <c r="L445" s="1038"/>
      <c r="M445" s="1038"/>
      <c r="N445" s="1038"/>
      <c r="O445" s="1038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050" t="s">
        <v>744</v>
      </c>
      <c r="C446" s="1050"/>
      <c r="D446" s="1050"/>
      <c r="E446" s="1050"/>
      <c r="F446" s="1050"/>
      <c r="G446" s="1050"/>
      <c r="H446" s="1050"/>
      <c r="I446" s="1050"/>
      <c r="J446" s="338">
        <v>1409</v>
      </c>
      <c r="K446" s="1038"/>
      <c r="L446" s="1038"/>
      <c r="M446" s="1038"/>
      <c r="N446" s="1038"/>
      <c r="O446" s="1038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050" t="s">
        <v>745</v>
      </c>
      <c r="C447" s="1050"/>
      <c r="D447" s="1050"/>
      <c r="E447" s="1050"/>
      <c r="F447" s="1050"/>
      <c r="G447" s="1050"/>
      <c r="H447" s="1050"/>
      <c r="I447" s="1050"/>
      <c r="J447" s="338">
        <v>1818</v>
      </c>
      <c r="K447" s="1038"/>
      <c r="L447" s="1038"/>
      <c r="M447" s="1038"/>
      <c r="N447" s="1038"/>
      <c r="O447" s="1038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050" t="s">
        <v>746</v>
      </c>
      <c r="C448" s="1050"/>
      <c r="D448" s="1050"/>
      <c r="E448" s="1050"/>
      <c r="F448" s="1050"/>
      <c r="G448" s="1050"/>
      <c r="H448" s="1050"/>
      <c r="I448" s="1050"/>
      <c r="J448" s="338">
        <v>1429</v>
      </c>
      <c r="K448" s="1038"/>
      <c r="L448" s="1038"/>
      <c r="M448" s="1038"/>
      <c r="N448" s="1038"/>
      <c r="O448" s="1038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050" t="s">
        <v>747</v>
      </c>
      <c r="C449" s="1050"/>
      <c r="D449" s="1050"/>
      <c r="E449" s="1050"/>
      <c r="F449" s="1050"/>
      <c r="G449" s="1050"/>
      <c r="H449" s="1050"/>
      <c r="I449" s="1050"/>
      <c r="J449" s="338">
        <v>1411</v>
      </c>
      <c r="K449" s="1038"/>
      <c r="L449" s="1038"/>
      <c r="M449" s="1038"/>
      <c r="N449" s="1038"/>
      <c r="O449" s="1038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050" t="s">
        <v>748</v>
      </c>
      <c r="C450" s="1050"/>
      <c r="D450" s="1050"/>
      <c r="E450" s="1050"/>
      <c r="F450" s="1050"/>
      <c r="G450" s="1050"/>
      <c r="H450" s="1050"/>
      <c r="I450" s="1050"/>
      <c r="J450" s="338">
        <v>1412</v>
      </c>
      <c r="K450" s="1038"/>
      <c r="L450" s="1038"/>
      <c r="M450" s="1038"/>
      <c r="N450" s="1038"/>
      <c r="O450" s="1038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050" t="s">
        <v>749</v>
      </c>
      <c r="C451" s="1050"/>
      <c r="D451" s="1050"/>
      <c r="E451" s="1050"/>
      <c r="F451" s="1050"/>
      <c r="G451" s="1050"/>
      <c r="H451" s="1050"/>
      <c r="I451" s="1050"/>
      <c r="J451" s="338">
        <v>1413</v>
      </c>
      <c r="K451" s="1038"/>
      <c r="L451" s="1038"/>
      <c r="M451" s="1038"/>
      <c r="N451" s="1038"/>
      <c r="O451" s="1038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050" t="s">
        <v>750</v>
      </c>
      <c r="C452" s="1050"/>
      <c r="D452" s="1050"/>
      <c r="E452" s="1050"/>
      <c r="F452" s="1050"/>
      <c r="G452" s="1050"/>
      <c r="H452" s="1050"/>
      <c r="I452" s="1050"/>
      <c r="J452" s="338">
        <v>1415</v>
      </c>
      <c r="K452" s="1038"/>
      <c r="L452" s="1038"/>
      <c r="M452" s="1038"/>
      <c r="N452" s="1038"/>
      <c r="O452" s="1038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050" t="s">
        <v>751</v>
      </c>
      <c r="C453" s="1050"/>
      <c r="D453" s="1050"/>
      <c r="E453" s="1050"/>
      <c r="F453" s="1050"/>
      <c r="G453" s="1050"/>
      <c r="H453" s="1050"/>
      <c r="I453" s="1050"/>
      <c r="J453" s="338">
        <v>1416</v>
      </c>
      <c r="K453" s="1038"/>
      <c r="L453" s="1038"/>
      <c r="M453" s="1038"/>
      <c r="N453" s="1038"/>
      <c r="O453" s="1038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050" t="s">
        <v>752</v>
      </c>
      <c r="C454" s="1050"/>
      <c r="D454" s="1050"/>
      <c r="E454" s="1050"/>
      <c r="F454" s="1050"/>
      <c r="G454" s="1050"/>
      <c r="H454" s="1050"/>
      <c r="I454" s="1050"/>
      <c r="J454" s="338">
        <v>1417</v>
      </c>
      <c r="K454" s="1038"/>
      <c r="L454" s="1038"/>
      <c r="M454" s="1038"/>
      <c r="N454" s="1038"/>
      <c r="O454" s="1038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050" t="s">
        <v>753</v>
      </c>
      <c r="C455" s="1050"/>
      <c r="D455" s="1050"/>
      <c r="E455" s="1050"/>
      <c r="F455" s="1050"/>
      <c r="G455" s="1050"/>
      <c r="H455" s="1050"/>
      <c r="I455" s="1050"/>
      <c r="J455" s="338">
        <v>1418</v>
      </c>
      <c r="K455" s="1038"/>
      <c r="L455" s="1038"/>
      <c r="M455" s="1038"/>
      <c r="N455" s="1038"/>
      <c r="O455" s="1038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050" t="s">
        <v>754</v>
      </c>
      <c r="C456" s="1050"/>
      <c r="D456" s="1050"/>
      <c r="E456" s="1050"/>
      <c r="F456" s="1050"/>
      <c r="G456" s="1050"/>
      <c r="H456" s="1050"/>
      <c r="I456" s="1050"/>
      <c r="J456" s="338">
        <v>1419</v>
      </c>
      <c r="K456" s="1038"/>
      <c r="L456" s="1038"/>
      <c r="M456" s="1038"/>
      <c r="N456" s="1038"/>
      <c r="O456" s="1038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050" t="s">
        <v>755</v>
      </c>
      <c r="C457" s="1050"/>
      <c r="D457" s="1050"/>
      <c r="E457" s="1050"/>
      <c r="F457" s="1050"/>
      <c r="G457" s="1050"/>
      <c r="H457" s="1050"/>
      <c r="I457" s="1050"/>
      <c r="J457" s="338">
        <v>1420</v>
      </c>
      <c r="K457" s="1038"/>
      <c r="L457" s="1038"/>
      <c r="M457" s="1038"/>
      <c r="N457" s="1038"/>
      <c r="O457" s="1038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050" t="s">
        <v>756</v>
      </c>
      <c r="C458" s="1050"/>
      <c r="D458" s="1050"/>
      <c r="E458" s="1050"/>
      <c r="F458" s="1050"/>
      <c r="G458" s="1050"/>
      <c r="H458" s="1050"/>
      <c r="I458" s="1050"/>
      <c r="J458" s="338">
        <v>1421</v>
      </c>
      <c r="K458" s="1038"/>
      <c r="L458" s="1038"/>
      <c r="M458" s="1038"/>
      <c r="N458" s="1038"/>
      <c r="O458" s="1038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050" t="s">
        <v>757</v>
      </c>
      <c r="C459" s="1050"/>
      <c r="D459" s="1050"/>
      <c r="E459" s="1050"/>
      <c r="F459" s="1050"/>
      <c r="G459" s="1050"/>
      <c r="H459" s="1050"/>
      <c r="I459" s="1050"/>
      <c r="J459" s="338">
        <v>1422</v>
      </c>
      <c r="K459" s="1038"/>
      <c r="L459" s="1038"/>
      <c r="M459" s="1038"/>
      <c r="N459" s="1038"/>
      <c r="O459" s="1038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050" t="s">
        <v>758</v>
      </c>
      <c r="C460" s="1050"/>
      <c r="D460" s="1050"/>
      <c r="E460" s="1050"/>
      <c r="F460" s="1050"/>
      <c r="G460" s="1050"/>
      <c r="H460" s="1050"/>
      <c r="I460" s="1050"/>
      <c r="J460" s="338">
        <v>1423</v>
      </c>
      <c r="K460" s="1038"/>
      <c r="L460" s="1038"/>
      <c r="M460" s="1038"/>
      <c r="N460" s="1038"/>
      <c r="O460" s="1038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050" t="s">
        <v>759</v>
      </c>
      <c r="C461" s="1050"/>
      <c r="D461" s="1050"/>
      <c r="E461" s="1050"/>
      <c r="F461" s="1050"/>
      <c r="G461" s="1050"/>
      <c r="H461" s="1050"/>
      <c r="I461" s="1050"/>
      <c r="J461" s="338">
        <v>1424</v>
      </c>
      <c r="K461" s="1038"/>
      <c r="L461" s="1038"/>
      <c r="M461" s="1038"/>
      <c r="N461" s="1038"/>
      <c r="O461" s="1038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050" t="s">
        <v>760</v>
      </c>
      <c r="C462" s="1050"/>
      <c r="D462" s="1050"/>
      <c r="E462" s="1050"/>
      <c r="F462" s="1050"/>
      <c r="G462" s="1050"/>
      <c r="H462" s="1050"/>
      <c r="I462" s="1050"/>
      <c r="J462" s="338">
        <v>1425</v>
      </c>
      <c r="K462" s="1038"/>
      <c r="L462" s="1038"/>
      <c r="M462" s="1038"/>
      <c r="N462" s="1038"/>
      <c r="O462" s="1038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050" t="s">
        <v>182</v>
      </c>
      <c r="C463" s="1050"/>
      <c r="D463" s="1050"/>
      <c r="E463" s="1050"/>
      <c r="F463" s="1050"/>
      <c r="G463" s="1050"/>
      <c r="H463" s="1050"/>
      <c r="I463" s="1050"/>
      <c r="J463" s="338">
        <v>1426</v>
      </c>
      <c r="K463" s="1038"/>
      <c r="L463" s="1038"/>
      <c r="M463" s="1038"/>
      <c r="N463" s="1038"/>
      <c r="O463" s="1038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050" t="s">
        <v>761</v>
      </c>
      <c r="C464" s="1050"/>
      <c r="D464" s="1050"/>
      <c r="E464" s="1050"/>
      <c r="F464" s="1050"/>
      <c r="G464" s="1050"/>
      <c r="H464" s="1050"/>
      <c r="I464" s="1050"/>
      <c r="J464" s="338">
        <v>1427</v>
      </c>
      <c r="K464" s="1038"/>
      <c r="L464" s="1038"/>
      <c r="M464" s="1038"/>
      <c r="N464" s="1038"/>
      <c r="O464" s="1038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050" t="s">
        <v>686</v>
      </c>
      <c r="C465" s="1050"/>
      <c r="D465" s="1050"/>
      <c r="E465" s="1050"/>
      <c r="F465" s="1050"/>
      <c r="G465" s="1050"/>
      <c r="H465" s="1050"/>
      <c r="I465" s="1050"/>
      <c r="J465" s="338">
        <v>1428</v>
      </c>
      <c r="K465" s="1038"/>
      <c r="L465" s="1038"/>
      <c r="M465" s="1038"/>
      <c r="N465" s="1038"/>
      <c r="O465" s="1038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051" t="s">
        <v>762</v>
      </c>
      <c r="C466" s="1051"/>
      <c r="D466" s="1051"/>
      <c r="E466" s="1051"/>
      <c r="F466" s="1051"/>
      <c r="G466" s="1051"/>
      <c r="H466" s="1051"/>
      <c r="I466" s="1051"/>
      <c r="J466" s="352">
        <v>1430</v>
      </c>
      <c r="K466" s="1078"/>
      <c r="L466" s="1078"/>
      <c r="M466" s="1078"/>
      <c r="N466" s="1078"/>
      <c r="O466" s="1078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050" t="s">
        <v>763</v>
      </c>
      <c r="C467" s="1050"/>
      <c r="D467" s="1050"/>
      <c r="E467" s="1050"/>
      <c r="F467" s="1050"/>
      <c r="G467" s="1050"/>
      <c r="H467" s="1050"/>
      <c r="I467" s="1050"/>
      <c r="J467" s="338">
        <v>1431</v>
      </c>
      <c r="K467" s="1038"/>
      <c r="L467" s="1038"/>
      <c r="M467" s="1038"/>
      <c r="N467" s="1038"/>
      <c r="O467" s="1038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051" t="s">
        <v>764</v>
      </c>
      <c r="C468" s="1051"/>
      <c r="D468" s="1051"/>
      <c r="E468" s="1051"/>
      <c r="F468" s="1051"/>
      <c r="G468" s="1051"/>
      <c r="H468" s="1051"/>
      <c r="I468" s="1051"/>
      <c r="J468" s="352">
        <v>1729</v>
      </c>
      <c r="K468" s="1078"/>
      <c r="L468" s="1078"/>
      <c r="M468" s="1078"/>
      <c r="N468" s="1078"/>
      <c r="O468" s="1078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050" t="s">
        <v>18</v>
      </c>
      <c r="C469" s="1050"/>
      <c r="D469" s="1050"/>
      <c r="E469" s="1050"/>
      <c r="F469" s="1050"/>
      <c r="G469" s="1050"/>
      <c r="H469" s="1050"/>
      <c r="I469" s="1050"/>
      <c r="J469" s="338">
        <v>1432</v>
      </c>
      <c r="K469" s="1038"/>
      <c r="L469" s="1038"/>
      <c r="M469" s="1038"/>
      <c r="N469" s="1038"/>
      <c r="O469" s="1038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050" t="s">
        <v>765</v>
      </c>
      <c r="C470" s="1050"/>
      <c r="D470" s="1050"/>
      <c r="E470" s="1050"/>
      <c r="F470" s="1050"/>
      <c r="G470" s="1050"/>
      <c r="H470" s="1050"/>
      <c r="I470" s="1050"/>
      <c r="J470" s="338">
        <v>1433</v>
      </c>
      <c r="K470" s="1038"/>
      <c r="L470" s="1038"/>
      <c r="M470" s="1038"/>
      <c r="N470" s="1038"/>
      <c r="O470" s="1038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051" t="s">
        <v>766</v>
      </c>
      <c r="C471" s="1051"/>
      <c r="D471" s="1051"/>
      <c r="E471" s="1051"/>
      <c r="F471" s="1051"/>
      <c r="G471" s="1051"/>
      <c r="H471" s="1051"/>
      <c r="I471" s="1051"/>
      <c r="J471" s="352">
        <v>1440</v>
      </c>
      <c r="K471" s="1078"/>
      <c r="L471" s="1078"/>
      <c r="M471" s="1078"/>
      <c r="N471" s="1078"/>
      <c r="O471" s="1078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073" t="s">
        <v>693</v>
      </c>
      <c r="C472" s="1073"/>
      <c r="D472" s="1073"/>
      <c r="E472" s="1073"/>
      <c r="F472" s="1073"/>
      <c r="G472" s="1073"/>
      <c r="H472" s="1073"/>
      <c r="I472" s="1073"/>
      <c r="J472" s="1073"/>
      <c r="K472" s="1073"/>
      <c r="L472" s="1073"/>
      <c r="M472" s="1073"/>
      <c r="N472" s="1073"/>
      <c r="O472" s="1073"/>
      <c r="P472" s="1073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038"/>
      <c r="L473" s="1038"/>
      <c r="M473" s="1038"/>
      <c r="N473" s="1038"/>
      <c r="O473" s="1038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48" t="s">
        <v>695</v>
      </c>
      <c r="C474" s="1048"/>
      <c r="D474" s="1048"/>
      <c r="E474" s="1048"/>
      <c r="F474" s="1048"/>
      <c r="G474" s="1048"/>
      <c r="H474" s="1048"/>
      <c r="I474" s="1048"/>
      <c r="J474" s="338">
        <v>1435</v>
      </c>
      <c r="K474" s="1038"/>
      <c r="L474" s="1038"/>
      <c r="M474" s="1038"/>
      <c r="N474" s="1038"/>
      <c r="O474" s="1038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8"/>
      <c r="L475" s="1078"/>
      <c r="M475" s="1078"/>
      <c r="N475" s="1078"/>
      <c r="O475" s="1078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79" t="s">
        <v>183</v>
      </c>
      <c r="C477" s="1079"/>
      <c r="D477" s="1079"/>
      <c r="E477" s="1079"/>
      <c r="F477" s="1079"/>
      <c r="G477" s="1079"/>
      <c r="H477" s="1079"/>
      <c r="I477" s="1079"/>
      <c r="J477" s="1079"/>
      <c r="K477" s="1079"/>
      <c r="L477" s="1079"/>
      <c r="M477" s="1079"/>
      <c r="N477" s="1079"/>
      <c r="O477" s="1079"/>
      <c r="P477" s="1079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79"/>
      <c r="C478" s="1079"/>
      <c r="D478" s="1079"/>
      <c r="E478" s="1079"/>
      <c r="F478" s="1079"/>
      <c r="G478" s="1079"/>
      <c r="H478" s="1079"/>
      <c r="I478" s="1079"/>
      <c r="J478" s="1079"/>
      <c r="K478" s="1079"/>
      <c r="L478" s="1079"/>
      <c r="M478" s="1079"/>
      <c r="N478" s="1079"/>
      <c r="O478" s="1079"/>
      <c r="P478" s="1079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075" t="s">
        <v>767</v>
      </c>
      <c r="C479" s="1076"/>
      <c r="D479" s="1076"/>
      <c r="E479" s="1076"/>
      <c r="F479" s="1076"/>
      <c r="G479" s="1076"/>
      <c r="H479" s="1076"/>
      <c r="I479" s="1077"/>
      <c r="J479" s="338">
        <v>1703</v>
      </c>
      <c r="K479" s="1055"/>
      <c r="L479" s="1055"/>
      <c r="M479" s="1055"/>
      <c r="N479" s="1055"/>
      <c r="O479" s="1055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075" t="s">
        <v>768</v>
      </c>
      <c r="C480" s="1076"/>
      <c r="D480" s="1076"/>
      <c r="E480" s="1076"/>
      <c r="F480" s="1076"/>
      <c r="G480" s="1076"/>
      <c r="H480" s="1076"/>
      <c r="I480" s="1077"/>
      <c r="J480" s="338">
        <v>1719</v>
      </c>
      <c r="K480" s="1055"/>
      <c r="L480" s="1055"/>
      <c r="M480" s="1055"/>
      <c r="N480" s="1055"/>
      <c r="O480" s="1055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075" t="s">
        <v>189</v>
      </c>
      <c r="C481" s="1076"/>
      <c r="D481" s="1076"/>
      <c r="E481" s="1076"/>
      <c r="F481" s="1076"/>
      <c r="G481" s="1076"/>
      <c r="H481" s="1076"/>
      <c r="I481" s="1077"/>
      <c r="J481" s="338">
        <v>1492</v>
      </c>
      <c r="K481" s="1055"/>
      <c r="L481" s="1055"/>
      <c r="M481" s="1055"/>
      <c r="N481" s="1055"/>
      <c r="O481" s="1055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075" t="s">
        <v>190</v>
      </c>
      <c r="C482" s="1076"/>
      <c r="D482" s="1076"/>
      <c r="E482" s="1076"/>
      <c r="F482" s="1076"/>
      <c r="G482" s="1076"/>
      <c r="H482" s="1076"/>
      <c r="I482" s="1077"/>
      <c r="J482" s="338">
        <v>1704</v>
      </c>
      <c r="K482" s="1055"/>
      <c r="L482" s="1055"/>
      <c r="M482" s="1055"/>
      <c r="N482" s="1055"/>
      <c r="O482" s="1055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070" t="s">
        <v>9</v>
      </c>
      <c r="C483" s="1071"/>
      <c r="D483" s="1071"/>
      <c r="E483" s="1071"/>
      <c r="F483" s="1071"/>
      <c r="G483" s="1071"/>
      <c r="H483" s="1071"/>
      <c r="I483" s="1072"/>
      <c r="J483" s="352">
        <v>1720</v>
      </c>
      <c r="K483" s="1056"/>
      <c r="L483" s="1056"/>
      <c r="M483" s="1056"/>
      <c r="N483" s="1056"/>
      <c r="O483" s="1056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075" t="s">
        <v>191</v>
      </c>
      <c r="C484" s="1076"/>
      <c r="D484" s="1076"/>
      <c r="E484" s="1076"/>
      <c r="F484" s="1076"/>
      <c r="G484" s="1076"/>
      <c r="H484" s="1076"/>
      <c r="I484" s="1077"/>
      <c r="J484" s="338">
        <v>1493</v>
      </c>
      <c r="K484" s="1055"/>
      <c r="L484" s="1055"/>
      <c r="M484" s="1055"/>
      <c r="N484" s="1055"/>
      <c r="O484" s="1055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075" t="s">
        <v>192</v>
      </c>
      <c r="C485" s="1076"/>
      <c r="D485" s="1076"/>
      <c r="E485" s="1076"/>
      <c r="F485" s="1076"/>
      <c r="G485" s="1076"/>
      <c r="H485" s="1076"/>
      <c r="I485" s="1077"/>
      <c r="J485" s="338">
        <v>1494</v>
      </c>
      <c r="K485" s="1055"/>
      <c r="L485" s="1055"/>
      <c r="M485" s="1055"/>
      <c r="N485" s="1055"/>
      <c r="O485" s="1055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075" t="s">
        <v>10</v>
      </c>
      <c r="C486" s="1076"/>
      <c r="D486" s="1076"/>
      <c r="E486" s="1076"/>
      <c r="F486" s="1076"/>
      <c r="G486" s="1076"/>
      <c r="H486" s="1076"/>
      <c r="I486" s="1077"/>
      <c r="J486" s="338">
        <v>1725</v>
      </c>
      <c r="K486" s="1055"/>
      <c r="L486" s="1055"/>
      <c r="M486" s="1055"/>
      <c r="N486" s="1055"/>
      <c r="O486" s="1055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075" t="s">
        <v>193</v>
      </c>
      <c r="C487" s="1076"/>
      <c r="D487" s="1076"/>
      <c r="E487" s="1076"/>
      <c r="F487" s="1076"/>
      <c r="G487" s="1076"/>
      <c r="H487" s="1076"/>
      <c r="I487" s="1077"/>
      <c r="J487" s="338">
        <v>1727</v>
      </c>
      <c r="K487" s="1055"/>
      <c r="L487" s="1055"/>
      <c r="M487" s="1055"/>
      <c r="N487" s="1055"/>
      <c r="O487" s="1055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070" t="s">
        <v>704</v>
      </c>
      <c r="C488" s="1071"/>
      <c r="D488" s="1071"/>
      <c r="E488" s="1071"/>
      <c r="F488" s="1071"/>
      <c r="G488" s="1071"/>
      <c r="H488" s="1071"/>
      <c r="I488" s="1072"/>
      <c r="J488" s="352">
        <v>1500</v>
      </c>
      <c r="K488" s="1056"/>
      <c r="L488" s="1056"/>
      <c r="M488" s="1056"/>
      <c r="N488" s="1056"/>
      <c r="O488" s="1056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066" t="s">
        <v>195</v>
      </c>
      <c r="C490" s="1073"/>
      <c r="D490" s="1073"/>
      <c r="E490" s="1073"/>
      <c r="F490" s="1073"/>
      <c r="G490" s="1073"/>
      <c r="H490" s="1073"/>
      <c r="I490" s="1073"/>
      <c r="J490" s="1073"/>
      <c r="K490" s="1073"/>
      <c r="L490" s="1073"/>
      <c r="M490" s="1073"/>
      <c r="N490" s="1073"/>
      <c r="O490" s="1073"/>
      <c r="P490" s="1073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073"/>
      <c r="C491" s="1073"/>
      <c r="D491" s="1073"/>
      <c r="E491" s="1073"/>
      <c r="F491" s="1073"/>
      <c r="G491" s="1073"/>
      <c r="H491" s="1073"/>
      <c r="I491" s="1073"/>
      <c r="J491" s="1073"/>
      <c r="K491" s="1073"/>
      <c r="L491" s="1073"/>
      <c r="M491" s="1073"/>
      <c r="N491" s="1073"/>
      <c r="O491" s="1073"/>
      <c r="P491" s="1073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075" t="s">
        <v>769</v>
      </c>
      <c r="C492" s="1076"/>
      <c r="D492" s="1076"/>
      <c r="E492" s="1076"/>
      <c r="F492" s="1076"/>
      <c r="G492" s="1076"/>
      <c r="H492" s="1076"/>
      <c r="I492" s="1077"/>
      <c r="J492" s="338">
        <v>1445</v>
      </c>
      <c r="K492" s="1055"/>
      <c r="L492" s="1055"/>
      <c r="M492" s="1055"/>
      <c r="N492" s="1055"/>
      <c r="O492" s="1055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075" t="s">
        <v>770</v>
      </c>
      <c r="C493" s="1076"/>
      <c r="D493" s="1076"/>
      <c r="E493" s="1076"/>
      <c r="F493" s="1076"/>
      <c r="G493" s="1076"/>
      <c r="H493" s="1076"/>
      <c r="I493" s="1077"/>
      <c r="J493" s="338">
        <v>1446</v>
      </c>
      <c r="K493" s="1055"/>
      <c r="L493" s="1055"/>
      <c r="M493" s="1055"/>
      <c r="N493" s="1055"/>
      <c r="O493" s="1055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075" t="s">
        <v>771</v>
      </c>
      <c r="C494" s="1076"/>
      <c r="D494" s="1076"/>
      <c r="E494" s="1076"/>
      <c r="F494" s="1076"/>
      <c r="G494" s="1076"/>
      <c r="H494" s="1076"/>
      <c r="I494" s="1077"/>
      <c r="J494" s="338">
        <v>1374</v>
      </c>
      <c r="K494" s="1055"/>
      <c r="L494" s="1055"/>
      <c r="M494" s="1055"/>
      <c r="N494" s="1055"/>
      <c r="O494" s="1055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075" t="s">
        <v>200</v>
      </c>
      <c r="C495" s="1076"/>
      <c r="D495" s="1076"/>
      <c r="E495" s="1076"/>
      <c r="F495" s="1076"/>
      <c r="G495" s="1076"/>
      <c r="H495" s="1076"/>
      <c r="I495" s="1077"/>
      <c r="J495" s="338">
        <v>1375</v>
      </c>
      <c r="K495" s="1055"/>
      <c r="L495" s="1055"/>
      <c r="M495" s="1055"/>
      <c r="N495" s="1055"/>
      <c r="O495" s="1055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075" t="s">
        <v>201</v>
      </c>
      <c r="C496" s="1076"/>
      <c r="D496" s="1076"/>
      <c r="E496" s="1076"/>
      <c r="F496" s="1076"/>
      <c r="G496" s="1076"/>
      <c r="H496" s="1076"/>
      <c r="I496" s="1077"/>
      <c r="J496" s="338">
        <v>1376</v>
      </c>
      <c r="K496" s="1055"/>
      <c r="L496" s="1055"/>
      <c r="M496" s="1055"/>
      <c r="N496" s="1055"/>
      <c r="O496" s="1055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075" t="s">
        <v>202</v>
      </c>
      <c r="C497" s="1076"/>
      <c r="D497" s="1076"/>
      <c r="E497" s="1076"/>
      <c r="F497" s="1076"/>
      <c r="G497" s="1076"/>
      <c r="H497" s="1076"/>
      <c r="I497" s="1077"/>
      <c r="J497" s="338">
        <v>1705</v>
      </c>
      <c r="K497" s="1055"/>
      <c r="L497" s="1055"/>
      <c r="M497" s="1055"/>
      <c r="N497" s="1055"/>
      <c r="O497" s="1055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075" t="s">
        <v>8</v>
      </c>
      <c r="C498" s="1076"/>
      <c r="D498" s="1076"/>
      <c r="E498" s="1076"/>
      <c r="F498" s="1076"/>
      <c r="G498" s="1076"/>
      <c r="H498" s="1076"/>
      <c r="I498" s="1077"/>
      <c r="J498" s="338">
        <v>1706</v>
      </c>
      <c r="K498" s="1055"/>
      <c r="L498" s="1055"/>
      <c r="M498" s="1055"/>
      <c r="N498" s="1055"/>
      <c r="O498" s="1055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075" t="s">
        <v>182</v>
      </c>
      <c r="C499" s="1076"/>
      <c r="D499" s="1076"/>
      <c r="E499" s="1076"/>
      <c r="F499" s="1076"/>
      <c r="G499" s="1076"/>
      <c r="H499" s="1076"/>
      <c r="I499" s="1077"/>
      <c r="J499" s="338">
        <v>1707</v>
      </c>
      <c r="K499" s="1055"/>
      <c r="L499" s="1055"/>
      <c r="M499" s="1055"/>
      <c r="N499" s="1055"/>
      <c r="O499" s="1055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075" t="s">
        <v>11</v>
      </c>
      <c r="C500" s="1076"/>
      <c r="D500" s="1076"/>
      <c r="E500" s="1076"/>
      <c r="F500" s="1076"/>
      <c r="G500" s="1076"/>
      <c r="H500" s="1076"/>
      <c r="I500" s="1077"/>
      <c r="J500" s="338">
        <v>1377</v>
      </c>
      <c r="K500" s="1055"/>
      <c r="L500" s="1055"/>
      <c r="M500" s="1055"/>
      <c r="N500" s="1055"/>
      <c r="O500" s="1055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075" t="s">
        <v>12</v>
      </c>
      <c r="C501" s="1076"/>
      <c r="D501" s="1076"/>
      <c r="E501" s="1076"/>
      <c r="F501" s="1076"/>
      <c r="G501" s="1076"/>
      <c r="H501" s="1076"/>
      <c r="I501" s="1077"/>
      <c r="J501" s="338">
        <v>1378</v>
      </c>
      <c r="K501" s="1055"/>
      <c r="L501" s="1055"/>
      <c r="M501" s="1055"/>
      <c r="N501" s="1055"/>
      <c r="O501" s="1055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075" t="s">
        <v>13</v>
      </c>
      <c r="C502" s="1076"/>
      <c r="D502" s="1076"/>
      <c r="E502" s="1076"/>
      <c r="F502" s="1076"/>
      <c r="G502" s="1076"/>
      <c r="H502" s="1076"/>
      <c r="I502" s="1077"/>
      <c r="J502" s="338">
        <v>1726</v>
      </c>
      <c r="K502" s="1055"/>
      <c r="L502" s="1055"/>
      <c r="M502" s="1055"/>
      <c r="N502" s="1055"/>
      <c r="O502" s="1055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075" t="s">
        <v>14</v>
      </c>
      <c r="C503" s="1076"/>
      <c r="D503" s="1076"/>
      <c r="E503" s="1076"/>
      <c r="F503" s="1076"/>
      <c r="G503" s="1076"/>
      <c r="H503" s="1076"/>
      <c r="I503" s="1077"/>
      <c r="J503" s="338">
        <v>1591</v>
      </c>
      <c r="K503" s="1055"/>
      <c r="L503" s="1055"/>
      <c r="M503" s="1055"/>
      <c r="N503" s="1055"/>
      <c r="O503" s="1055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075" t="s">
        <v>772</v>
      </c>
      <c r="C504" s="1076"/>
      <c r="D504" s="1076"/>
      <c r="E504" s="1076"/>
      <c r="F504" s="1076"/>
      <c r="G504" s="1076"/>
      <c r="H504" s="1076"/>
      <c r="I504" s="1077"/>
      <c r="J504" s="338">
        <v>1479</v>
      </c>
      <c r="K504" s="1055"/>
      <c r="L504" s="1055"/>
      <c r="M504" s="1055"/>
      <c r="N504" s="1055"/>
      <c r="O504" s="1055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075" t="s">
        <v>773</v>
      </c>
      <c r="C505" s="1076"/>
      <c r="D505" s="1076"/>
      <c r="E505" s="1076"/>
      <c r="F505" s="1076"/>
      <c r="G505" s="1076"/>
      <c r="H505" s="1076"/>
      <c r="I505" s="1077"/>
      <c r="J505" s="338">
        <v>1708</v>
      </c>
      <c r="K505" s="1055"/>
      <c r="L505" s="1055"/>
      <c r="M505" s="1055"/>
      <c r="N505" s="1055"/>
      <c r="O505" s="1055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075" t="s">
        <v>208</v>
      </c>
      <c r="C506" s="1076"/>
      <c r="D506" s="1076"/>
      <c r="E506" s="1076"/>
      <c r="F506" s="1076"/>
      <c r="G506" s="1076"/>
      <c r="H506" s="1076"/>
      <c r="I506" s="1077"/>
      <c r="J506" s="338">
        <v>1709</v>
      </c>
      <c r="K506" s="1055"/>
      <c r="L506" s="1055"/>
      <c r="M506" s="1055"/>
      <c r="N506" s="1055"/>
      <c r="O506" s="1055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075" t="s">
        <v>17</v>
      </c>
      <c r="C507" s="1076"/>
      <c r="D507" s="1076"/>
      <c r="E507" s="1076"/>
      <c r="F507" s="1076"/>
      <c r="G507" s="1076"/>
      <c r="H507" s="1076"/>
      <c r="I507" s="1077"/>
      <c r="J507" s="338">
        <v>1379</v>
      </c>
      <c r="K507" s="1055"/>
      <c r="L507" s="1055"/>
      <c r="M507" s="1055"/>
      <c r="N507" s="1055"/>
      <c r="O507" s="1055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075" t="s">
        <v>18</v>
      </c>
      <c r="C508" s="1076"/>
      <c r="D508" s="1076"/>
      <c r="E508" s="1076"/>
      <c r="F508" s="1076"/>
      <c r="G508" s="1076"/>
      <c r="H508" s="1076"/>
      <c r="I508" s="1077"/>
      <c r="J508" s="338">
        <v>1710</v>
      </c>
      <c r="K508" s="1055"/>
      <c r="L508" s="1055"/>
      <c r="M508" s="1055"/>
      <c r="N508" s="1055"/>
      <c r="O508" s="1055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075" t="s">
        <v>209</v>
      </c>
      <c r="C509" s="1076"/>
      <c r="D509" s="1076"/>
      <c r="E509" s="1076"/>
      <c r="F509" s="1076"/>
      <c r="G509" s="1076"/>
      <c r="H509" s="1076"/>
      <c r="I509" s="1077"/>
      <c r="J509" s="338">
        <v>1711</v>
      </c>
      <c r="K509" s="1055"/>
      <c r="L509" s="1055"/>
      <c r="M509" s="1055"/>
      <c r="N509" s="1055"/>
      <c r="O509" s="1055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075" t="s">
        <v>19</v>
      </c>
      <c r="C510" s="1076"/>
      <c r="D510" s="1076"/>
      <c r="E510" s="1076"/>
      <c r="F510" s="1076"/>
      <c r="G510" s="1076"/>
      <c r="H510" s="1076"/>
      <c r="I510" s="1077"/>
      <c r="J510" s="338">
        <v>1380</v>
      </c>
      <c r="K510" s="1055"/>
      <c r="L510" s="1055"/>
      <c r="M510" s="1055"/>
      <c r="N510" s="1055"/>
      <c r="O510" s="1055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075" t="s">
        <v>20</v>
      </c>
      <c r="C511" s="1076"/>
      <c r="D511" s="1076"/>
      <c r="E511" s="1076"/>
      <c r="F511" s="1076"/>
      <c r="G511" s="1076"/>
      <c r="H511" s="1076"/>
      <c r="I511" s="1077"/>
      <c r="J511" s="338">
        <v>1381</v>
      </c>
      <c r="K511" s="1055"/>
      <c r="L511" s="1055"/>
      <c r="M511" s="1055"/>
      <c r="N511" s="1055"/>
      <c r="O511" s="1055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070" t="s">
        <v>184</v>
      </c>
      <c r="C512" s="1071"/>
      <c r="D512" s="1071"/>
      <c r="E512" s="1071"/>
      <c r="F512" s="1071"/>
      <c r="G512" s="1071"/>
      <c r="H512" s="1071"/>
      <c r="I512" s="1072"/>
      <c r="J512" s="352">
        <v>1545</v>
      </c>
      <c r="K512" s="1056"/>
      <c r="L512" s="1056"/>
      <c r="M512" s="1056"/>
      <c r="N512" s="1056"/>
      <c r="O512" s="1056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070" t="s">
        <v>187</v>
      </c>
      <c r="C513" s="1071"/>
      <c r="D513" s="1071"/>
      <c r="E513" s="1071"/>
      <c r="F513" s="1071"/>
      <c r="G513" s="1071"/>
      <c r="H513" s="1071"/>
      <c r="I513" s="1072"/>
      <c r="J513" s="352">
        <v>1546</v>
      </c>
      <c r="K513" s="1056"/>
      <c r="L513" s="1056"/>
      <c r="M513" s="1056"/>
      <c r="N513" s="1056"/>
      <c r="O513" s="1056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066" t="s">
        <v>774</v>
      </c>
      <c r="C515" s="1066"/>
      <c r="D515" s="1066"/>
      <c r="E515" s="1066"/>
      <c r="F515" s="1066"/>
      <c r="G515" s="1066"/>
      <c r="H515" s="1073" t="s">
        <v>21</v>
      </c>
      <c r="I515" s="1073"/>
      <c r="J515" s="1073"/>
      <c r="K515" s="1073"/>
      <c r="L515" s="1073"/>
      <c r="M515" s="1073"/>
      <c r="N515" s="1073" t="s">
        <v>22</v>
      </c>
      <c r="O515" s="1073"/>
      <c r="P515" s="1073"/>
      <c r="Q515" s="1073"/>
      <c r="R515" s="1073"/>
      <c r="S515" s="1073"/>
      <c r="T515" s="1073"/>
      <c r="U515" s="1073"/>
      <c r="V515" s="1073"/>
      <c r="W515" s="1073"/>
      <c r="X515" s="1073"/>
      <c r="Y515" s="1073"/>
      <c r="Z515" s="1073"/>
      <c r="AA515" s="1073"/>
      <c r="AB515" s="1073"/>
      <c r="AC515" s="1073"/>
      <c r="AD515" s="1073"/>
      <c r="AE515" s="1073"/>
      <c r="AF515" s="1073"/>
      <c r="AG515" s="1073"/>
      <c r="AH515" s="1073"/>
      <c r="AI515" s="1073"/>
      <c r="AJ515" s="1073"/>
      <c r="AK515" s="1073"/>
      <c r="AL515" s="1073"/>
      <c r="AM515" s="1073"/>
      <c r="AN515" s="1073"/>
      <c r="AO515" s="1073"/>
      <c r="AP515" s="1073"/>
      <c r="AQ515" s="1073"/>
      <c r="AR515" s="1066" t="s">
        <v>23</v>
      </c>
      <c r="AS515" s="1066"/>
      <c r="AT515" s="1066"/>
      <c r="AU515" s="1066"/>
      <c r="AV515" s="1066"/>
      <c r="AW515" s="1066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066"/>
      <c r="C516" s="1066"/>
      <c r="D516" s="1066"/>
      <c r="E516" s="1066"/>
      <c r="F516" s="1066"/>
      <c r="G516" s="1066"/>
      <c r="H516" s="1073"/>
      <c r="I516" s="1073"/>
      <c r="J516" s="1073"/>
      <c r="K516" s="1073"/>
      <c r="L516" s="1073"/>
      <c r="M516" s="1073"/>
      <c r="N516" s="1066" t="s">
        <v>24</v>
      </c>
      <c r="O516" s="1066"/>
      <c r="P516" s="1066"/>
      <c r="Q516" s="1066"/>
      <c r="R516" s="1066"/>
      <c r="S516" s="1066"/>
      <c r="T516" s="1066"/>
      <c r="U516" s="1066"/>
      <c r="V516" s="1066"/>
      <c r="W516" s="1066"/>
      <c r="X516" s="1066"/>
      <c r="Y516" s="1066"/>
      <c r="Z516" s="1066"/>
      <c r="AA516" s="1066"/>
      <c r="AB516" s="1066"/>
      <c r="AC516" s="1066"/>
      <c r="AD516" s="1066"/>
      <c r="AE516" s="1066"/>
      <c r="AF516" s="1066" t="s">
        <v>25</v>
      </c>
      <c r="AG516" s="1066"/>
      <c r="AH516" s="1066"/>
      <c r="AI516" s="1066"/>
      <c r="AJ516" s="1066"/>
      <c r="AK516" s="1066"/>
      <c r="AL516" s="1066" t="s">
        <v>26</v>
      </c>
      <c r="AM516" s="1066"/>
      <c r="AN516" s="1066"/>
      <c r="AO516" s="1066"/>
      <c r="AP516" s="1066"/>
      <c r="AQ516" s="1066"/>
      <c r="AR516" s="1066"/>
      <c r="AS516" s="1066"/>
      <c r="AT516" s="1066"/>
      <c r="AU516" s="1066"/>
      <c r="AV516" s="1066"/>
      <c r="AW516" s="1066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066"/>
      <c r="C517" s="1066"/>
      <c r="D517" s="1066"/>
      <c r="E517" s="1066"/>
      <c r="F517" s="1066"/>
      <c r="G517" s="1066"/>
      <c r="H517" s="1073"/>
      <c r="I517" s="1073"/>
      <c r="J517" s="1073"/>
      <c r="K517" s="1073"/>
      <c r="L517" s="1073"/>
      <c r="M517" s="1073"/>
      <c r="N517" s="1074" t="s">
        <v>717</v>
      </c>
      <c r="O517" s="1074"/>
      <c r="P517" s="1074"/>
      <c r="Q517" s="1074"/>
      <c r="R517" s="1074"/>
      <c r="S517" s="1074"/>
      <c r="T517" s="1069" t="s">
        <v>28</v>
      </c>
      <c r="U517" s="1069"/>
      <c r="V517" s="1069"/>
      <c r="W517" s="1069"/>
      <c r="X517" s="1069"/>
      <c r="Y517" s="1069"/>
      <c r="Z517" s="1069" t="s">
        <v>29</v>
      </c>
      <c r="AA517" s="1069"/>
      <c r="AB517" s="1069"/>
      <c r="AC517" s="1069"/>
      <c r="AD517" s="1069"/>
      <c r="AE517" s="1069"/>
      <c r="AF517" s="1066"/>
      <c r="AG517" s="1066"/>
      <c r="AH517" s="1066"/>
      <c r="AI517" s="1066"/>
      <c r="AJ517" s="1066"/>
      <c r="AK517" s="1066"/>
      <c r="AL517" s="1066"/>
      <c r="AM517" s="1066"/>
      <c r="AN517" s="1066"/>
      <c r="AO517" s="1066"/>
      <c r="AP517" s="1066"/>
      <c r="AQ517" s="1066"/>
      <c r="AR517" s="1066"/>
      <c r="AS517" s="1066"/>
      <c r="AT517" s="1066"/>
      <c r="AU517" s="1066"/>
      <c r="AV517" s="1066"/>
      <c r="AW517" s="1066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48" t="s">
        <v>775</v>
      </c>
      <c r="C518" s="1048"/>
      <c r="D518" s="1048"/>
      <c r="E518" s="1048"/>
      <c r="F518" s="1048"/>
      <c r="G518" s="1048"/>
      <c r="H518" s="338">
        <v>1451</v>
      </c>
      <c r="I518" s="1067"/>
      <c r="J518" s="1067"/>
      <c r="K518" s="1067"/>
      <c r="L518" s="1067"/>
      <c r="M518" s="1067"/>
      <c r="N518" s="338">
        <v>1452</v>
      </c>
      <c r="O518" s="1067"/>
      <c r="P518" s="1067"/>
      <c r="Q518" s="1067"/>
      <c r="R518" s="1067"/>
      <c r="S518" s="1067"/>
      <c r="T518" s="338">
        <v>1752</v>
      </c>
      <c r="U518" s="1067"/>
      <c r="V518" s="1067"/>
      <c r="W518" s="1067"/>
      <c r="X518" s="1067"/>
      <c r="Y518" s="1067"/>
      <c r="Z518" s="338">
        <v>1753</v>
      </c>
      <c r="AA518" s="1067"/>
      <c r="AB518" s="1067"/>
      <c r="AC518" s="1067"/>
      <c r="AD518" s="1067"/>
      <c r="AE518" s="1067"/>
      <c r="AF518" s="338">
        <v>1453</v>
      </c>
      <c r="AG518" s="1067"/>
      <c r="AH518" s="1067"/>
      <c r="AI518" s="1067"/>
      <c r="AJ518" s="1067"/>
      <c r="AK518" s="1067"/>
      <c r="AL518" s="338">
        <v>1454</v>
      </c>
      <c r="AM518" s="1067"/>
      <c r="AN518" s="1067"/>
      <c r="AO518" s="1067"/>
      <c r="AP518" s="1067"/>
      <c r="AQ518" s="1067"/>
      <c r="AR518" s="338">
        <v>1382</v>
      </c>
      <c r="AS518" s="1067"/>
      <c r="AT518" s="1067"/>
      <c r="AU518" s="1067"/>
      <c r="AV518" s="1067"/>
      <c r="AW518" s="1067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48" t="s">
        <v>212</v>
      </c>
      <c r="C519" s="1048"/>
      <c r="D519" s="1048"/>
      <c r="E519" s="1048"/>
      <c r="F519" s="1048"/>
      <c r="G519" s="1048"/>
      <c r="H519" s="361"/>
      <c r="I519" s="1068"/>
      <c r="J519" s="1068"/>
      <c r="K519" s="1068"/>
      <c r="L519" s="1068"/>
      <c r="M519" s="1068"/>
      <c r="N519" s="338">
        <v>1589</v>
      </c>
      <c r="O519" s="1067"/>
      <c r="P519" s="1067"/>
      <c r="Q519" s="1067"/>
      <c r="R519" s="1067"/>
      <c r="S519" s="1067"/>
      <c r="T519" s="361"/>
      <c r="U519" s="1068"/>
      <c r="V519" s="1068"/>
      <c r="W519" s="1068"/>
      <c r="X519" s="1068"/>
      <c r="Y519" s="1068"/>
      <c r="Z519" s="338">
        <v>1754</v>
      </c>
      <c r="AA519" s="1067"/>
      <c r="AB519" s="1067"/>
      <c r="AC519" s="1067"/>
      <c r="AD519" s="1067"/>
      <c r="AE519" s="1067"/>
      <c r="AF519" s="338">
        <v>1455</v>
      </c>
      <c r="AG519" s="1067"/>
      <c r="AH519" s="1067"/>
      <c r="AI519" s="1067"/>
      <c r="AJ519" s="1067"/>
      <c r="AK519" s="1067"/>
      <c r="AL519" s="338">
        <v>1456</v>
      </c>
      <c r="AM519" s="1067"/>
      <c r="AN519" s="1067"/>
      <c r="AO519" s="1067"/>
      <c r="AP519" s="1067"/>
      <c r="AQ519" s="1067"/>
      <c r="AR519" s="361"/>
      <c r="AS519" s="1068"/>
      <c r="AT519" s="1068"/>
      <c r="AU519" s="1068"/>
      <c r="AV519" s="1068"/>
      <c r="AW519" s="1068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48" t="s">
        <v>213</v>
      </c>
      <c r="C520" s="1048"/>
      <c r="D520" s="1048"/>
      <c r="E520" s="1048"/>
      <c r="F520" s="1048"/>
      <c r="G520" s="1048"/>
      <c r="H520" s="338">
        <v>1457</v>
      </c>
      <c r="I520" s="1067"/>
      <c r="J520" s="1067"/>
      <c r="K520" s="1067"/>
      <c r="L520" s="1067"/>
      <c r="M520" s="1067"/>
      <c r="N520" s="361"/>
      <c r="O520" s="1068"/>
      <c r="P520" s="1068"/>
      <c r="Q520" s="1068"/>
      <c r="R520" s="1068"/>
      <c r="S520" s="1068"/>
      <c r="T520" s="338">
        <v>1458</v>
      </c>
      <c r="U520" s="1067"/>
      <c r="V520" s="1067"/>
      <c r="W520" s="1067"/>
      <c r="X520" s="1067"/>
      <c r="Y520" s="1067"/>
      <c r="Z520" s="361"/>
      <c r="AA520" s="1068"/>
      <c r="AB520" s="1068"/>
      <c r="AC520" s="1068"/>
      <c r="AD520" s="1068"/>
      <c r="AE520" s="1068"/>
      <c r="AF520" s="361"/>
      <c r="AG520" s="1068"/>
      <c r="AH520" s="1068"/>
      <c r="AI520" s="1068"/>
      <c r="AJ520" s="1068"/>
      <c r="AK520" s="1068"/>
      <c r="AL520" s="361"/>
      <c r="AM520" s="1068"/>
      <c r="AN520" s="1068"/>
      <c r="AO520" s="1068"/>
      <c r="AP520" s="1068"/>
      <c r="AQ520" s="1068"/>
      <c r="AR520" s="338">
        <v>1383</v>
      </c>
      <c r="AS520" s="1067"/>
      <c r="AT520" s="1067"/>
      <c r="AU520" s="1067"/>
      <c r="AV520" s="1067"/>
      <c r="AW520" s="1067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48" t="s">
        <v>15</v>
      </c>
      <c r="C521" s="1048"/>
      <c r="D521" s="1048"/>
      <c r="E521" s="1048"/>
      <c r="F521" s="1048"/>
      <c r="G521" s="1048"/>
      <c r="H521" s="338">
        <v>1392</v>
      </c>
      <c r="I521" s="1067"/>
      <c r="J521" s="1067"/>
      <c r="K521" s="1067"/>
      <c r="L521" s="1067"/>
      <c r="M521" s="1067"/>
      <c r="N521" s="338">
        <v>1393</v>
      </c>
      <c r="O521" s="1067"/>
      <c r="P521" s="1067"/>
      <c r="Q521" s="1067"/>
      <c r="R521" s="1067"/>
      <c r="S521" s="1067"/>
      <c r="T521" s="338">
        <v>1755</v>
      </c>
      <c r="U521" s="1067"/>
      <c r="V521" s="1067"/>
      <c r="W521" s="1067"/>
      <c r="X521" s="1067"/>
      <c r="Y521" s="1067"/>
      <c r="Z521" s="338">
        <v>1756</v>
      </c>
      <c r="AA521" s="1067"/>
      <c r="AB521" s="1067"/>
      <c r="AC521" s="1067"/>
      <c r="AD521" s="1067"/>
      <c r="AE521" s="1067"/>
      <c r="AF521" s="338">
        <v>1394</v>
      </c>
      <c r="AG521" s="1067"/>
      <c r="AH521" s="1067"/>
      <c r="AI521" s="1067"/>
      <c r="AJ521" s="1067"/>
      <c r="AK521" s="1067"/>
      <c r="AL521" s="338">
        <v>1395</v>
      </c>
      <c r="AM521" s="1067"/>
      <c r="AN521" s="1067"/>
      <c r="AO521" s="1067"/>
      <c r="AP521" s="1067"/>
      <c r="AQ521" s="1067"/>
      <c r="AR521" s="338">
        <v>1384</v>
      </c>
      <c r="AS521" s="1067"/>
      <c r="AT521" s="1067"/>
      <c r="AU521" s="1067"/>
      <c r="AV521" s="1067"/>
      <c r="AW521" s="1067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48" t="s">
        <v>16</v>
      </c>
      <c r="C522" s="1048"/>
      <c r="D522" s="1048"/>
      <c r="E522" s="1048"/>
      <c r="F522" s="1048"/>
      <c r="G522" s="1048"/>
      <c r="H522" s="338">
        <v>1396</v>
      </c>
      <c r="I522" s="1067"/>
      <c r="J522" s="1067"/>
      <c r="K522" s="1067"/>
      <c r="L522" s="1067"/>
      <c r="M522" s="1067"/>
      <c r="N522" s="338">
        <v>1397</v>
      </c>
      <c r="O522" s="1067"/>
      <c r="P522" s="1067"/>
      <c r="Q522" s="1067"/>
      <c r="R522" s="1067"/>
      <c r="S522" s="1067"/>
      <c r="T522" s="338">
        <v>1757</v>
      </c>
      <c r="U522" s="1067"/>
      <c r="V522" s="1067"/>
      <c r="W522" s="1067"/>
      <c r="X522" s="1067"/>
      <c r="Y522" s="1067"/>
      <c r="Z522" s="338">
        <v>1758</v>
      </c>
      <c r="AA522" s="1067"/>
      <c r="AB522" s="1067"/>
      <c r="AC522" s="1067"/>
      <c r="AD522" s="1067"/>
      <c r="AE522" s="1067"/>
      <c r="AF522" s="338">
        <v>1398</v>
      </c>
      <c r="AG522" s="1067"/>
      <c r="AH522" s="1067"/>
      <c r="AI522" s="1067"/>
      <c r="AJ522" s="1067"/>
      <c r="AK522" s="1067"/>
      <c r="AL522" s="338">
        <v>1399</v>
      </c>
      <c r="AM522" s="1067"/>
      <c r="AN522" s="1067"/>
      <c r="AO522" s="1067"/>
      <c r="AP522" s="1067"/>
      <c r="AQ522" s="1067"/>
      <c r="AR522" s="338">
        <v>1385</v>
      </c>
      <c r="AS522" s="1067"/>
      <c r="AT522" s="1067"/>
      <c r="AU522" s="1067"/>
      <c r="AV522" s="1067"/>
      <c r="AW522" s="1067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48" t="s">
        <v>214</v>
      </c>
      <c r="C523" s="1048"/>
      <c r="D523" s="1048"/>
      <c r="E523" s="1048"/>
      <c r="F523" s="1048"/>
      <c r="G523" s="1048"/>
      <c r="H523" s="338">
        <v>1459</v>
      </c>
      <c r="I523" s="1067"/>
      <c r="J523" s="1067"/>
      <c r="K523" s="1067"/>
      <c r="L523" s="1067"/>
      <c r="M523" s="1067"/>
      <c r="N523" s="338">
        <v>1460</v>
      </c>
      <c r="O523" s="1067"/>
      <c r="P523" s="1067"/>
      <c r="Q523" s="1067"/>
      <c r="R523" s="1067"/>
      <c r="S523" s="1067"/>
      <c r="T523" s="338">
        <v>1759</v>
      </c>
      <c r="U523" s="1067"/>
      <c r="V523" s="1067"/>
      <c r="W523" s="1067"/>
      <c r="X523" s="1067"/>
      <c r="Y523" s="1067"/>
      <c r="Z523" s="338">
        <v>1760</v>
      </c>
      <c r="AA523" s="1067"/>
      <c r="AB523" s="1067"/>
      <c r="AC523" s="1067"/>
      <c r="AD523" s="1067"/>
      <c r="AE523" s="1067"/>
      <c r="AF523" s="338">
        <v>1461</v>
      </c>
      <c r="AG523" s="1067"/>
      <c r="AH523" s="1067"/>
      <c r="AI523" s="1067"/>
      <c r="AJ523" s="1067"/>
      <c r="AK523" s="1067"/>
      <c r="AL523" s="338">
        <v>1462</v>
      </c>
      <c r="AM523" s="1067"/>
      <c r="AN523" s="1067"/>
      <c r="AO523" s="1067"/>
      <c r="AP523" s="1067"/>
      <c r="AQ523" s="1067"/>
      <c r="AR523" s="338">
        <v>1386</v>
      </c>
      <c r="AS523" s="1067"/>
      <c r="AT523" s="1067"/>
      <c r="AU523" s="1067"/>
      <c r="AV523" s="1067"/>
      <c r="AW523" s="1067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48" t="s">
        <v>30</v>
      </c>
      <c r="C524" s="1048"/>
      <c r="D524" s="1048"/>
      <c r="E524" s="1048"/>
      <c r="F524" s="1048"/>
      <c r="G524" s="1048"/>
      <c r="H524" s="338">
        <v>1463</v>
      </c>
      <c r="I524" s="1067"/>
      <c r="J524" s="1067"/>
      <c r="K524" s="1067"/>
      <c r="L524" s="1067"/>
      <c r="M524" s="1067"/>
      <c r="N524" s="338">
        <v>1464</v>
      </c>
      <c r="O524" s="1067"/>
      <c r="P524" s="1067"/>
      <c r="Q524" s="1067"/>
      <c r="R524" s="1067"/>
      <c r="S524" s="1067"/>
      <c r="T524" s="338">
        <v>1761</v>
      </c>
      <c r="U524" s="1067"/>
      <c r="V524" s="1067"/>
      <c r="W524" s="1067"/>
      <c r="X524" s="1067"/>
      <c r="Y524" s="1067"/>
      <c r="Z524" s="338">
        <v>1762</v>
      </c>
      <c r="AA524" s="1067"/>
      <c r="AB524" s="1067"/>
      <c r="AC524" s="1067"/>
      <c r="AD524" s="1067"/>
      <c r="AE524" s="1067"/>
      <c r="AF524" s="338">
        <v>1465</v>
      </c>
      <c r="AG524" s="1067"/>
      <c r="AH524" s="1067"/>
      <c r="AI524" s="1067"/>
      <c r="AJ524" s="1067"/>
      <c r="AK524" s="1067"/>
      <c r="AL524" s="338">
        <v>1466</v>
      </c>
      <c r="AM524" s="1067"/>
      <c r="AN524" s="1067"/>
      <c r="AO524" s="1067"/>
      <c r="AP524" s="1067"/>
      <c r="AQ524" s="1067"/>
      <c r="AR524" s="361"/>
      <c r="AS524" s="1068"/>
      <c r="AT524" s="1068"/>
      <c r="AU524" s="1068"/>
      <c r="AV524" s="1068"/>
      <c r="AW524" s="1068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48" t="s">
        <v>31</v>
      </c>
      <c r="C525" s="1048"/>
      <c r="D525" s="1048"/>
      <c r="E525" s="1048"/>
      <c r="F525" s="1048"/>
      <c r="G525" s="1048"/>
      <c r="H525" s="338">
        <v>1467</v>
      </c>
      <c r="I525" s="1067"/>
      <c r="J525" s="1067"/>
      <c r="K525" s="1067"/>
      <c r="L525" s="1067"/>
      <c r="M525" s="1067"/>
      <c r="N525" s="338">
        <v>1468</v>
      </c>
      <c r="O525" s="1067"/>
      <c r="P525" s="1067"/>
      <c r="Q525" s="1067"/>
      <c r="R525" s="1067"/>
      <c r="S525" s="1067"/>
      <c r="T525" s="338">
        <v>1763</v>
      </c>
      <c r="U525" s="1067"/>
      <c r="V525" s="1067"/>
      <c r="W525" s="1067"/>
      <c r="X525" s="1067"/>
      <c r="Y525" s="1067"/>
      <c r="Z525" s="338">
        <v>1764</v>
      </c>
      <c r="AA525" s="1067"/>
      <c r="AB525" s="1067"/>
      <c r="AC525" s="1067"/>
      <c r="AD525" s="1067"/>
      <c r="AE525" s="1067"/>
      <c r="AF525" s="338">
        <v>1469</v>
      </c>
      <c r="AG525" s="1067"/>
      <c r="AH525" s="1067"/>
      <c r="AI525" s="1067"/>
      <c r="AJ525" s="1067"/>
      <c r="AK525" s="1067"/>
      <c r="AL525" s="338">
        <v>1470</v>
      </c>
      <c r="AM525" s="1067"/>
      <c r="AN525" s="1067"/>
      <c r="AO525" s="1067"/>
      <c r="AP525" s="1067"/>
      <c r="AQ525" s="1067"/>
      <c r="AR525" s="338">
        <v>1387</v>
      </c>
      <c r="AS525" s="1067"/>
      <c r="AT525" s="1067"/>
      <c r="AU525" s="1067"/>
      <c r="AV525" s="1067"/>
      <c r="AW525" s="1067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48" t="s">
        <v>32</v>
      </c>
      <c r="C526" s="1048"/>
      <c r="D526" s="1048"/>
      <c r="E526" s="1048"/>
      <c r="F526" s="1048"/>
      <c r="G526" s="1048"/>
      <c r="H526" s="338">
        <v>1471</v>
      </c>
      <c r="I526" s="1067"/>
      <c r="J526" s="1067"/>
      <c r="K526" s="1067"/>
      <c r="L526" s="1067"/>
      <c r="M526" s="1067"/>
      <c r="N526" s="338">
        <v>1472</v>
      </c>
      <c r="O526" s="1067"/>
      <c r="P526" s="1067"/>
      <c r="Q526" s="1067"/>
      <c r="R526" s="1067"/>
      <c r="S526" s="1067"/>
      <c r="T526" s="338">
        <v>1765</v>
      </c>
      <c r="U526" s="1067"/>
      <c r="V526" s="1067"/>
      <c r="W526" s="1067"/>
      <c r="X526" s="1067"/>
      <c r="Y526" s="1067"/>
      <c r="Z526" s="338">
        <v>1766</v>
      </c>
      <c r="AA526" s="1067"/>
      <c r="AB526" s="1067"/>
      <c r="AC526" s="1067"/>
      <c r="AD526" s="1067"/>
      <c r="AE526" s="1067"/>
      <c r="AF526" s="338">
        <v>1473</v>
      </c>
      <c r="AG526" s="1067"/>
      <c r="AH526" s="1067"/>
      <c r="AI526" s="1067"/>
      <c r="AJ526" s="1067"/>
      <c r="AK526" s="1067"/>
      <c r="AL526" s="338">
        <v>1474</v>
      </c>
      <c r="AM526" s="1067"/>
      <c r="AN526" s="1067"/>
      <c r="AO526" s="1067"/>
      <c r="AP526" s="1067"/>
      <c r="AQ526" s="1067"/>
      <c r="AR526" s="338">
        <v>1388</v>
      </c>
      <c r="AS526" s="1067"/>
      <c r="AT526" s="1067"/>
      <c r="AU526" s="1067"/>
      <c r="AV526" s="1067"/>
      <c r="AW526" s="1067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48" t="s">
        <v>215</v>
      </c>
      <c r="C527" s="1048"/>
      <c r="D527" s="1048"/>
      <c r="E527" s="1048"/>
      <c r="F527" s="1048"/>
      <c r="G527" s="1048"/>
      <c r="H527" s="338">
        <v>1475</v>
      </c>
      <c r="I527" s="1067"/>
      <c r="J527" s="1067"/>
      <c r="K527" s="1067"/>
      <c r="L527" s="1067"/>
      <c r="M527" s="1067"/>
      <c r="N527" s="338">
        <v>1476</v>
      </c>
      <c r="O527" s="1067"/>
      <c r="P527" s="1067"/>
      <c r="Q527" s="1067"/>
      <c r="R527" s="1067"/>
      <c r="S527" s="1067"/>
      <c r="T527" s="338">
        <v>1767</v>
      </c>
      <c r="U527" s="1067"/>
      <c r="V527" s="1067"/>
      <c r="W527" s="1067"/>
      <c r="X527" s="1067"/>
      <c r="Y527" s="1067"/>
      <c r="Z527" s="338">
        <v>1768</v>
      </c>
      <c r="AA527" s="1067"/>
      <c r="AB527" s="1067"/>
      <c r="AC527" s="1067"/>
      <c r="AD527" s="1067"/>
      <c r="AE527" s="1067"/>
      <c r="AF527" s="338">
        <v>1477</v>
      </c>
      <c r="AG527" s="1067"/>
      <c r="AH527" s="1067"/>
      <c r="AI527" s="1067"/>
      <c r="AJ527" s="1067"/>
      <c r="AK527" s="1067"/>
      <c r="AL527" s="338">
        <v>1478</v>
      </c>
      <c r="AM527" s="1067"/>
      <c r="AN527" s="1067"/>
      <c r="AO527" s="1067"/>
      <c r="AP527" s="1067"/>
      <c r="AQ527" s="1067"/>
      <c r="AR527" s="338">
        <v>1389</v>
      </c>
      <c r="AS527" s="1067"/>
      <c r="AT527" s="1067"/>
      <c r="AU527" s="1067"/>
      <c r="AV527" s="1067"/>
      <c r="AW527" s="1067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48" t="s">
        <v>776</v>
      </c>
      <c r="C528" s="1048"/>
      <c r="D528" s="1048"/>
      <c r="E528" s="1048"/>
      <c r="F528" s="1048"/>
      <c r="G528" s="1048"/>
      <c r="H528" s="338">
        <v>1480</v>
      </c>
      <c r="I528" s="1067"/>
      <c r="J528" s="1067"/>
      <c r="K528" s="1067"/>
      <c r="L528" s="1067"/>
      <c r="M528" s="1067"/>
      <c r="N528" s="338">
        <v>1481</v>
      </c>
      <c r="O528" s="1067"/>
      <c r="P528" s="1067"/>
      <c r="Q528" s="1067"/>
      <c r="R528" s="1067"/>
      <c r="S528" s="1067"/>
      <c r="T528" s="338">
        <v>1769</v>
      </c>
      <c r="U528" s="1067"/>
      <c r="V528" s="1067"/>
      <c r="W528" s="1067"/>
      <c r="X528" s="1067"/>
      <c r="Y528" s="1067"/>
      <c r="Z528" s="338">
        <v>1770</v>
      </c>
      <c r="AA528" s="1067"/>
      <c r="AB528" s="1067"/>
      <c r="AC528" s="1067"/>
      <c r="AD528" s="1067"/>
      <c r="AE528" s="1067"/>
      <c r="AF528" s="338">
        <v>1482</v>
      </c>
      <c r="AG528" s="1067"/>
      <c r="AH528" s="1067"/>
      <c r="AI528" s="1067"/>
      <c r="AJ528" s="1067"/>
      <c r="AK528" s="1067"/>
      <c r="AL528" s="338">
        <v>1483</v>
      </c>
      <c r="AM528" s="1067"/>
      <c r="AN528" s="1067"/>
      <c r="AO528" s="1067"/>
      <c r="AP528" s="1067"/>
      <c r="AQ528" s="1067"/>
      <c r="AR528" s="338">
        <v>1390</v>
      </c>
      <c r="AS528" s="1067"/>
      <c r="AT528" s="1067"/>
      <c r="AU528" s="1067"/>
      <c r="AV528" s="1067"/>
      <c r="AW528" s="1067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48" t="s">
        <v>33</v>
      </c>
      <c r="C529" s="1048"/>
      <c r="D529" s="1048"/>
      <c r="E529" s="1048"/>
      <c r="F529" s="1048"/>
      <c r="G529" s="1048"/>
      <c r="H529" s="338">
        <v>1484</v>
      </c>
      <c r="I529" s="1067"/>
      <c r="J529" s="1067"/>
      <c r="K529" s="1067"/>
      <c r="L529" s="1067"/>
      <c r="M529" s="1067"/>
      <c r="N529" s="338">
        <v>1485</v>
      </c>
      <c r="O529" s="1067"/>
      <c r="P529" s="1067"/>
      <c r="Q529" s="1067"/>
      <c r="R529" s="1067"/>
      <c r="S529" s="1067"/>
      <c r="T529" s="338">
        <v>1771</v>
      </c>
      <c r="U529" s="1067"/>
      <c r="V529" s="1067"/>
      <c r="W529" s="1067"/>
      <c r="X529" s="1067"/>
      <c r="Y529" s="1067"/>
      <c r="Z529" s="338">
        <v>1772</v>
      </c>
      <c r="AA529" s="1067"/>
      <c r="AB529" s="1067"/>
      <c r="AC529" s="1067"/>
      <c r="AD529" s="1067"/>
      <c r="AE529" s="1067"/>
      <c r="AF529" s="338">
        <v>1486</v>
      </c>
      <c r="AG529" s="1067"/>
      <c r="AH529" s="1067"/>
      <c r="AI529" s="1067"/>
      <c r="AJ529" s="1067"/>
      <c r="AK529" s="1067"/>
      <c r="AL529" s="338">
        <v>1487</v>
      </c>
      <c r="AM529" s="1067"/>
      <c r="AN529" s="1067"/>
      <c r="AO529" s="1067"/>
      <c r="AP529" s="1067"/>
      <c r="AQ529" s="1067"/>
      <c r="AR529" s="338">
        <v>1391</v>
      </c>
      <c r="AS529" s="1067"/>
      <c r="AT529" s="1067"/>
      <c r="AU529" s="1067"/>
      <c r="AV529" s="1067"/>
      <c r="AW529" s="1067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48" t="s">
        <v>34</v>
      </c>
      <c r="C530" s="1048"/>
      <c r="D530" s="1048"/>
      <c r="E530" s="1048"/>
      <c r="F530" s="1048"/>
      <c r="G530" s="1048"/>
      <c r="H530" s="361"/>
      <c r="I530" s="1068"/>
      <c r="J530" s="1068"/>
      <c r="K530" s="1068"/>
      <c r="L530" s="1068"/>
      <c r="M530" s="1068"/>
      <c r="N530" s="338">
        <v>1489</v>
      </c>
      <c r="O530" s="1067"/>
      <c r="P530" s="1067"/>
      <c r="Q530" s="1067"/>
      <c r="R530" s="1067"/>
      <c r="S530" s="1067"/>
      <c r="T530" s="361"/>
      <c r="U530" s="1068"/>
      <c r="V530" s="1068"/>
      <c r="W530" s="1068"/>
      <c r="X530" s="1068"/>
      <c r="Y530" s="1068"/>
      <c r="Z530" s="361"/>
      <c r="AA530" s="1068"/>
      <c r="AB530" s="1068"/>
      <c r="AC530" s="1068"/>
      <c r="AD530" s="1068"/>
      <c r="AE530" s="1068"/>
      <c r="AF530" s="338">
        <v>1490</v>
      </c>
      <c r="AG530" s="1067"/>
      <c r="AH530" s="1067"/>
      <c r="AI530" s="1067"/>
      <c r="AJ530" s="1067"/>
      <c r="AK530" s="1067"/>
      <c r="AL530" s="338">
        <v>1491</v>
      </c>
      <c r="AM530" s="1067"/>
      <c r="AN530" s="1067"/>
      <c r="AO530" s="1067"/>
      <c r="AP530" s="1067"/>
      <c r="AQ530" s="1067"/>
      <c r="AR530" s="361"/>
      <c r="AS530" s="1068"/>
      <c r="AT530" s="1068"/>
      <c r="AU530" s="1068"/>
      <c r="AV530" s="1068"/>
      <c r="AW530" s="1068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066" t="s">
        <v>217</v>
      </c>
      <c r="C532" s="1066"/>
      <c r="D532" s="1066"/>
      <c r="E532" s="1066"/>
      <c r="F532" s="1066"/>
      <c r="G532" s="1066" t="s">
        <v>35</v>
      </c>
      <c r="H532" s="1066"/>
      <c r="I532" s="1066"/>
      <c r="J532" s="1066"/>
      <c r="K532" s="1066"/>
      <c r="L532" s="1066"/>
      <c r="M532" s="1066"/>
      <c r="N532" s="1066"/>
      <c r="O532" s="1066"/>
      <c r="P532" s="1066"/>
      <c r="Q532" s="1066"/>
      <c r="R532" s="1066"/>
      <c r="S532" s="1066"/>
      <c r="T532" s="1066"/>
      <c r="U532" s="1066"/>
      <c r="V532" s="1066"/>
      <c r="W532" s="1066"/>
      <c r="X532" s="1066"/>
      <c r="Y532" s="1066"/>
      <c r="Z532" s="1066"/>
      <c r="AA532" s="1066"/>
      <c r="AB532" s="1066"/>
      <c r="AC532" s="1066"/>
      <c r="AD532" s="1066"/>
      <c r="AE532" s="1066"/>
      <c r="AF532" s="1066"/>
      <c r="AG532" s="1066"/>
      <c r="AH532" s="1066"/>
      <c r="AI532" s="1066"/>
      <c r="AJ532" s="1066"/>
      <c r="AK532" s="1066" t="s">
        <v>36</v>
      </c>
      <c r="AL532" s="1066"/>
      <c r="AM532" s="1066"/>
      <c r="AN532" s="1066"/>
      <c r="AO532" s="1066"/>
      <c r="AP532" s="1066"/>
      <c r="AQ532" s="1066"/>
      <c r="AR532" s="1066"/>
      <c r="AS532" s="1066"/>
      <c r="AT532" s="1066"/>
      <c r="AU532" s="1066"/>
      <c r="AV532" s="1066"/>
      <c r="AW532" s="1066"/>
      <c r="AX532" s="1066"/>
      <c r="AY532" s="1066"/>
      <c r="AZ532" s="1066"/>
      <c r="BA532" s="1066"/>
      <c r="BB532" s="1066"/>
      <c r="BC532" s="359"/>
    </row>
    <row r="533" spans="1:55" s="42" customFormat="1">
      <c r="A533" s="284"/>
      <c r="B533" s="1066"/>
      <c r="C533" s="1066"/>
      <c r="D533" s="1066"/>
      <c r="E533" s="1066"/>
      <c r="F533" s="1066"/>
      <c r="G533" s="1066" t="s">
        <v>6</v>
      </c>
      <c r="H533" s="1066"/>
      <c r="I533" s="1066"/>
      <c r="J533" s="1066"/>
      <c r="K533" s="1066"/>
      <c r="L533" s="1066"/>
      <c r="M533" s="1066"/>
      <c r="N533" s="1066"/>
      <c r="O533" s="1066"/>
      <c r="P533" s="1066"/>
      <c r="Q533" s="1066"/>
      <c r="R533" s="1066"/>
      <c r="S533" s="1066" t="s">
        <v>37</v>
      </c>
      <c r="T533" s="1066"/>
      <c r="U533" s="1066"/>
      <c r="V533" s="1066"/>
      <c r="W533" s="1066"/>
      <c r="X533" s="1066"/>
      <c r="Y533" s="1066"/>
      <c r="Z533" s="1066"/>
      <c r="AA533" s="1066"/>
      <c r="AB533" s="1066"/>
      <c r="AC533" s="1066"/>
      <c r="AD533" s="1066"/>
      <c r="AE533" s="1066" t="s">
        <v>38</v>
      </c>
      <c r="AF533" s="1066"/>
      <c r="AG533" s="1066"/>
      <c r="AH533" s="1066"/>
      <c r="AI533" s="1066"/>
      <c r="AJ533" s="1066"/>
      <c r="AK533" s="1066" t="s">
        <v>39</v>
      </c>
      <c r="AL533" s="1066"/>
      <c r="AM533" s="1066"/>
      <c r="AN533" s="1066"/>
      <c r="AO533" s="1066"/>
      <c r="AP533" s="1066"/>
      <c r="AQ533" s="1066" t="s">
        <v>40</v>
      </c>
      <c r="AR533" s="1066"/>
      <c r="AS533" s="1066"/>
      <c r="AT533" s="1066"/>
      <c r="AU533" s="1066"/>
      <c r="AV533" s="1066"/>
      <c r="AW533" s="1066" t="s">
        <v>38</v>
      </c>
      <c r="AX533" s="1066"/>
      <c r="AY533" s="1066"/>
      <c r="AZ533" s="1066"/>
      <c r="BA533" s="1066"/>
      <c r="BB533" s="1066"/>
      <c r="BC533" s="359"/>
    </row>
    <row r="534" spans="1:55" s="42" customFormat="1">
      <c r="A534" s="284"/>
      <c r="B534" s="1066"/>
      <c r="C534" s="1066"/>
      <c r="D534" s="1066"/>
      <c r="E534" s="1066"/>
      <c r="F534" s="1066"/>
      <c r="G534" s="1066" t="s">
        <v>39</v>
      </c>
      <c r="H534" s="1066"/>
      <c r="I534" s="1066"/>
      <c r="J534" s="1066"/>
      <c r="K534" s="1066"/>
      <c r="L534" s="1066"/>
      <c r="M534" s="1066" t="s">
        <v>40</v>
      </c>
      <c r="N534" s="1066"/>
      <c r="O534" s="1066"/>
      <c r="P534" s="1066"/>
      <c r="Q534" s="1066"/>
      <c r="R534" s="1066"/>
      <c r="S534" s="1066" t="s">
        <v>39</v>
      </c>
      <c r="T534" s="1066"/>
      <c r="U534" s="1066"/>
      <c r="V534" s="1066"/>
      <c r="W534" s="1066"/>
      <c r="X534" s="1066"/>
      <c r="Y534" s="1066" t="s">
        <v>40</v>
      </c>
      <c r="Z534" s="1066"/>
      <c r="AA534" s="1066"/>
      <c r="AB534" s="1066"/>
      <c r="AC534" s="1066"/>
      <c r="AD534" s="1066"/>
      <c r="AE534" s="1066"/>
      <c r="AF534" s="1066"/>
      <c r="AG534" s="1066"/>
      <c r="AH534" s="1066"/>
      <c r="AI534" s="1066"/>
      <c r="AJ534" s="1066"/>
      <c r="AK534" s="1066"/>
      <c r="AL534" s="1066"/>
      <c r="AM534" s="1066"/>
      <c r="AN534" s="1066"/>
      <c r="AO534" s="1066"/>
      <c r="AP534" s="1066"/>
      <c r="AQ534" s="1066"/>
      <c r="AR534" s="1066"/>
      <c r="AS534" s="1066"/>
      <c r="AT534" s="1066"/>
      <c r="AU534" s="1066"/>
      <c r="AV534" s="1066"/>
      <c r="AW534" s="1066"/>
      <c r="AX534" s="1066"/>
      <c r="AY534" s="1066"/>
      <c r="AZ534" s="1066"/>
      <c r="BA534" s="1066"/>
      <c r="BB534" s="1066"/>
      <c r="BC534" s="359"/>
    </row>
    <row r="535" spans="1:55" s="42" customFormat="1" ht="18.75" customHeight="1">
      <c r="A535" s="284"/>
      <c r="B535" s="1048" t="s">
        <v>775</v>
      </c>
      <c r="C535" s="1048"/>
      <c r="D535" s="1048"/>
      <c r="E535" s="1048"/>
      <c r="F535" s="1048"/>
      <c r="G535" s="338">
        <v>1495</v>
      </c>
      <c r="H535" s="1065"/>
      <c r="I535" s="1065"/>
      <c r="J535" s="1065"/>
      <c r="K535" s="1065"/>
      <c r="L535" s="1065"/>
      <c r="M535" s="338">
        <v>1496</v>
      </c>
      <c r="N535" s="1065"/>
      <c r="O535" s="1065"/>
      <c r="P535" s="1065"/>
      <c r="Q535" s="1065"/>
      <c r="R535" s="1065"/>
      <c r="S535" s="338">
        <v>1497</v>
      </c>
      <c r="T535" s="1065"/>
      <c r="U535" s="1065"/>
      <c r="V535" s="1065"/>
      <c r="W535" s="1065"/>
      <c r="X535" s="1065"/>
      <c r="Y535" s="338">
        <v>1498</v>
      </c>
      <c r="Z535" s="1038"/>
      <c r="AA535" s="1038"/>
      <c r="AB535" s="1038"/>
      <c r="AC535" s="1038"/>
      <c r="AD535" s="1038"/>
      <c r="AE535" s="338">
        <v>1499</v>
      </c>
      <c r="AF535" s="1038"/>
      <c r="AG535" s="1038"/>
      <c r="AH535" s="1038"/>
      <c r="AI535" s="1038"/>
      <c r="AJ535" s="1038"/>
      <c r="AK535" s="338">
        <v>1501</v>
      </c>
      <c r="AL535" s="1038"/>
      <c r="AM535" s="1038"/>
      <c r="AN535" s="1038"/>
      <c r="AO535" s="1038"/>
      <c r="AP535" s="1038"/>
      <c r="AQ535" s="338">
        <v>1502</v>
      </c>
      <c r="AR535" s="1038"/>
      <c r="AS535" s="1038"/>
      <c r="AT535" s="1038"/>
      <c r="AU535" s="1038"/>
      <c r="AV535" s="1038"/>
      <c r="AW535" s="338">
        <v>1503</v>
      </c>
      <c r="AX535" s="1038"/>
      <c r="AY535" s="1038"/>
      <c r="AZ535" s="1038"/>
      <c r="BA535" s="1038"/>
      <c r="BB535" s="1038"/>
      <c r="BC535" s="369" t="s">
        <v>2</v>
      </c>
    </row>
    <row r="536" spans="1:55" s="42" customFormat="1" ht="18.75" customHeight="1">
      <c r="A536" s="284"/>
      <c r="B536" s="1048" t="s">
        <v>777</v>
      </c>
      <c r="C536" s="1048"/>
      <c r="D536" s="1048"/>
      <c r="E536" s="1048"/>
      <c r="F536" s="1048"/>
      <c r="G536" s="338">
        <v>1655</v>
      </c>
      <c r="H536" s="1065"/>
      <c r="I536" s="1065"/>
      <c r="J536" s="1065"/>
      <c r="K536" s="1065"/>
      <c r="L536" s="1065"/>
      <c r="M536" s="338">
        <v>1656</v>
      </c>
      <c r="N536" s="1065"/>
      <c r="O536" s="1065"/>
      <c r="P536" s="1065"/>
      <c r="Q536" s="1065"/>
      <c r="R536" s="1065"/>
      <c r="S536" s="338">
        <v>1504</v>
      </c>
      <c r="T536" s="1065"/>
      <c r="U536" s="1065"/>
      <c r="V536" s="1065"/>
      <c r="W536" s="1065"/>
      <c r="X536" s="1065"/>
      <c r="Y536" s="338">
        <v>1505</v>
      </c>
      <c r="Z536" s="1038"/>
      <c r="AA536" s="1038"/>
      <c r="AB536" s="1038"/>
      <c r="AC536" s="1038"/>
      <c r="AD536" s="1038"/>
      <c r="AE536" s="361"/>
      <c r="AF536" s="1058"/>
      <c r="AG536" s="1059"/>
      <c r="AH536" s="1059"/>
      <c r="AI536" s="1059"/>
      <c r="AJ536" s="1060"/>
      <c r="AK536" s="361"/>
      <c r="AL536" s="1058"/>
      <c r="AM536" s="1059"/>
      <c r="AN536" s="1059"/>
      <c r="AO536" s="1059"/>
      <c r="AP536" s="1060"/>
      <c r="AQ536" s="361"/>
      <c r="AR536" s="1058"/>
      <c r="AS536" s="1059"/>
      <c r="AT536" s="1059"/>
      <c r="AU536" s="1059"/>
      <c r="AV536" s="1060"/>
      <c r="AW536" s="361"/>
      <c r="AX536" s="1058"/>
      <c r="AY536" s="1059"/>
      <c r="AZ536" s="1059"/>
      <c r="BA536" s="1059"/>
      <c r="BB536" s="1060"/>
      <c r="BC536" s="369" t="s">
        <v>329</v>
      </c>
    </row>
    <row r="537" spans="1:55" s="42" customFormat="1" ht="18.75" customHeight="1">
      <c r="A537" s="284"/>
      <c r="B537" s="1048" t="s">
        <v>213</v>
      </c>
      <c r="C537" s="1048"/>
      <c r="D537" s="1048"/>
      <c r="E537" s="1048"/>
      <c r="F537" s="1048"/>
      <c r="G537" s="361"/>
      <c r="H537" s="1058"/>
      <c r="I537" s="1059"/>
      <c r="J537" s="1059"/>
      <c r="K537" s="1059"/>
      <c r="L537" s="1060"/>
      <c r="M537" s="361"/>
      <c r="N537" s="1058"/>
      <c r="O537" s="1059"/>
      <c r="P537" s="1059"/>
      <c r="Q537" s="1059"/>
      <c r="R537" s="1060"/>
      <c r="S537" s="361"/>
      <c r="T537" s="1058"/>
      <c r="U537" s="1059"/>
      <c r="V537" s="1059"/>
      <c r="W537" s="1059"/>
      <c r="X537" s="1060"/>
      <c r="Y537" s="361"/>
      <c r="Z537" s="1058"/>
      <c r="AA537" s="1059"/>
      <c r="AB537" s="1059"/>
      <c r="AC537" s="1059"/>
      <c r="AD537" s="1060"/>
      <c r="AE537" s="361"/>
      <c r="AF537" s="1058"/>
      <c r="AG537" s="1059"/>
      <c r="AH537" s="1059"/>
      <c r="AI537" s="1059"/>
      <c r="AJ537" s="1060"/>
      <c r="AK537" s="338">
        <v>1506</v>
      </c>
      <c r="AL537" s="1038"/>
      <c r="AM537" s="1038"/>
      <c r="AN537" s="1038"/>
      <c r="AO537" s="1038"/>
      <c r="AP537" s="1038"/>
      <c r="AQ537" s="338">
        <v>1507</v>
      </c>
      <c r="AR537" s="1038"/>
      <c r="AS537" s="1038"/>
      <c r="AT537" s="1038"/>
      <c r="AU537" s="1038"/>
      <c r="AV537" s="1038"/>
      <c r="AW537" s="361"/>
      <c r="AX537" s="1058"/>
      <c r="AY537" s="1059"/>
      <c r="AZ537" s="1059"/>
      <c r="BA537" s="1059"/>
      <c r="BB537" s="1060"/>
      <c r="BC537" s="369" t="s">
        <v>329</v>
      </c>
    </row>
    <row r="538" spans="1:55" s="42" customFormat="1" ht="18.75" customHeight="1">
      <c r="A538" s="284"/>
      <c r="B538" s="1048" t="s">
        <v>42</v>
      </c>
      <c r="C538" s="1048"/>
      <c r="D538" s="1048"/>
      <c r="E538" s="1048"/>
      <c r="F538" s="1048"/>
      <c r="G538" s="338">
        <v>1590</v>
      </c>
      <c r="H538" s="1038"/>
      <c r="I538" s="1038"/>
      <c r="J538" s="1038"/>
      <c r="K538" s="1038"/>
      <c r="L538" s="1038"/>
      <c r="M538" s="338">
        <v>1436</v>
      </c>
      <c r="N538" s="1065"/>
      <c r="O538" s="1065"/>
      <c r="P538" s="1065"/>
      <c r="Q538" s="1065"/>
      <c r="R538" s="1065"/>
      <c r="S538" s="338">
        <v>1437</v>
      </c>
      <c r="T538" s="1065"/>
      <c r="U538" s="1065"/>
      <c r="V538" s="1065"/>
      <c r="W538" s="1065"/>
      <c r="X538" s="1065"/>
      <c r="Y538" s="338">
        <v>1438</v>
      </c>
      <c r="Z538" s="1065"/>
      <c r="AA538" s="1065"/>
      <c r="AB538" s="1065"/>
      <c r="AC538" s="1065"/>
      <c r="AD538" s="1065"/>
      <c r="AE538" s="338">
        <v>1439</v>
      </c>
      <c r="AF538" s="1065"/>
      <c r="AG538" s="1065"/>
      <c r="AH538" s="1065"/>
      <c r="AI538" s="1065"/>
      <c r="AJ538" s="1065"/>
      <c r="AK538" s="338">
        <v>1441</v>
      </c>
      <c r="AL538" s="1065"/>
      <c r="AM538" s="1065"/>
      <c r="AN538" s="1065"/>
      <c r="AO538" s="1065"/>
      <c r="AP538" s="1065"/>
      <c r="AQ538" s="338">
        <v>1442</v>
      </c>
      <c r="AR538" s="1065"/>
      <c r="AS538" s="1065"/>
      <c r="AT538" s="1065"/>
      <c r="AU538" s="1065"/>
      <c r="AV538" s="1065"/>
      <c r="AW538" s="338">
        <v>1443</v>
      </c>
      <c r="AX538" s="1065"/>
      <c r="AY538" s="1065"/>
      <c r="AZ538" s="1065"/>
      <c r="BA538" s="1065"/>
      <c r="BB538" s="1065"/>
      <c r="BC538" s="369" t="s">
        <v>2</v>
      </c>
    </row>
    <row r="539" spans="1:55" s="42" customFormat="1" ht="18.75" customHeight="1">
      <c r="A539" s="284"/>
      <c r="B539" s="1048" t="s">
        <v>43</v>
      </c>
      <c r="C539" s="1048"/>
      <c r="D539" s="1048"/>
      <c r="E539" s="1048"/>
      <c r="F539" s="1048"/>
      <c r="G539" s="338">
        <v>1444</v>
      </c>
      <c r="H539" s="1038"/>
      <c r="I539" s="1038"/>
      <c r="J539" s="1038"/>
      <c r="K539" s="1038"/>
      <c r="L539" s="1038"/>
      <c r="M539" s="338">
        <v>1447</v>
      </c>
      <c r="N539" s="1065"/>
      <c r="O539" s="1065"/>
      <c r="P539" s="1065"/>
      <c r="Q539" s="1065"/>
      <c r="R539" s="1065"/>
      <c r="S539" s="338">
        <v>1448</v>
      </c>
      <c r="T539" s="1065"/>
      <c r="U539" s="1065"/>
      <c r="V539" s="1065"/>
      <c r="W539" s="1065"/>
      <c r="X539" s="1065"/>
      <c r="Y539" s="338">
        <v>1449</v>
      </c>
      <c r="Z539" s="1065"/>
      <c r="AA539" s="1065"/>
      <c r="AB539" s="1065"/>
      <c r="AC539" s="1065"/>
      <c r="AD539" s="1065"/>
      <c r="AE539" s="338">
        <v>1508</v>
      </c>
      <c r="AF539" s="1065"/>
      <c r="AG539" s="1065"/>
      <c r="AH539" s="1065"/>
      <c r="AI539" s="1065"/>
      <c r="AJ539" s="1065"/>
      <c r="AK539" s="338">
        <v>1509</v>
      </c>
      <c r="AL539" s="1065"/>
      <c r="AM539" s="1065"/>
      <c r="AN539" s="1065"/>
      <c r="AO539" s="1065"/>
      <c r="AP539" s="1065"/>
      <c r="AQ539" s="338">
        <v>1510</v>
      </c>
      <c r="AR539" s="1065"/>
      <c r="AS539" s="1065"/>
      <c r="AT539" s="1065"/>
      <c r="AU539" s="1065"/>
      <c r="AV539" s="1065"/>
      <c r="AW539" s="338">
        <v>1511</v>
      </c>
      <c r="AX539" s="1065"/>
      <c r="AY539" s="1065"/>
      <c r="AZ539" s="1065"/>
      <c r="BA539" s="1065"/>
      <c r="BB539" s="1065"/>
      <c r="BC539" s="369" t="s">
        <v>329</v>
      </c>
    </row>
    <row r="540" spans="1:55" s="42" customFormat="1" ht="18.75" customHeight="1">
      <c r="A540" s="284"/>
      <c r="B540" s="1048" t="s">
        <v>218</v>
      </c>
      <c r="C540" s="1048"/>
      <c r="D540" s="1048"/>
      <c r="E540" s="1048"/>
      <c r="F540" s="1048"/>
      <c r="G540" s="338">
        <v>1512</v>
      </c>
      <c r="H540" s="1038"/>
      <c r="I540" s="1038"/>
      <c r="J540" s="1038"/>
      <c r="K540" s="1038"/>
      <c r="L540" s="1038"/>
      <c r="M540" s="338">
        <v>1513</v>
      </c>
      <c r="N540" s="1065"/>
      <c r="O540" s="1065"/>
      <c r="P540" s="1065"/>
      <c r="Q540" s="1065"/>
      <c r="R540" s="1065"/>
      <c r="S540" s="361"/>
      <c r="T540" s="1058"/>
      <c r="U540" s="1059"/>
      <c r="V540" s="1059"/>
      <c r="W540" s="1059"/>
      <c r="X540" s="1060"/>
      <c r="Y540" s="361"/>
      <c r="Z540" s="1058"/>
      <c r="AA540" s="1059"/>
      <c r="AB540" s="1059"/>
      <c r="AC540" s="1059"/>
      <c r="AD540" s="1060"/>
      <c r="AE540" s="338">
        <v>1514</v>
      </c>
      <c r="AF540" s="1038"/>
      <c r="AG540" s="1038"/>
      <c r="AH540" s="1038"/>
      <c r="AI540" s="1038"/>
      <c r="AJ540" s="1038"/>
      <c r="AK540" s="361"/>
      <c r="AL540" s="1058"/>
      <c r="AM540" s="1059"/>
      <c r="AN540" s="1059"/>
      <c r="AO540" s="1059"/>
      <c r="AP540" s="1060"/>
      <c r="AQ540" s="361"/>
      <c r="AR540" s="1058"/>
      <c r="AS540" s="1059"/>
      <c r="AT540" s="1059"/>
      <c r="AU540" s="1059"/>
      <c r="AV540" s="1060"/>
      <c r="AW540" s="361"/>
      <c r="AX540" s="1058"/>
      <c r="AY540" s="1059"/>
      <c r="AZ540" s="1059"/>
      <c r="BA540" s="1059"/>
      <c r="BB540" s="1060"/>
      <c r="BC540" s="369" t="s">
        <v>2</v>
      </c>
    </row>
    <row r="541" spans="1:55" s="42" customFormat="1" ht="18.75" customHeight="1">
      <c r="A541" s="284"/>
      <c r="B541" s="1048" t="s">
        <v>219</v>
      </c>
      <c r="C541" s="1048"/>
      <c r="D541" s="1048"/>
      <c r="E541" s="1048"/>
      <c r="F541" s="1048"/>
      <c r="G541" s="338">
        <v>1515</v>
      </c>
      <c r="H541" s="1038"/>
      <c r="I541" s="1038"/>
      <c r="J541" s="1038"/>
      <c r="K541" s="1038"/>
      <c r="L541" s="1038"/>
      <c r="M541" s="338">
        <v>1516</v>
      </c>
      <c r="N541" s="1065"/>
      <c r="O541" s="1065"/>
      <c r="P541" s="1065"/>
      <c r="Q541" s="1065"/>
      <c r="R541" s="1065"/>
      <c r="S541" s="338">
        <v>1517</v>
      </c>
      <c r="T541" s="1065"/>
      <c r="U541" s="1065"/>
      <c r="V541" s="1065"/>
      <c r="W541" s="1065"/>
      <c r="X541" s="1065"/>
      <c r="Y541" s="338">
        <v>1518</v>
      </c>
      <c r="Z541" s="1065"/>
      <c r="AA541" s="1065"/>
      <c r="AB541" s="1065"/>
      <c r="AC541" s="1065"/>
      <c r="AD541" s="1065"/>
      <c r="AE541" s="338">
        <v>1519</v>
      </c>
      <c r="AF541" s="1065"/>
      <c r="AG541" s="1065"/>
      <c r="AH541" s="1065"/>
      <c r="AI541" s="1065"/>
      <c r="AJ541" s="1065"/>
      <c r="AK541" s="338">
        <v>1520</v>
      </c>
      <c r="AL541" s="1065"/>
      <c r="AM541" s="1065"/>
      <c r="AN541" s="1065"/>
      <c r="AO541" s="1065"/>
      <c r="AP541" s="1065"/>
      <c r="AQ541" s="338">
        <v>1521</v>
      </c>
      <c r="AR541" s="1065"/>
      <c r="AS541" s="1065"/>
      <c r="AT541" s="1065"/>
      <c r="AU541" s="1065"/>
      <c r="AV541" s="1065"/>
      <c r="AW541" s="338">
        <v>1522</v>
      </c>
      <c r="AX541" s="1065"/>
      <c r="AY541" s="1065"/>
      <c r="AZ541" s="1065"/>
      <c r="BA541" s="1065"/>
      <c r="BB541" s="1065"/>
      <c r="BC541" s="353" t="s">
        <v>2</v>
      </c>
    </row>
    <row r="542" spans="1:55" s="42" customFormat="1" ht="18.75" customHeight="1">
      <c r="A542" s="284"/>
      <c r="B542" s="1048" t="s">
        <v>31</v>
      </c>
      <c r="C542" s="1048"/>
      <c r="D542" s="1048"/>
      <c r="E542" s="1048"/>
      <c r="F542" s="1048"/>
      <c r="G542" s="338">
        <v>1523</v>
      </c>
      <c r="H542" s="1038"/>
      <c r="I542" s="1038"/>
      <c r="J542" s="1038"/>
      <c r="K542" s="1038"/>
      <c r="L542" s="1038"/>
      <c r="M542" s="338">
        <v>1524</v>
      </c>
      <c r="N542" s="1065"/>
      <c r="O542" s="1065"/>
      <c r="P542" s="1065"/>
      <c r="Q542" s="1065"/>
      <c r="R542" s="1065"/>
      <c r="S542" s="338">
        <v>1525</v>
      </c>
      <c r="T542" s="1065"/>
      <c r="U542" s="1065"/>
      <c r="V542" s="1065"/>
      <c r="W542" s="1065"/>
      <c r="X542" s="1065"/>
      <c r="Y542" s="338">
        <v>1526</v>
      </c>
      <c r="Z542" s="1065"/>
      <c r="AA542" s="1065"/>
      <c r="AB542" s="1065"/>
      <c r="AC542" s="1065"/>
      <c r="AD542" s="1065"/>
      <c r="AE542" s="338">
        <v>1527</v>
      </c>
      <c r="AF542" s="1065"/>
      <c r="AG542" s="1065"/>
      <c r="AH542" s="1065"/>
      <c r="AI542" s="1065"/>
      <c r="AJ542" s="1065"/>
      <c r="AK542" s="338">
        <v>1528</v>
      </c>
      <c r="AL542" s="1065"/>
      <c r="AM542" s="1065"/>
      <c r="AN542" s="1065"/>
      <c r="AO542" s="1065"/>
      <c r="AP542" s="1065"/>
      <c r="AQ542" s="338">
        <v>1529</v>
      </c>
      <c r="AR542" s="1065"/>
      <c r="AS542" s="1065"/>
      <c r="AT542" s="1065"/>
      <c r="AU542" s="1065"/>
      <c r="AV542" s="1065"/>
      <c r="AW542" s="338">
        <v>1530</v>
      </c>
      <c r="AX542" s="1065"/>
      <c r="AY542" s="1065"/>
      <c r="AZ542" s="1065"/>
      <c r="BA542" s="1065"/>
      <c r="BB542" s="1065"/>
      <c r="BC542" s="353" t="s">
        <v>2</v>
      </c>
    </row>
    <row r="543" spans="1:55" s="42" customFormat="1" ht="18.75" customHeight="1">
      <c r="A543" s="284"/>
      <c r="B543" s="1048" t="s">
        <v>32</v>
      </c>
      <c r="C543" s="1048"/>
      <c r="D543" s="1048"/>
      <c r="E543" s="1048"/>
      <c r="F543" s="1048"/>
      <c r="G543" s="338">
        <v>1531</v>
      </c>
      <c r="H543" s="1038"/>
      <c r="I543" s="1038"/>
      <c r="J543" s="1038"/>
      <c r="K543" s="1038"/>
      <c r="L543" s="1038"/>
      <c r="M543" s="338">
        <v>1532</v>
      </c>
      <c r="N543" s="1065"/>
      <c r="O543" s="1065"/>
      <c r="P543" s="1065"/>
      <c r="Q543" s="1065"/>
      <c r="R543" s="1065"/>
      <c r="S543" s="338">
        <v>1533</v>
      </c>
      <c r="T543" s="1065"/>
      <c r="U543" s="1065"/>
      <c r="V543" s="1065"/>
      <c r="W543" s="1065"/>
      <c r="X543" s="1065"/>
      <c r="Y543" s="338">
        <v>1534</v>
      </c>
      <c r="Z543" s="1065"/>
      <c r="AA543" s="1065"/>
      <c r="AB543" s="1065"/>
      <c r="AC543" s="1065"/>
      <c r="AD543" s="1065"/>
      <c r="AE543" s="338">
        <v>1535</v>
      </c>
      <c r="AF543" s="1065"/>
      <c r="AG543" s="1065"/>
      <c r="AH543" s="1065"/>
      <c r="AI543" s="1065"/>
      <c r="AJ543" s="1065"/>
      <c r="AK543" s="338">
        <v>1536</v>
      </c>
      <c r="AL543" s="1065"/>
      <c r="AM543" s="1065"/>
      <c r="AN543" s="1065"/>
      <c r="AO543" s="1065"/>
      <c r="AP543" s="1065"/>
      <c r="AQ543" s="338">
        <v>1537</v>
      </c>
      <c r="AR543" s="1065"/>
      <c r="AS543" s="1065"/>
      <c r="AT543" s="1065"/>
      <c r="AU543" s="1065"/>
      <c r="AV543" s="1065"/>
      <c r="AW543" s="338">
        <v>1538</v>
      </c>
      <c r="AX543" s="1065"/>
      <c r="AY543" s="1065"/>
      <c r="AZ543" s="1065"/>
      <c r="BA543" s="1065"/>
      <c r="BB543" s="1065"/>
      <c r="BC543" s="353" t="s">
        <v>329</v>
      </c>
    </row>
    <row r="544" spans="1:55" s="42" customFormat="1" ht="18.75" customHeight="1">
      <c r="A544" s="284"/>
      <c r="B544" s="1048" t="s">
        <v>220</v>
      </c>
      <c r="C544" s="1048"/>
      <c r="D544" s="1048"/>
      <c r="E544" s="1048"/>
      <c r="F544" s="1048"/>
      <c r="G544" s="338">
        <v>1539</v>
      </c>
      <c r="H544" s="1038"/>
      <c r="I544" s="1038"/>
      <c r="J544" s="1038"/>
      <c r="K544" s="1038"/>
      <c r="L544" s="1038"/>
      <c r="M544" s="338">
        <v>1540</v>
      </c>
      <c r="N544" s="1065"/>
      <c r="O544" s="1065"/>
      <c r="P544" s="1065"/>
      <c r="Q544" s="1065"/>
      <c r="R544" s="1065"/>
      <c r="S544" s="338">
        <v>1541</v>
      </c>
      <c r="T544" s="1065"/>
      <c r="U544" s="1065"/>
      <c r="V544" s="1065"/>
      <c r="W544" s="1065"/>
      <c r="X544" s="1065"/>
      <c r="Y544" s="338">
        <v>1542</v>
      </c>
      <c r="Z544" s="1065"/>
      <c r="AA544" s="1065"/>
      <c r="AB544" s="1065"/>
      <c r="AC544" s="1065"/>
      <c r="AD544" s="1065"/>
      <c r="AE544" s="338">
        <v>1543</v>
      </c>
      <c r="AF544" s="1065"/>
      <c r="AG544" s="1065"/>
      <c r="AH544" s="1065"/>
      <c r="AI544" s="1065"/>
      <c r="AJ544" s="1065"/>
      <c r="AK544" s="338">
        <v>1544</v>
      </c>
      <c r="AL544" s="1065"/>
      <c r="AM544" s="1065"/>
      <c r="AN544" s="1065"/>
      <c r="AO544" s="1065"/>
      <c r="AP544" s="1065"/>
      <c r="AQ544" s="338">
        <v>1547</v>
      </c>
      <c r="AR544" s="1065"/>
      <c r="AS544" s="1065"/>
      <c r="AT544" s="1065"/>
      <c r="AU544" s="1065"/>
      <c r="AV544" s="1065"/>
      <c r="AW544" s="338">
        <v>1548</v>
      </c>
      <c r="AX544" s="1065"/>
      <c r="AY544" s="1065"/>
      <c r="AZ544" s="1065"/>
      <c r="BA544" s="1065"/>
      <c r="BB544" s="1065"/>
      <c r="BC544" s="353" t="s">
        <v>329</v>
      </c>
    </row>
    <row r="545" spans="1:55" s="42" customFormat="1" ht="18.75" customHeight="1">
      <c r="A545" s="284"/>
      <c r="B545" s="1048" t="s">
        <v>778</v>
      </c>
      <c r="C545" s="1048"/>
      <c r="D545" s="1048"/>
      <c r="E545" s="1048"/>
      <c r="F545" s="1048"/>
      <c r="G545" s="338">
        <v>1549</v>
      </c>
      <c r="H545" s="1038"/>
      <c r="I545" s="1038"/>
      <c r="J545" s="1038"/>
      <c r="K545" s="1038"/>
      <c r="L545" s="1038"/>
      <c r="M545" s="338">
        <v>1550</v>
      </c>
      <c r="N545" s="1065"/>
      <c r="O545" s="1065"/>
      <c r="P545" s="1065"/>
      <c r="Q545" s="1065"/>
      <c r="R545" s="1065"/>
      <c r="S545" s="338">
        <v>1551</v>
      </c>
      <c r="T545" s="1065"/>
      <c r="U545" s="1065"/>
      <c r="V545" s="1065"/>
      <c r="W545" s="1065"/>
      <c r="X545" s="1065"/>
      <c r="Y545" s="338">
        <v>1552</v>
      </c>
      <c r="Z545" s="1065"/>
      <c r="AA545" s="1065"/>
      <c r="AB545" s="1065"/>
      <c r="AC545" s="1065"/>
      <c r="AD545" s="1065"/>
      <c r="AE545" s="338">
        <v>1553</v>
      </c>
      <c r="AF545" s="1065"/>
      <c r="AG545" s="1065"/>
      <c r="AH545" s="1065"/>
      <c r="AI545" s="1065"/>
      <c r="AJ545" s="1065"/>
      <c r="AK545" s="338">
        <v>1554</v>
      </c>
      <c r="AL545" s="1065"/>
      <c r="AM545" s="1065"/>
      <c r="AN545" s="1065"/>
      <c r="AO545" s="1065"/>
      <c r="AP545" s="1065"/>
      <c r="AQ545" s="338">
        <v>1555</v>
      </c>
      <c r="AR545" s="1065"/>
      <c r="AS545" s="1065"/>
      <c r="AT545" s="1065"/>
      <c r="AU545" s="1065"/>
      <c r="AV545" s="1065"/>
      <c r="AW545" s="338">
        <v>1556</v>
      </c>
      <c r="AX545" s="1065"/>
      <c r="AY545" s="1065"/>
      <c r="AZ545" s="1065"/>
      <c r="BA545" s="1065"/>
      <c r="BB545" s="1065"/>
      <c r="BC545" s="353" t="s">
        <v>329</v>
      </c>
    </row>
    <row r="546" spans="1:55" s="42" customFormat="1" ht="18.75" customHeight="1">
      <c r="A546" s="284"/>
      <c r="B546" s="1048" t="s">
        <v>44</v>
      </c>
      <c r="C546" s="1048"/>
      <c r="D546" s="1048"/>
      <c r="E546" s="1048"/>
      <c r="F546" s="1048"/>
      <c r="G546" s="338">
        <v>1557</v>
      </c>
      <c r="H546" s="1038"/>
      <c r="I546" s="1038"/>
      <c r="J546" s="1038"/>
      <c r="K546" s="1038"/>
      <c r="L546" s="1038"/>
      <c r="M546" s="338">
        <v>1558</v>
      </c>
      <c r="N546" s="1065"/>
      <c r="O546" s="1065"/>
      <c r="P546" s="1065"/>
      <c r="Q546" s="1065"/>
      <c r="R546" s="1065"/>
      <c r="S546" s="361"/>
      <c r="T546" s="1058"/>
      <c r="U546" s="1059"/>
      <c r="V546" s="1059"/>
      <c r="W546" s="1059"/>
      <c r="X546" s="1060"/>
      <c r="Y546" s="361"/>
      <c r="Z546" s="1058"/>
      <c r="AA546" s="1059"/>
      <c r="AB546" s="1059"/>
      <c r="AC546" s="1059"/>
      <c r="AD546" s="1060"/>
      <c r="AE546" s="338">
        <v>1559</v>
      </c>
      <c r="AF546" s="1038"/>
      <c r="AG546" s="1038"/>
      <c r="AH546" s="1038"/>
      <c r="AI546" s="1038"/>
      <c r="AJ546" s="1038"/>
      <c r="AK546" s="338">
        <v>1560</v>
      </c>
      <c r="AL546" s="1038"/>
      <c r="AM546" s="1038"/>
      <c r="AN546" s="1038"/>
      <c r="AO546" s="1038"/>
      <c r="AP546" s="1038"/>
      <c r="AQ546" s="338">
        <v>1561</v>
      </c>
      <c r="AR546" s="1038"/>
      <c r="AS546" s="1038"/>
      <c r="AT546" s="1038"/>
      <c r="AU546" s="1038"/>
      <c r="AV546" s="1038"/>
      <c r="AW546" s="338">
        <v>1562</v>
      </c>
      <c r="AX546" s="1038"/>
      <c r="AY546" s="1038"/>
      <c r="AZ546" s="1038"/>
      <c r="BA546" s="1038"/>
      <c r="BB546" s="1038"/>
      <c r="BC546" s="369" t="s">
        <v>329</v>
      </c>
    </row>
    <row r="547" spans="1:55" s="42" customFormat="1" ht="18.75" customHeight="1">
      <c r="A547" s="284"/>
      <c r="B547" s="1048" t="s">
        <v>33</v>
      </c>
      <c r="C547" s="1048"/>
      <c r="D547" s="1048"/>
      <c r="E547" s="1048"/>
      <c r="F547" s="1048"/>
      <c r="G547" s="338">
        <v>1563</v>
      </c>
      <c r="H547" s="1038"/>
      <c r="I547" s="1038"/>
      <c r="J547" s="1038"/>
      <c r="K547" s="1038"/>
      <c r="L547" s="1038"/>
      <c r="M547" s="338">
        <v>1564</v>
      </c>
      <c r="N547" s="1065"/>
      <c r="O547" s="1065"/>
      <c r="P547" s="1065"/>
      <c r="Q547" s="1065"/>
      <c r="R547" s="1065"/>
      <c r="S547" s="338">
        <v>1565</v>
      </c>
      <c r="T547" s="1065"/>
      <c r="U547" s="1065"/>
      <c r="V547" s="1065"/>
      <c r="W547" s="1065"/>
      <c r="X547" s="1065"/>
      <c r="Y547" s="338">
        <v>1566</v>
      </c>
      <c r="Z547" s="1065"/>
      <c r="AA547" s="1065"/>
      <c r="AB547" s="1065"/>
      <c r="AC547" s="1065"/>
      <c r="AD547" s="1065"/>
      <c r="AE547" s="338">
        <v>1567</v>
      </c>
      <c r="AF547" s="1038"/>
      <c r="AG547" s="1038"/>
      <c r="AH547" s="1038"/>
      <c r="AI547" s="1038"/>
      <c r="AJ547" s="1038"/>
      <c r="AK547" s="338">
        <v>1568</v>
      </c>
      <c r="AL547" s="1038"/>
      <c r="AM547" s="1038"/>
      <c r="AN547" s="1038"/>
      <c r="AO547" s="1038"/>
      <c r="AP547" s="1038"/>
      <c r="AQ547" s="338">
        <v>1569</v>
      </c>
      <c r="AR547" s="1038"/>
      <c r="AS547" s="1038"/>
      <c r="AT547" s="1038"/>
      <c r="AU547" s="1038"/>
      <c r="AV547" s="1038"/>
      <c r="AW547" s="338">
        <v>1570</v>
      </c>
      <c r="AX547" s="1038"/>
      <c r="AY547" s="1038"/>
      <c r="AZ547" s="1038"/>
      <c r="BA547" s="1038"/>
      <c r="BB547" s="1038"/>
      <c r="BC547" s="369" t="s">
        <v>3</v>
      </c>
    </row>
    <row r="548" spans="1:55" s="42" customFormat="1" ht="18.75" customHeight="1">
      <c r="A548" s="284"/>
      <c r="B548" s="1048" t="s">
        <v>222</v>
      </c>
      <c r="C548" s="1048"/>
      <c r="D548" s="1048"/>
      <c r="E548" s="1048"/>
      <c r="F548" s="1048"/>
      <c r="G548" s="338">
        <v>1368</v>
      </c>
      <c r="H548" s="1038"/>
      <c r="I548" s="1038"/>
      <c r="J548" s="1038"/>
      <c r="K548" s="1038"/>
      <c r="L548" s="1038"/>
      <c r="M548" s="338">
        <v>1371</v>
      </c>
      <c r="N548" s="1065"/>
      <c r="O548" s="1065"/>
      <c r="P548" s="1065"/>
      <c r="Q548" s="1065"/>
      <c r="R548" s="1065"/>
      <c r="S548" s="338">
        <v>1571</v>
      </c>
      <c r="T548" s="1065"/>
      <c r="U548" s="1065"/>
      <c r="V548" s="1065"/>
      <c r="W548" s="1065"/>
      <c r="X548" s="1065"/>
      <c r="Y548" s="338">
        <v>1572</v>
      </c>
      <c r="Z548" s="1065"/>
      <c r="AA548" s="1065"/>
      <c r="AB548" s="1065"/>
      <c r="AC548" s="1065"/>
      <c r="AD548" s="1065"/>
      <c r="AE548" s="361"/>
      <c r="AF548" s="1058"/>
      <c r="AG548" s="1059"/>
      <c r="AH548" s="1059"/>
      <c r="AI548" s="1059"/>
      <c r="AJ548" s="1060"/>
      <c r="AK548" s="361"/>
      <c r="AL548" s="1058"/>
      <c r="AM548" s="1059"/>
      <c r="AN548" s="1059"/>
      <c r="AO548" s="1059"/>
      <c r="AP548" s="1060"/>
      <c r="AQ548" s="361"/>
      <c r="AR548" s="1058"/>
      <c r="AS548" s="1059"/>
      <c r="AT548" s="1059"/>
      <c r="AU548" s="1059"/>
      <c r="AV548" s="1060"/>
      <c r="AW548" s="361"/>
      <c r="AX548" s="1058"/>
      <c r="AY548" s="1059"/>
      <c r="AZ548" s="1059"/>
      <c r="BA548" s="1059"/>
      <c r="BB548" s="1060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54" t="s">
        <v>779</v>
      </c>
      <c r="C550" s="1054"/>
      <c r="D550" s="1054"/>
      <c r="E550" s="1054"/>
      <c r="F550" s="1054"/>
      <c r="G550" s="1054"/>
      <c r="H550" s="1054"/>
      <c r="I550" s="1054"/>
      <c r="J550" s="1054"/>
      <c r="K550" s="1054"/>
      <c r="L550" s="1054"/>
      <c r="M550" s="1054"/>
      <c r="N550" s="1054"/>
      <c r="O550" s="1054"/>
      <c r="P550" s="1054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54"/>
      <c r="C551" s="1054"/>
      <c r="D551" s="1054"/>
      <c r="E551" s="1054"/>
      <c r="F551" s="1054"/>
      <c r="G551" s="1054"/>
      <c r="H551" s="1054"/>
      <c r="I551" s="1054"/>
      <c r="J551" s="1054"/>
      <c r="K551" s="1054"/>
      <c r="L551" s="1054"/>
      <c r="M551" s="1054"/>
      <c r="N551" s="1054"/>
      <c r="O551" s="1054"/>
      <c r="P551" s="1054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061"/>
      <c r="C552" s="1062"/>
      <c r="D552" s="1062"/>
      <c r="E552" s="1062"/>
      <c r="F552" s="1062"/>
      <c r="G552" s="1062"/>
      <c r="H552" s="1062"/>
      <c r="I552" s="1062"/>
      <c r="J552" s="1063"/>
      <c r="K552" s="1064" t="s">
        <v>731</v>
      </c>
      <c r="L552" s="1064"/>
      <c r="M552" s="1064"/>
      <c r="N552" s="1064"/>
      <c r="O552" s="1064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050" t="s">
        <v>780</v>
      </c>
      <c r="C553" s="1050"/>
      <c r="D553" s="1050"/>
      <c r="E553" s="1050"/>
      <c r="F553" s="1050"/>
      <c r="G553" s="1050"/>
      <c r="H553" s="1050"/>
      <c r="I553" s="1050"/>
      <c r="J553" s="338">
        <v>1600</v>
      </c>
      <c r="K553" s="1055"/>
      <c r="L553" s="1055"/>
      <c r="M553" s="1055"/>
      <c r="N553" s="1055"/>
      <c r="O553" s="1055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55"/>
      <c r="L554" s="1055"/>
      <c r="M554" s="1055"/>
      <c r="N554" s="1055"/>
      <c r="O554" s="1055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050" t="s">
        <v>734</v>
      </c>
      <c r="C555" s="1050"/>
      <c r="D555" s="1050"/>
      <c r="E555" s="1050"/>
      <c r="F555" s="1050"/>
      <c r="G555" s="1050"/>
      <c r="H555" s="1050"/>
      <c r="I555" s="1050"/>
      <c r="J555" s="338">
        <v>1601</v>
      </c>
      <c r="K555" s="1055"/>
      <c r="L555" s="1055"/>
      <c r="M555" s="1055"/>
      <c r="N555" s="1055"/>
      <c r="O555" s="1055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050" t="s">
        <v>735</v>
      </c>
      <c r="C556" s="1050"/>
      <c r="D556" s="1050"/>
      <c r="E556" s="1050"/>
      <c r="F556" s="1050"/>
      <c r="G556" s="1050"/>
      <c r="H556" s="1050"/>
      <c r="I556" s="1050"/>
      <c r="J556" s="338">
        <v>1602</v>
      </c>
      <c r="K556" s="1055"/>
      <c r="L556" s="1055"/>
      <c r="M556" s="1055"/>
      <c r="N556" s="1055"/>
      <c r="O556" s="1055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050" t="s">
        <v>781</v>
      </c>
      <c r="C557" s="1050"/>
      <c r="D557" s="1050"/>
      <c r="E557" s="1050"/>
      <c r="F557" s="1050"/>
      <c r="G557" s="1050"/>
      <c r="H557" s="1050"/>
      <c r="I557" s="1050"/>
      <c r="J557" s="338">
        <v>1603</v>
      </c>
      <c r="K557" s="1055"/>
      <c r="L557" s="1055"/>
      <c r="M557" s="1055"/>
      <c r="N557" s="1055"/>
      <c r="O557" s="1055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050" t="s">
        <v>782</v>
      </c>
      <c r="C558" s="1050"/>
      <c r="D558" s="1050"/>
      <c r="E558" s="1050"/>
      <c r="F558" s="1050"/>
      <c r="G558" s="1050"/>
      <c r="H558" s="1050"/>
      <c r="I558" s="1050"/>
      <c r="J558" s="338">
        <v>1604</v>
      </c>
      <c r="K558" s="1055"/>
      <c r="L558" s="1055"/>
      <c r="M558" s="1055"/>
      <c r="N558" s="1055"/>
      <c r="O558" s="1055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050" t="s">
        <v>783</v>
      </c>
      <c r="C559" s="1050"/>
      <c r="D559" s="1050"/>
      <c r="E559" s="1050"/>
      <c r="F559" s="1050"/>
      <c r="G559" s="1050"/>
      <c r="H559" s="1050"/>
      <c r="I559" s="1050"/>
      <c r="J559" s="338">
        <v>1605</v>
      </c>
      <c r="K559" s="1055"/>
      <c r="L559" s="1055"/>
      <c r="M559" s="1055"/>
      <c r="N559" s="1055"/>
      <c r="O559" s="1055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050" t="s">
        <v>737</v>
      </c>
      <c r="C560" s="1050"/>
      <c r="D560" s="1050"/>
      <c r="E560" s="1050"/>
      <c r="F560" s="1050"/>
      <c r="G560" s="1050"/>
      <c r="H560" s="1050"/>
      <c r="I560" s="1050"/>
      <c r="J560" s="338">
        <v>1606</v>
      </c>
      <c r="K560" s="1055"/>
      <c r="L560" s="1055"/>
      <c r="M560" s="1055"/>
      <c r="N560" s="1055"/>
      <c r="O560" s="1055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050" t="s">
        <v>645</v>
      </c>
      <c r="C561" s="1050"/>
      <c r="D561" s="1050"/>
      <c r="E561" s="1050"/>
      <c r="F561" s="1050"/>
      <c r="G561" s="1050"/>
      <c r="H561" s="1050"/>
      <c r="I561" s="1050"/>
      <c r="J561" s="338">
        <v>1607</v>
      </c>
      <c r="K561" s="1055"/>
      <c r="L561" s="1055"/>
      <c r="M561" s="1055"/>
      <c r="N561" s="1055"/>
      <c r="O561" s="1055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050" t="s">
        <v>784</v>
      </c>
      <c r="C562" s="1050"/>
      <c r="D562" s="1050"/>
      <c r="E562" s="1050"/>
      <c r="F562" s="1050"/>
      <c r="G562" s="1050"/>
      <c r="H562" s="1050"/>
      <c r="I562" s="1050"/>
      <c r="J562" s="338">
        <v>1608</v>
      </c>
      <c r="K562" s="1055"/>
      <c r="L562" s="1055"/>
      <c r="M562" s="1055"/>
      <c r="N562" s="1055"/>
      <c r="O562" s="1055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050" t="s">
        <v>785</v>
      </c>
      <c r="C563" s="1050"/>
      <c r="D563" s="1050"/>
      <c r="E563" s="1050"/>
      <c r="F563" s="1050"/>
      <c r="G563" s="1050"/>
      <c r="H563" s="1050"/>
      <c r="I563" s="1050"/>
      <c r="J563" s="338">
        <v>1609</v>
      </c>
      <c r="K563" s="1055"/>
      <c r="L563" s="1055"/>
      <c r="M563" s="1055"/>
      <c r="N563" s="1055"/>
      <c r="O563" s="1055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051" t="s">
        <v>786</v>
      </c>
      <c r="C564" s="1051"/>
      <c r="D564" s="1051"/>
      <c r="E564" s="1051"/>
      <c r="F564" s="1051"/>
      <c r="G564" s="1051"/>
      <c r="H564" s="1051"/>
      <c r="I564" s="1051"/>
      <c r="J564" s="352">
        <v>1610</v>
      </c>
      <c r="K564" s="1056"/>
      <c r="L564" s="1056"/>
      <c r="M564" s="1056"/>
      <c r="N564" s="1056"/>
      <c r="O564" s="1056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48" t="s">
        <v>741</v>
      </c>
      <c r="C565" s="1048"/>
      <c r="D565" s="1048"/>
      <c r="E565" s="1048"/>
      <c r="F565" s="1048"/>
      <c r="G565" s="1048"/>
      <c r="H565" s="1048"/>
      <c r="I565" s="1048"/>
      <c r="J565" s="338">
        <v>1611</v>
      </c>
      <c r="K565" s="1055"/>
      <c r="L565" s="1055"/>
      <c r="M565" s="1055"/>
      <c r="N565" s="1055"/>
      <c r="O565" s="1055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050" t="s">
        <v>742</v>
      </c>
      <c r="C566" s="1050"/>
      <c r="D566" s="1050"/>
      <c r="E566" s="1050"/>
      <c r="F566" s="1050"/>
      <c r="G566" s="1050"/>
      <c r="H566" s="1050"/>
      <c r="I566" s="1050"/>
      <c r="J566" s="338">
        <v>1612</v>
      </c>
      <c r="K566" s="1055"/>
      <c r="L566" s="1055"/>
      <c r="M566" s="1055"/>
      <c r="N566" s="1055"/>
      <c r="O566" s="1055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050" t="s">
        <v>743</v>
      </c>
      <c r="C567" s="1050"/>
      <c r="D567" s="1050"/>
      <c r="E567" s="1050"/>
      <c r="F567" s="1050"/>
      <c r="G567" s="1050"/>
      <c r="H567" s="1050"/>
      <c r="I567" s="1050"/>
      <c r="J567" s="338">
        <v>1613</v>
      </c>
      <c r="K567" s="1055"/>
      <c r="L567" s="1055"/>
      <c r="M567" s="1055"/>
      <c r="N567" s="1055"/>
      <c r="O567" s="1055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050" t="s">
        <v>744</v>
      </c>
      <c r="C568" s="1050"/>
      <c r="D568" s="1050"/>
      <c r="E568" s="1050"/>
      <c r="F568" s="1050"/>
      <c r="G568" s="1050"/>
      <c r="H568" s="1050"/>
      <c r="I568" s="1050"/>
      <c r="J568" s="338">
        <v>1614</v>
      </c>
      <c r="K568" s="1055"/>
      <c r="L568" s="1055"/>
      <c r="M568" s="1055"/>
      <c r="N568" s="1055"/>
      <c r="O568" s="1055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55"/>
      <c r="L569" s="1055"/>
      <c r="M569" s="1055"/>
      <c r="N569" s="1055"/>
      <c r="O569" s="1055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050" t="s">
        <v>746</v>
      </c>
      <c r="C570" s="1050"/>
      <c r="D570" s="1050"/>
      <c r="E570" s="1050"/>
      <c r="F570" s="1050"/>
      <c r="G570" s="1050"/>
      <c r="H570" s="1050"/>
      <c r="I570" s="1050"/>
      <c r="J570" s="338">
        <v>1615</v>
      </c>
      <c r="K570" s="1055"/>
      <c r="L570" s="1055"/>
      <c r="M570" s="1055"/>
      <c r="N570" s="1055"/>
      <c r="O570" s="1055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050" t="s">
        <v>747</v>
      </c>
      <c r="C571" s="1050"/>
      <c r="D571" s="1050"/>
      <c r="E571" s="1050"/>
      <c r="F571" s="1050"/>
      <c r="G571" s="1050"/>
      <c r="H571" s="1050"/>
      <c r="I571" s="1050"/>
      <c r="J571" s="338">
        <v>1616</v>
      </c>
      <c r="K571" s="1055"/>
      <c r="L571" s="1055"/>
      <c r="M571" s="1055"/>
      <c r="N571" s="1055"/>
      <c r="O571" s="1055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050" t="s">
        <v>748</v>
      </c>
      <c r="C572" s="1050"/>
      <c r="D572" s="1050"/>
      <c r="E572" s="1050"/>
      <c r="F572" s="1050"/>
      <c r="G572" s="1050"/>
      <c r="H572" s="1050"/>
      <c r="I572" s="1050"/>
      <c r="J572" s="338">
        <v>1617</v>
      </c>
      <c r="K572" s="1055"/>
      <c r="L572" s="1055"/>
      <c r="M572" s="1055"/>
      <c r="N572" s="1055"/>
      <c r="O572" s="1055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050" t="s">
        <v>749</v>
      </c>
      <c r="C573" s="1050"/>
      <c r="D573" s="1050"/>
      <c r="E573" s="1050"/>
      <c r="F573" s="1050"/>
      <c r="G573" s="1050"/>
      <c r="H573" s="1050"/>
      <c r="I573" s="1050"/>
      <c r="J573" s="338">
        <v>1618</v>
      </c>
      <c r="K573" s="1055"/>
      <c r="L573" s="1055"/>
      <c r="M573" s="1055"/>
      <c r="N573" s="1055"/>
      <c r="O573" s="1055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050" t="s">
        <v>750</v>
      </c>
      <c r="C574" s="1050"/>
      <c r="D574" s="1050"/>
      <c r="E574" s="1050"/>
      <c r="F574" s="1050"/>
      <c r="G574" s="1050"/>
      <c r="H574" s="1050"/>
      <c r="I574" s="1050"/>
      <c r="J574" s="338">
        <v>1620</v>
      </c>
      <c r="K574" s="1055"/>
      <c r="L574" s="1055"/>
      <c r="M574" s="1055"/>
      <c r="N574" s="1055"/>
      <c r="O574" s="1055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050" t="s">
        <v>751</v>
      </c>
      <c r="C575" s="1050"/>
      <c r="D575" s="1050"/>
      <c r="E575" s="1050"/>
      <c r="F575" s="1050"/>
      <c r="G575" s="1050"/>
      <c r="H575" s="1050"/>
      <c r="I575" s="1050"/>
      <c r="J575" s="338">
        <v>1621</v>
      </c>
      <c r="K575" s="1055"/>
      <c r="L575" s="1055"/>
      <c r="M575" s="1055"/>
      <c r="N575" s="1055"/>
      <c r="O575" s="1055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050" t="s">
        <v>754</v>
      </c>
      <c r="C576" s="1050"/>
      <c r="D576" s="1050"/>
      <c r="E576" s="1050"/>
      <c r="F576" s="1050"/>
      <c r="G576" s="1050"/>
      <c r="H576" s="1050"/>
      <c r="I576" s="1050"/>
      <c r="J576" s="338">
        <v>1622</v>
      </c>
      <c r="K576" s="1055"/>
      <c r="L576" s="1055"/>
      <c r="M576" s="1055"/>
      <c r="N576" s="1055"/>
      <c r="O576" s="1055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050" t="s">
        <v>755</v>
      </c>
      <c r="C577" s="1050"/>
      <c r="D577" s="1050"/>
      <c r="E577" s="1050"/>
      <c r="F577" s="1050"/>
      <c r="G577" s="1050"/>
      <c r="H577" s="1050"/>
      <c r="I577" s="1050"/>
      <c r="J577" s="338">
        <v>1623</v>
      </c>
      <c r="K577" s="1055"/>
      <c r="L577" s="1055"/>
      <c r="M577" s="1055"/>
      <c r="N577" s="1055"/>
      <c r="O577" s="1055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050" t="s">
        <v>758</v>
      </c>
      <c r="C578" s="1050"/>
      <c r="D578" s="1050"/>
      <c r="E578" s="1050"/>
      <c r="F578" s="1050"/>
      <c r="G578" s="1050"/>
      <c r="H578" s="1050"/>
      <c r="I578" s="1050"/>
      <c r="J578" s="338">
        <v>1624</v>
      </c>
      <c r="K578" s="1055"/>
      <c r="L578" s="1055"/>
      <c r="M578" s="1055"/>
      <c r="N578" s="1055"/>
      <c r="O578" s="1055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050" t="s">
        <v>759</v>
      </c>
      <c r="C579" s="1050"/>
      <c r="D579" s="1050"/>
      <c r="E579" s="1050"/>
      <c r="F579" s="1050"/>
      <c r="G579" s="1050"/>
      <c r="H579" s="1050"/>
      <c r="I579" s="1050"/>
      <c r="J579" s="338">
        <v>1625</v>
      </c>
      <c r="K579" s="1055"/>
      <c r="L579" s="1055"/>
      <c r="M579" s="1055"/>
      <c r="N579" s="1055"/>
      <c r="O579" s="1055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050" t="s">
        <v>788</v>
      </c>
      <c r="C580" s="1050"/>
      <c r="D580" s="1050"/>
      <c r="E580" s="1050"/>
      <c r="F580" s="1050"/>
      <c r="G580" s="1050"/>
      <c r="H580" s="1050"/>
      <c r="I580" s="1050"/>
      <c r="J580" s="338">
        <v>1626</v>
      </c>
      <c r="K580" s="1055"/>
      <c r="L580" s="1055"/>
      <c r="M580" s="1055"/>
      <c r="N580" s="1055"/>
      <c r="O580" s="1055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050" t="s">
        <v>789</v>
      </c>
      <c r="C581" s="1050"/>
      <c r="D581" s="1050"/>
      <c r="E581" s="1050"/>
      <c r="F581" s="1050"/>
      <c r="G581" s="1050"/>
      <c r="H581" s="1050"/>
      <c r="I581" s="1050"/>
      <c r="J581" s="338">
        <v>1627</v>
      </c>
      <c r="K581" s="1055"/>
      <c r="L581" s="1055"/>
      <c r="M581" s="1055"/>
      <c r="N581" s="1055"/>
      <c r="O581" s="1055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48" t="s">
        <v>761</v>
      </c>
      <c r="C582" s="1048"/>
      <c r="D582" s="1048"/>
      <c r="E582" s="1048"/>
      <c r="F582" s="1048"/>
      <c r="G582" s="1048"/>
      <c r="H582" s="1048"/>
      <c r="I582" s="1048"/>
      <c r="J582" s="338">
        <v>1628</v>
      </c>
      <c r="K582" s="1055"/>
      <c r="L582" s="1055"/>
      <c r="M582" s="1055"/>
      <c r="N582" s="1055"/>
      <c r="O582" s="1055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051" t="s">
        <v>790</v>
      </c>
      <c r="C583" s="1051"/>
      <c r="D583" s="1051"/>
      <c r="E583" s="1051"/>
      <c r="F583" s="1051"/>
      <c r="G583" s="1051"/>
      <c r="H583" s="1051"/>
      <c r="I583" s="1051"/>
      <c r="J583" s="352">
        <v>1629</v>
      </c>
      <c r="K583" s="1056"/>
      <c r="L583" s="1056"/>
      <c r="M583" s="1056"/>
      <c r="N583" s="1056"/>
      <c r="O583" s="1056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057" t="s">
        <v>791</v>
      </c>
      <c r="C584" s="1057"/>
      <c r="D584" s="1057"/>
      <c r="E584" s="1057"/>
      <c r="F584" s="1057"/>
      <c r="G584" s="1057"/>
      <c r="H584" s="1057"/>
      <c r="I584" s="1057"/>
      <c r="J584" s="352">
        <v>1630</v>
      </c>
      <c r="K584" s="1056"/>
      <c r="L584" s="1056"/>
      <c r="M584" s="1056"/>
      <c r="N584" s="1056"/>
      <c r="O584" s="1056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54" t="s">
        <v>792</v>
      </c>
      <c r="C586" s="1054"/>
      <c r="D586" s="1054"/>
      <c r="E586" s="1054"/>
      <c r="F586" s="1054"/>
      <c r="G586" s="1054"/>
      <c r="H586" s="1054"/>
      <c r="I586" s="1054"/>
      <c r="J586" s="1054"/>
      <c r="K586" s="1054"/>
      <c r="L586" s="1054"/>
      <c r="M586" s="1054"/>
      <c r="N586" s="1054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54"/>
      <c r="C587" s="1054"/>
      <c r="D587" s="1054"/>
      <c r="E587" s="1054"/>
      <c r="F587" s="1054"/>
      <c r="G587" s="1054"/>
      <c r="H587" s="1054"/>
      <c r="I587" s="1054"/>
      <c r="J587" s="1054"/>
      <c r="K587" s="1054"/>
      <c r="L587" s="1054"/>
      <c r="M587" s="1054"/>
      <c r="N587" s="1054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050" t="s">
        <v>769</v>
      </c>
      <c r="C588" s="1050"/>
      <c r="D588" s="1050"/>
      <c r="E588" s="1050"/>
      <c r="F588" s="1050"/>
      <c r="G588" s="1050"/>
      <c r="H588" s="338">
        <v>1580</v>
      </c>
      <c r="I588" s="1038"/>
      <c r="J588" s="1038"/>
      <c r="K588" s="1038"/>
      <c r="L588" s="1038"/>
      <c r="M588" s="1038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050" t="s">
        <v>770</v>
      </c>
      <c r="C589" s="1050"/>
      <c r="D589" s="1050"/>
      <c r="E589" s="1050"/>
      <c r="F589" s="1050"/>
      <c r="G589" s="1050"/>
      <c r="H589" s="338">
        <v>1582</v>
      </c>
      <c r="I589" s="1038"/>
      <c r="J589" s="1038"/>
      <c r="K589" s="1038"/>
      <c r="L589" s="1038"/>
      <c r="M589" s="1038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050" t="s">
        <v>793</v>
      </c>
      <c r="C590" s="1050"/>
      <c r="D590" s="1050"/>
      <c r="E590" s="1050"/>
      <c r="F590" s="1050"/>
      <c r="G590" s="1050"/>
      <c r="H590" s="338">
        <v>1573</v>
      </c>
      <c r="I590" s="1038"/>
      <c r="J590" s="1038"/>
      <c r="K590" s="1038"/>
      <c r="L590" s="1038"/>
      <c r="M590" s="1038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050" t="s">
        <v>200</v>
      </c>
      <c r="C591" s="1050"/>
      <c r="D591" s="1050"/>
      <c r="E591" s="1050"/>
      <c r="F591" s="1050"/>
      <c r="G591" s="1050"/>
      <c r="H591" s="338">
        <v>1574</v>
      </c>
      <c r="I591" s="1038"/>
      <c r="J591" s="1038"/>
      <c r="K591" s="1038"/>
      <c r="L591" s="1038"/>
      <c r="M591" s="1038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050" t="s">
        <v>201</v>
      </c>
      <c r="C592" s="1050"/>
      <c r="D592" s="1050"/>
      <c r="E592" s="1050"/>
      <c r="F592" s="1050"/>
      <c r="G592" s="1050"/>
      <c r="H592" s="338">
        <v>1575</v>
      </c>
      <c r="I592" s="1038"/>
      <c r="J592" s="1038"/>
      <c r="K592" s="1038"/>
      <c r="L592" s="1038"/>
      <c r="M592" s="1038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050" t="s">
        <v>794</v>
      </c>
      <c r="C593" s="1050"/>
      <c r="D593" s="1050"/>
      <c r="E593" s="1050"/>
      <c r="F593" s="1050"/>
      <c r="G593" s="1050"/>
      <c r="H593" s="338">
        <v>1712</v>
      </c>
      <c r="I593" s="1038"/>
      <c r="J593" s="1038"/>
      <c r="K593" s="1038"/>
      <c r="L593" s="1038"/>
      <c r="M593" s="1038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050" t="s">
        <v>795</v>
      </c>
      <c r="C594" s="1050"/>
      <c r="D594" s="1050"/>
      <c r="E594" s="1050"/>
      <c r="F594" s="1050"/>
      <c r="G594" s="1050"/>
      <c r="H594" s="338">
        <v>1713</v>
      </c>
      <c r="I594" s="1038"/>
      <c r="J594" s="1038"/>
      <c r="K594" s="1038"/>
      <c r="L594" s="1038"/>
      <c r="M594" s="1038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050" t="s">
        <v>182</v>
      </c>
      <c r="C595" s="1050"/>
      <c r="D595" s="1050"/>
      <c r="E595" s="1050"/>
      <c r="F595" s="1050"/>
      <c r="G595" s="1050"/>
      <c r="H595" s="338">
        <v>1714</v>
      </c>
      <c r="I595" s="1038"/>
      <c r="J595" s="1038"/>
      <c r="K595" s="1038"/>
      <c r="L595" s="1038"/>
      <c r="M595" s="1038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050" t="s">
        <v>772</v>
      </c>
      <c r="C596" s="1050"/>
      <c r="D596" s="1050"/>
      <c r="E596" s="1050"/>
      <c r="F596" s="1050"/>
      <c r="G596" s="1050"/>
      <c r="H596" s="338">
        <v>1576</v>
      </c>
      <c r="I596" s="1038"/>
      <c r="J596" s="1038"/>
      <c r="K596" s="1038"/>
      <c r="L596" s="1038"/>
      <c r="M596" s="1038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050" t="s">
        <v>784</v>
      </c>
      <c r="C597" s="1050"/>
      <c r="D597" s="1050"/>
      <c r="E597" s="1050"/>
      <c r="F597" s="1050"/>
      <c r="G597" s="1050"/>
      <c r="H597" s="338">
        <v>1715</v>
      </c>
      <c r="I597" s="1038"/>
      <c r="J597" s="1038"/>
      <c r="K597" s="1038"/>
      <c r="L597" s="1038"/>
      <c r="M597" s="1038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050" t="s">
        <v>796</v>
      </c>
      <c r="C598" s="1050"/>
      <c r="D598" s="1050"/>
      <c r="E598" s="1050"/>
      <c r="F598" s="1050"/>
      <c r="G598" s="1050"/>
      <c r="H598" s="338">
        <v>1577</v>
      </c>
      <c r="I598" s="1038"/>
      <c r="J598" s="1038"/>
      <c r="K598" s="1038"/>
      <c r="L598" s="1038"/>
      <c r="M598" s="1038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050" t="s">
        <v>797</v>
      </c>
      <c r="C599" s="1050"/>
      <c r="D599" s="1050"/>
      <c r="E599" s="1050"/>
      <c r="F599" s="1050"/>
      <c r="G599" s="1050"/>
      <c r="H599" s="338">
        <v>1716</v>
      </c>
      <c r="I599" s="1038"/>
      <c r="J599" s="1038"/>
      <c r="K599" s="1038"/>
      <c r="L599" s="1038"/>
      <c r="M599" s="1038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050" t="s">
        <v>798</v>
      </c>
      <c r="C600" s="1050"/>
      <c r="D600" s="1050"/>
      <c r="E600" s="1050"/>
      <c r="F600" s="1050"/>
      <c r="G600" s="1050"/>
      <c r="H600" s="338">
        <v>1578</v>
      </c>
      <c r="I600" s="1038"/>
      <c r="J600" s="1038"/>
      <c r="K600" s="1038"/>
      <c r="L600" s="1038"/>
      <c r="M600" s="1038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050" t="s">
        <v>17</v>
      </c>
      <c r="C601" s="1050"/>
      <c r="D601" s="1050"/>
      <c r="E601" s="1050"/>
      <c r="F601" s="1050"/>
      <c r="G601" s="1050"/>
      <c r="H601" s="338">
        <v>1579</v>
      </c>
      <c r="I601" s="1038"/>
      <c r="J601" s="1038"/>
      <c r="K601" s="1038"/>
      <c r="L601" s="1038"/>
      <c r="M601" s="1038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050" t="s">
        <v>19</v>
      </c>
      <c r="C602" s="1050"/>
      <c r="D602" s="1050"/>
      <c r="E602" s="1050"/>
      <c r="F602" s="1050"/>
      <c r="G602" s="1050"/>
      <c r="H602" s="338">
        <v>1584</v>
      </c>
      <c r="I602" s="1038"/>
      <c r="J602" s="1038"/>
      <c r="K602" s="1038"/>
      <c r="L602" s="1038"/>
      <c r="M602" s="1038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050" t="s">
        <v>20</v>
      </c>
      <c r="C603" s="1050"/>
      <c r="D603" s="1050"/>
      <c r="E603" s="1050"/>
      <c r="F603" s="1050"/>
      <c r="G603" s="1050"/>
      <c r="H603" s="338">
        <v>1585</v>
      </c>
      <c r="I603" s="1038"/>
      <c r="J603" s="1038"/>
      <c r="K603" s="1038"/>
      <c r="L603" s="1038"/>
      <c r="M603" s="1038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051" t="s">
        <v>184</v>
      </c>
      <c r="C604" s="1051"/>
      <c r="D604" s="1051"/>
      <c r="E604" s="1051"/>
      <c r="F604" s="1051"/>
      <c r="G604" s="1051"/>
      <c r="H604" s="352">
        <v>1581</v>
      </c>
      <c r="I604" s="1052"/>
      <c r="J604" s="1052"/>
      <c r="K604" s="1052"/>
      <c r="L604" s="1052"/>
      <c r="M604" s="1052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051" t="s">
        <v>187</v>
      </c>
      <c r="C605" s="1051"/>
      <c r="D605" s="1051"/>
      <c r="E605" s="1051"/>
      <c r="F605" s="1051"/>
      <c r="G605" s="1051"/>
      <c r="H605" s="352">
        <v>1583</v>
      </c>
      <c r="I605" s="1052"/>
      <c r="J605" s="1052"/>
      <c r="K605" s="1052"/>
      <c r="L605" s="1052"/>
      <c r="M605" s="1052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046" t="s">
        <v>799</v>
      </c>
      <c r="C607" s="1046"/>
      <c r="D607" s="1046"/>
      <c r="E607" s="1046"/>
      <c r="F607" s="1046"/>
      <c r="G607" s="1046"/>
      <c r="H607" s="1046"/>
      <c r="I607" s="1046"/>
      <c r="J607" s="1046"/>
      <c r="K607" s="1046"/>
      <c r="L607" s="1046"/>
      <c r="M607" s="1046"/>
      <c r="N607" s="1046"/>
      <c r="O607" s="1046"/>
      <c r="P607" s="1046"/>
      <c r="Q607" s="1046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047" t="s">
        <v>800</v>
      </c>
      <c r="C608" s="1048" t="s">
        <v>801</v>
      </c>
      <c r="D608" s="1048"/>
      <c r="E608" s="1048"/>
      <c r="F608" s="1048"/>
      <c r="G608" s="1048"/>
      <c r="H608" s="1048"/>
      <c r="I608" s="1048"/>
      <c r="J608" s="1048"/>
      <c r="K608" s="338">
        <v>1784</v>
      </c>
      <c r="L608" s="1049"/>
      <c r="M608" s="1049"/>
      <c r="N608" s="1049"/>
      <c r="O608" s="1049"/>
      <c r="P608" s="1049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047"/>
      <c r="C609" s="1039" t="s">
        <v>802</v>
      </c>
      <c r="D609" s="1039"/>
      <c r="E609" s="1039"/>
      <c r="F609" s="1039"/>
      <c r="G609" s="1039"/>
      <c r="H609" s="1039"/>
      <c r="I609" s="1039"/>
      <c r="J609" s="1039"/>
      <c r="K609" s="338">
        <v>1785</v>
      </c>
      <c r="L609" s="1038"/>
      <c r="M609" s="1038"/>
      <c r="N609" s="1038"/>
      <c r="O609" s="1038"/>
      <c r="P609" s="1038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047"/>
      <c r="C610" s="1039" t="s">
        <v>803</v>
      </c>
      <c r="D610" s="1039"/>
      <c r="E610" s="1039"/>
      <c r="F610" s="1039"/>
      <c r="G610" s="1039"/>
      <c r="H610" s="1039"/>
      <c r="I610" s="1039"/>
      <c r="J610" s="1039"/>
      <c r="K610" s="338">
        <v>1786</v>
      </c>
      <c r="L610" s="1038"/>
      <c r="M610" s="1038"/>
      <c r="N610" s="1038"/>
      <c r="O610" s="1038"/>
      <c r="P610" s="1038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047"/>
      <c r="C611" s="1042" t="s">
        <v>804</v>
      </c>
      <c r="D611" s="1043"/>
      <c r="E611" s="1043"/>
      <c r="F611" s="1043"/>
      <c r="G611" s="1043"/>
      <c r="H611" s="1043"/>
      <c r="I611" s="1043"/>
      <c r="J611" s="1043"/>
      <c r="K611" s="1043"/>
      <c r="L611" s="1043"/>
      <c r="M611" s="1043"/>
      <c r="N611" s="1043"/>
      <c r="O611" s="1043"/>
      <c r="P611" s="1044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047"/>
      <c r="C612" s="1048" t="s">
        <v>805</v>
      </c>
      <c r="D612" s="1048"/>
      <c r="E612" s="1048"/>
      <c r="F612" s="1048"/>
      <c r="G612" s="1048"/>
      <c r="H612" s="1048"/>
      <c r="I612" s="1048"/>
      <c r="J612" s="1048"/>
      <c r="K612" s="338">
        <v>1787</v>
      </c>
      <c r="L612" s="1038"/>
      <c r="M612" s="1038"/>
      <c r="N612" s="1038"/>
      <c r="O612" s="1038"/>
      <c r="P612" s="1038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047"/>
      <c r="C613" s="1040" t="s">
        <v>806</v>
      </c>
      <c r="D613" s="1040"/>
      <c r="E613" s="1040"/>
      <c r="F613" s="1040"/>
      <c r="G613" s="1040"/>
      <c r="H613" s="1040"/>
      <c r="I613" s="1040"/>
      <c r="J613" s="1040"/>
      <c r="K613" s="352">
        <v>1788</v>
      </c>
      <c r="L613" s="1041"/>
      <c r="M613" s="1041"/>
      <c r="N613" s="1041"/>
      <c r="O613" s="1041"/>
      <c r="P613" s="1041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047"/>
      <c r="C614" s="1042" t="s">
        <v>807</v>
      </c>
      <c r="D614" s="1043"/>
      <c r="E614" s="1043"/>
      <c r="F614" s="1043"/>
      <c r="G614" s="1043"/>
      <c r="H614" s="1043"/>
      <c r="I614" s="1043"/>
      <c r="J614" s="1043"/>
      <c r="K614" s="1043"/>
      <c r="L614" s="1043"/>
      <c r="M614" s="1043"/>
      <c r="N614" s="1043"/>
      <c r="O614" s="1043"/>
      <c r="P614" s="1044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047"/>
      <c r="C615" s="1039" t="s">
        <v>808</v>
      </c>
      <c r="D615" s="1039"/>
      <c r="E615" s="1039"/>
      <c r="F615" s="1039"/>
      <c r="G615" s="1039"/>
      <c r="H615" s="1039"/>
      <c r="I615" s="1039"/>
      <c r="J615" s="1039"/>
      <c r="K615" s="338">
        <v>1789</v>
      </c>
      <c r="L615" s="1038"/>
      <c r="M615" s="1038"/>
      <c r="N615" s="1038"/>
      <c r="O615" s="1038"/>
      <c r="P615" s="1038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047"/>
      <c r="C616" s="1039" t="s">
        <v>809</v>
      </c>
      <c r="D616" s="1039"/>
      <c r="E616" s="1039"/>
      <c r="F616" s="1039"/>
      <c r="G616" s="1039"/>
      <c r="H616" s="1039"/>
      <c r="I616" s="1039"/>
      <c r="J616" s="1039"/>
      <c r="K616" s="338">
        <v>1790</v>
      </c>
      <c r="L616" s="1038"/>
      <c r="M616" s="1038"/>
      <c r="N616" s="1038"/>
      <c r="O616" s="1038"/>
      <c r="P616" s="1038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047"/>
      <c r="C617" s="1039" t="s">
        <v>810</v>
      </c>
      <c r="D617" s="1039"/>
      <c r="E617" s="1039"/>
      <c r="F617" s="1039"/>
      <c r="G617" s="1039"/>
      <c r="H617" s="1039"/>
      <c r="I617" s="1039"/>
      <c r="J617" s="1039"/>
      <c r="K617" s="338">
        <v>1791</v>
      </c>
      <c r="L617" s="1038"/>
      <c r="M617" s="1038"/>
      <c r="N617" s="1038"/>
      <c r="O617" s="1038"/>
      <c r="P617" s="1038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047"/>
      <c r="C618" s="1039" t="s">
        <v>811</v>
      </c>
      <c r="D618" s="1039"/>
      <c r="E618" s="1039"/>
      <c r="F618" s="1039"/>
      <c r="G618" s="1039"/>
      <c r="H618" s="1039"/>
      <c r="I618" s="1039"/>
      <c r="J618" s="1039"/>
      <c r="K618" s="338">
        <v>1792</v>
      </c>
      <c r="L618" s="1038"/>
      <c r="M618" s="1038"/>
      <c r="N618" s="1038"/>
      <c r="O618" s="1038"/>
      <c r="P618" s="1038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047"/>
      <c r="C619" s="1053" t="s">
        <v>812</v>
      </c>
      <c r="D619" s="1053"/>
      <c r="E619" s="1053"/>
      <c r="F619" s="1053"/>
      <c r="G619" s="1053"/>
      <c r="H619" s="1053"/>
      <c r="I619" s="1053"/>
      <c r="J619" s="1053"/>
      <c r="K619" s="352">
        <v>1793</v>
      </c>
      <c r="L619" s="1041"/>
      <c r="M619" s="1041"/>
      <c r="N619" s="1041"/>
      <c r="O619" s="1041"/>
      <c r="P619" s="1041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047"/>
      <c r="C620" s="1042" t="s">
        <v>813</v>
      </c>
      <c r="D620" s="1043"/>
      <c r="E620" s="1043"/>
      <c r="F620" s="1043"/>
      <c r="G620" s="1043"/>
      <c r="H620" s="1043"/>
      <c r="I620" s="1043"/>
      <c r="J620" s="1043"/>
      <c r="K620" s="1043"/>
      <c r="L620" s="1043"/>
      <c r="M620" s="1043"/>
      <c r="N620" s="1043"/>
      <c r="O620" s="1043"/>
      <c r="P620" s="1044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047"/>
      <c r="C621" s="1039" t="s">
        <v>814</v>
      </c>
      <c r="D621" s="1039"/>
      <c r="E621" s="1039"/>
      <c r="F621" s="1039"/>
      <c r="G621" s="1039"/>
      <c r="H621" s="1039"/>
      <c r="I621" s="1039"/>
      <c r="J621" s="1039"/>
      <c r="K621" s="338">
        <v>1794</v>
      </c>
      <c r="L621" s="1038"/>
      <c r="M621" s="1038"/>
      <c r="N621" s="1038"/>
      <c r="O621" s="1038"/>
      <c r="P621" s="1038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047"/>
      <c r="C622" s="1039" t="s">
        <v>815</v>
      </c>
      <c r="D622" s="1039"/>
      <c r="E622" s="1039"/>
      <c r="F622" s="1039"/>
      <c r="G622" s="1039"/>
      <c r="H622" s="1039"/>
      <c r="I622" s="1039"/>
      <c r="J622" s="1039"/>
      <c r="K622" s="338">
        <v>1795</v>
      </c>
      <c r="L622" s="1038"/>
      <c r="M622" s="1038"/>
      <c r="N622" s="1038"/>
      <c r="O622" s="1038"/>
      <c r="P622" s="1038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047"/>
      <c r="C623" s="1042"/>
      <c r="D623" s="1043"/>
      <c r="E623" s="1043"/>
      <c r="F623" s="1043"/>
      <c r="G623" s="1043"/>
      <c r="H623" s="1043"/>
      <c r="I623" s="1043"/>
      <c r="J623" s="1043"/>
      <c r="K623" s="1043"/>
      <c r="L623" s="1043"/>
      <c r="M623" s="1043"/>
      <c r="N623" s="1043"/>
      <c r="O623" s="1043"/>
      <c r="P623" s="1044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047"/>
      <c r="C624" s="1039" t="s">
        <v>816</v>
      </c>
      <c r="D624" s="1039"/>
      <c r="E624" s="1039"/>
      <c r="F624" s="1039"/>
      <c r="G624" s="1039"/>
      <c r="H624" s="1039"/>
      <c r="I624" s="1039"/>
      <c r="J624" s="1039"/>
      <c r="K624" s="338">
        <v>1797</v>
      </c>
      <c r="L624" s="1038"/>
      <c r="M624" s="1038"/>
      <c r="N624" s="1038"/>
      <c r="O624" s="1038"/>
      <c r="P624" s="1038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023" t="s">
        <v>817</v>
      </c>
      <c r="C630" s="1023"/>
      <c r="D630" s="1023"/>
      <c r="E630" s="1023"/>
      <c r="F630" s="1023"/>
      <c r="G630" s="1023"/>
      <c r="H630" s="1023"/>
      <c r="I630" s="1023"/>
      <c r="J630" s="1023"/>
      <c r="K630" s="1023"/>
      <c r="L630" s="1023"/>
      <c r="M630" s="1023"/>
      <c r="N630" s="1023"/>
      <c r="O630" s="1023"/>
      <c r="P630" s="1023"/>
      <c r="Q630" s="1023"/>
      <c r="R630" s="1023"/>
      <c r="S630" s="1023"/>
      <c r="T630" s="1023"/>
      <c r="U630" s="1023"/>
      <c r="V630" s="1023"/>
      <c r="W630" s="1023"/>
      <c r="X630" s="1023"/>
      <c r="Y630" s="1023"/>
      <c r="Z630" s="1023"/>
      <c r="AA630" s="1023"/>
      <c r="AB630" s="1023"/>
      <c r="AC630" s="1023"/>
      <c r="AD630" s="1023"/>
      <c r="AE630" s="1023"/>
      <c r="AF630" s="1023"/>
      <c r="AG630" s="1023"/>
      <c r="AH630" s="1023"/>
      <c r="AI630" s="1023"/>
      <c r="AJ630" s="1023"/>
      <c r="AK630" s="1023"/>
      <c r="AL630" s="1023"/>
      <c r="AM630" s="1023"/>
      <c r="AN630" s="1023"/>
      <c r="AO630" s="1023"/>
      <c r="AP630" s="1023"/>
      <c r="AQ630" s="1023"/>
      <c r="AR630" s="1023"/>
      <c r="AS630" s="1023"/>
      <c r="AT630" s="1023"/>
      <c r="AU630" s="1023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022" t="s">
        <v>818</v>
      </c>
      <c r="C631" s="1022"/>
      <c r="D631" s="1022"/>
      <c r="E631" s="1022"/>
      <c r="F631" s="1022"/>
      <c r="G631" s="1022"/>
      <c r="H631" s="1022"/>
      <c r="I631" s="1022"/>
      <c r="J631" s="1022"/>
      <c r="K631" s="1022"/>
      <c r="L631" s="1022"/>
      <c r="M631" s="1022"/>
      <c r="N631" s="1022"/>
      <c r="O631" s="1022"/>
      <c r="P631" s="1022"/>
      <c r="Q631" s="1022"/>
      <c r="R631" s="1022"/>
      <c r="S631" s="1022"/>
      <c r="T631" s="1045"/>
      <c r="U631" s="1045"/>
      <c r="V631" s="1045"/>
      <c r="W631" s="1045"/>
      <c r="X631" s="1045"/>
      <c r="Y631" s="1045"/>
      <c r="Z631" s="1045"/>
      <c r="AA631" s="1045"/>
      <c r="AB631" s="1045"/>
      <c r="AC631" s="1023" t="s">
        <v>819</v>
      </c>
      <c r="AD631" s="1023"/>
      <c r="AE631" s="1023"/>
      <c r="AF631" s="1023"/>
      <c r="AG631" s="1023"/>
      <c r="AH631" s="1023"/>
      <c r="AI631" s="1023"/>
      <c r="AJ631" s="1023"/>
      <c r="AK631" s="1023"/>
      <c r="AL631" s="1023"/>
      <c r="AM631" s="1023"/>
      <c r="AN631" s="1023"/>
      <c r="AO631" s="1023"/>
      <c r="AP631" s="1023" t="s">
        <v>820</v>
      </c>
      <c r="AQ631" s="1023"/>
      <c r="AR631" s="1023"/>
      <c r="AS631" s="1022"/>
      <c r="AT631" s="1022"/>
      <c r="AU631" s="1022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022" t="s">
        <v>821</v>
      </c>
      <c r="D632" s="1022"/>
      <c r="E632" s="1022"/>
      <c r="F632" s="1022"/>
      <c r="G632" s="1022"/>
      <c r="H632" s="1022"/>
      <c r="I632" s="1022"/>
      <c r="J632" s="1022"/>
      <c r="K632" s="1022"/>
      <c r="L632" s="1022"/>
      <c r="M632" s="1022"/>
      <c r="N632" s="1022"/>
      <c r="O632" s="1022"/>
      <c r="P632" s="1022"/>
      <c r="Q632" s="1022"/>
      <c r="R632" s="1022"/>
      <c r="S632" s="1022"/>
      <c r="T632" s="1022"/>
      <c r="U632" s="1022"/>
      <c r="V632" s="1022"/>
      <c r="W632" s="1022"/>
      <c r="X632" s="1022"/>
      <c r="Y632" s="1022"/>
      <c r="Z632" s="1022" t="s">
        <v>822</v>
      </c>
      <c r="AA632" s="1022"/>
      <c r="AB632" s="1022"/>
      <c r="AC632" s="1022"/>
      <c r="AD632" s="1022"/>
      <c r="AE632" s="1022" t="s">
        <v>823</v>
      </c>
      <c r="AF632" s="1022"/>
      <c r="AG632" s="1022"/>
      <c r="AH632" s="1022"/>
      <c r="AI632" s="1022"/>
      <c r="AJ632" s="1022"/>
      <c r="AK632" s="1022" t="s">
        <v>824</v>
      </c>
      <c r="AL632" s="1022"/>
      <c r="AM632" s="1022"/>
      <c r="AN632" s="1022"/>
      <c r="AO632" s="1022"/>
      <c r="AP632" s="1022"/>
      <c r="AQ632" s="1022"/>
      <c r="AR632" s="1022"/>
      <c r="AS632" s="1022"/>
      <c r="AT632" s="1022"/>
      <c r="AU632" s="1022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022" t="s">
        <v>5</v>
      </c>
      <c r="C633" s="1022"/>
      <c r="D633" s="1022"/>
      <c r="E633" s="1022"/>
      <c r="F633" s="1022"/>
      <c r="G633" s="1022"/>
      <c r="H633" s="1022"/>
      <c r="I633" s="1022"/>
      <c r="J633" s="1022"/>
      <c r="K633" s="1022"/>
      <c r="L633" s="1022"/>
      <c r="M633" s="1022"/>
      <c r="N633" s="1022"/>
      <c r="O633" s="1022"/>
      <c r="P633" s="1022"/>
      <c r="Q633" s="1022"/>
      <c r="R633" s="1022"/>
      <c r="S633" s="1022"/>
      <c r="T633" s="1022"/>
      <c r="U633" s="1022"/>
      <c r="V633" s="1022"/>
      <c r="W633" s="1022"/>
      <c r="X633" s="1022"/>
      <c r="Y633" s="1022"/>
      <c r="Z633" s="1022"/>
      <c r="AA633" s="1022"/>
      <c r="AB633" s="1022"/>
      <c r="AC633" s="1022"/>
      <c r="AD633" s="1022"/>
      <c r="AE633" s="1022"/>
      <c r="AF633" s="1022"/>
      <c r="AG633" s="1022"/>
      <c r="AH633" s="1022"/>
      <c r="AI633" s="1022"/>
      <c r="AJ633" s="1022"/>
      <c r="AK633" s="1022"/>
      <c r="AL633" s="1022"/>
      <c r="AM633" s="1022"/>
      <c r="AN633" s="1022"/>
      <c r="AO633" s="1022"/>
      <c r="AP633" s="1022"/>
      <c r="AQ633" s="1022"/>
      <c r="AR633" s="1022"/>
      <c r="AS633" s="1022"/>
      <c r="AT633" s="1022"/>
      <c r="AU633" s="1022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022" t="s">
        <v>825</v>
      </c>
      <c r="D634" s="1022"/>
      <c r="E634" s="1022"/>
      <c r="F634" s="1022"/>
      <c r="G634" s="1022"/>
      <c r="H634" s="1022"/>
      <c r="I634" s="1022"/>
      <c r="J634" s="1022"/>
      <c r="K634" s="1022"/>
      <c r="L634" s="1022"/>
      <c r="M634" s="1022"/>
      <c r="N634" s="1022"/>
      <c r="O634" s="1035">
        <v>53</v>
      </c>
      <c r="P634" s="1035"/>
      <c r="Q634" s="1022" t="s">
        <v>826</v>
      </c>
      <c r="R634" s="1022"/>
      <c r="S634" s="1022"/>
      <c r="T634" s="1022"/>
      <c r="U634" s="1022"/>
      <c r="V634" s="1022"/>
      <c r="W634" s="1022"/>
      <c r="X634" s="1020">
        <v>13</v>
      </c>
      <c r="Y634" s="1020"/>
      <c r="Z634" s="1022" t="s">
        <v>827</v>
      </c>
      <c r="AA634" s="1022"/>
      <c r="AB634" s="1022"/>
      <c r="AC634" s="1022"/>
      <c r="AD634" s="1022"/>
      <c r="AE634" s="1022"/>
      <c r="AF634" s="1022"/>
      <c r="AG634" s="1022"/>
      <c r="AH634" s="1022"/>
      <c r="AI634" s="1022"/>
      <c r="AJ634" s="1020">
        <v>14</v>
      </c>
      <c r="AK634" s="1020"/>
      <c r="AL634" s="1022" t="s">
        <v>828</v>
      </c>
      <c r="AM634" s="1022"/>
      <c r="AN634" s="1022"/>
      <c r="AO634" s="1022"/>
      <c r="AP634" s="1022"/>
      <c r="AQ634" s="1022"/>
      <c r="AR634" s="1022"/>
      <c r="AS634" s="1022"/>
      <c r="AT634" s="1022"/>
      <c r="AU634" s="1022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022"/>
      <c r="C635" s="1022"/>
      <c r="D635" s="1022"/>
      <c r="E635" s="1022"/>
      <c r="F635" s="1022"/>
      <c r="G635" s="1022"/>
      <c r="H635" s="1022"/>
      <c r="I635" s="1022"/>
      <c r="J635" s="1022"/>
      <c r="K635" s="1022"/>
      <c r="L635" s="1022"/>
      <c r="M635" s="1022"/>
      <c r="N635" s="1022"/>
      <c r="O635" s="1022"/>
      <c r="P635" s="1022"/>
      <c r="Q635" s="1022"/>
      <c r="R635" s="1022"/>
      <c r="S635" s="1022"/>
      <c r="T635" s="1022"/>
      <c r="U635" s="1022"/>
      <c r="V635" s="1022"/>
      <c r="W635" s="1022"/>
      <c r="X635" s="1022"/>
      <c r="Y635" s="1022"/>
      <c r="Z635" s="1022"/>
      <c r="AA635" s="1022"/>
      <c r="AB635" s="1022"/>
      <c r="AC635" s="1022"/>
      <c r="AD635" s="1022"/>
      <c r="AE635" s="1022"/>
      <c r="AF635" s="1022"/>
      <c r="AG635" s="1022"/>
      <c r="AH635" s="1022"/>
      <c r="AI635" s="1022"/>
      <c r="AJ635" s="1022"/>
      <c r="AK635" s="1022"/>
      <c r="AL635" s="1022"/>
      <c r="AM635" s="1022"/>
      <c r="AN635" s="1022"/>
      <c r="AO635" s="1022"/>
      <c r="AP635" s="1022"/>
      <c r="AQ635" s="1022"/>
      <c r="AR635" s="1022"/>
      <c r="AS635" s="1022"/>
      <c r="AT635" s="1022"/>
      <c r="AU635" s="1022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022" t="s">
        <v>829</v>
      </c>
      <c r="C636" s="1022"/>
      <c r="D636" s="1022"/>
      <c r="E636" s="1020">
        <v>9</v>
      </c>
      <c r="F636" s="1020"/>
      <c r="G636" s="1031" t="s">
        <v>5</v>
      </c>
      <c r="H636" s="1031"/>
      <c r="I636" s="1031"/>
      <c r="J636" s="1031"/>
      <c r="K636" s="1031"/>
      <c r="L636" s="1032"/>
      <c r="M636" s="1031" t="s">
        <v>830</v>
      </c>
      <c r="N636" s="1031"/>
      <c r="O636" s="382">
        <v>48</v>
      </c>
      <c r="P636" s="1021" t="s">
        <v>5</v>
      </c>
      <c r="Q636" s="1021"/>
      <c r="R636" s="1021"/>
      <c r="S636" s="1021"/>
      <c r="T636" s="1021"/>
      <c r="U636" s="1021"/>
      <c r="V636" s="1021"/>
      <c r="W636" s="1021"/>
      <c r="X636" s="1022" t="s">
        <v>831</v>
      </c>
      <c r="Y636" s="1022"/>
      <c r="Z636" s="1022"/>
      <c r="AA636" s="1022"/>
      <c r="AB636" s="1020">
        <v>55</v>
      </c>
      <c r="AC636" s="1020"/>
      <c r="AD636" s="1020"/>
      <c r="AE636" s="1020"/>
      <c r="AF636" s="1020"/>
      <c r="AG636" s="1023"/>
      <c r="AH636" s="1023"/>
      <c r="AI636" s="1023"/>
      <c r="AJ636" s="1023"/>
      <c r="AK636" s="1023"/>
      <c r="AL636" s="1023"/>
      <c r="AM636" s="1023"/>
      <c r="AN636" s="1023"/>
      <c r="AO636" s="1023"/>
      <c r="AP636" s="1023"/>
      <c r="AQ636" s="1023"/>
      <c r="AR636" s="1023"/>
      <c r="AS636" s="1023"/>
      <c r="AT636" s="1023"/>
      <c r="AU636" s="1023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027" t="s">
        <v>832</v>
      </c>
      <c r="C637" s="1027" t="s">
        <v>833</v>
      </c>
      <c r="D637" s="1027"/>
      <c r="E637" s="1028" t="s">
        <v>834</v>
      </c>
      <c r="F637" s="1029"/>
      <c r="G637" s="1029"/>
      <c r="H637" s="1029"/>
      <c r="I637" s="1029"/>
      <c r="J637" s="1012">
        <v>95</v>
      </c>
      <c r="K637" s="1022"/>
      <c r="L637" s="1033"/>
      <c r="M637" s="1030"/>
      <c r="N637" s="1030"/>
      <c r="O637" s="1030"/>
      <c r="P637" s="383"/>
      <c r="Q637" s="1025"/>
      <c r="R637" s="1025"/>
      <c r="S637" s="1025"/>
      <c r="T637" s="1025"/>
      <c r="U637" s="1016" t="s">
        <v>835</v>
      </c>
      <c r="V637" s="1016"/>
      <c r="W637" s="1016"/>
      <c r="X637" s="1018">
        <v>73</v>
      </c>
      <c r="Y637" s="1017"/>
      <c r="Z637" s="1019" t="s">
        <v>836</v>
      </c>
      <c r="AA637" s="1019"/>
      <c r="AB637" s="1020">
        <v>72</v>
      </c>
      <c r="AC637" s="1020"/>
      <c r="AD637" s="1017"/>
      <c r="AE637" s="1036" t="s">
        <v>837</v>
      </c>
      <c r="AF637" s="1036"/>
      <c r="AG637" s="1037" t="s">
        <v>838</v>
      </c>
      <c r="AH637" s="1016" t="s">
        <v>839</v>
      </c>
      <c r="AI637" s="1016"/>
      <c r="AJ637" s="1016"/>
      <c r="AK637" s="1016"/>
      <c r="AL637" s="1016"/>
      <c r="AM637" s="1016"/>
      <c r="AN637" s="1016"/>
      <c r="AO637" s="1020">
        <v>805</v>
      </c>
      <c r="AP637" s="1020"/>
      <c r="AQ637" s="1020"/>
      <c r="AR637" s="1020"/>
      <c r="AS637" s="1027"/>
      <c r="AT637" s="1027"/>
      <c r="AU637" s="1027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027"/>
      <c r="C638" s="1027"/>
      <c r="D638" s="1027"/>
      <c r="E638" s="1029"/>
      <c r="F638" s="1029"/>
      <c r="G638" s="1029"/>
      <c r="H638" s="1029"/>
      <c r="I638" s="1029"/>
      <c r="J638" s="1012"/>
      <c r="K638" s="1022"/>
      <c r="L638" s="1034"/>
      <c r="M638" s="1025"/>
      <c r="N638" s="1025"/>
      <c r="O638" s="1025"/>
      <c r="P638" s="1026"/>
      <c r="Q638" s="1025"/>
      <c r="R638" s="1025"/>
      <c r="S638" s="1025"/>
      <c r="T638" s="1025"/>
      <c r="U638" s="1016"/>
      <c r="V638" s="1016"/>
      <c r="W638" s="1016"/>
      <c r="X638" s="1018"/>
      <c r="Y638" s="1017"/>
      <c r="Z638" s="1019"/>
      <c r="AA638" s="1019"/>
      <c r="AB638" s="1020"/>
      <c r="AC638" s="1020"/>
      <c r="AD638" s="1017"/>
      <c r="AE638" s="1036"/>
      <c r="AF638" s="1036"/>
      <c r="AG638" s="1037"/>
      <c r="AH638" s="1016"/>
      <c r="AI638" s="1016"/>
      <c r="AJ638" s="1016"/>
      <c r="AK638" s="1016"/>
      <c r="AL638" s="1016"/>
      <c r="AM638" s="1016"/>
      <c r="AN638" s="1016"/>
      <c r="AO638" s="1020"/>
      <c r="AP638" s="1020"/>
      <c r="AQ638" s="1020"/>
      <c r="AR638" s="1020"/>
      <c r="AS638" s="1027"/>
      <c r="AT638" s="1027"/>
      <c r="AU638" s="1027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027"/>
      <c r="C639" s="1027"/>
      <c r="D639" s="1027"/>
      <c r="E639" s="1011" t="s">
        <v>840</v>
      </c>
      <c r="F639" s="1011"/>
      <c r="G639" s="1011"/>
      <c r="H639" s="1011"/>
      <c r="I639" s="1011"/>
      <c r="J639" s="1012">
        <v>786</v>
      </c>
      <c r="K639" s="1012"/>
      <c r="L639" s="1013"/>
      <c r="M639" s="1025"/>
      <c r="N639" s="1025"/>
      <c r="O639" s="1025"/>
      <c r="P639" s="1026"/>
      <c r="Q639" s="1025"/>
      <c r="R639" s="1025"/>
      <c r="S639" s="1025"/>
      <c r="T639" s="1025"/>
      <c r="U639" s="1016" t="s">
        <v>841</v>
      </c>
      <c r="V639" s="1016"/>
      <c r="W639" s="1016"/>
      <c r="X639" s="1018">
        <v>69</v>
      </c>
      <c r="Y639" s="1024"/>
      <c r="Z639" s="1016" t="s">
        <v>842</v>
      </c>
      <c r="AA639" s="1016"/>
      <c r="AB639" s="1020">
        <v>68</v>
      </c>
      <c r="AC639" s="1020"/>
      <c r="AD639" s="1021"/>
      <c r="AE639" s="1036"/>
      <c r="AF639" s="1036"/>
      <c r="AG639" s="1037"/>
      <c r="AH639" s="1016"/>
      <c r="AI639" s="1016"/>
      <c r="AJ639" s="1016"/>
      <c r="AK639" s="1016"/>
      <c r="AL639" s="1016"/>
      <c r="AM639" s="1016"/>
      <c r="AN639" s="1016"/>
      <c r="AO639" s="1020"/>
      <c r="AP639" s="1020"/>
      <c r="AQ639" s="1020"/>
      <c r="AR639" s="1020"/>
      <c r="AS639" s="1027"/>
      <c r="AT639" s="1027"/>
      <c r="AU639" s="1027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027"/>
      <c r="C640" s="1027"/>
      <c r="D640" s="1027"/>
      <c r="E640" s="1011"/>
      <c r="F640" s="1011"/>
      <c r="G640" s="1011"/>
      <c r="H640" s="1011"/>
      <c r="I640" s="1011"/>
      <c r="J640" s="1012"/>
      <c r="K640" s="1012"/>
      <c r="L640" s="1014"/>
      <c r="M640" s="1016" t="s">
        <v>843</v>
      </c>
      <c r="N640" s="1016"/>
      <c r="O640" s="1016"/>
      <c r="P640" s="1012">
        <v>616</v>
      </c>
      <c r="Q640" s="1016"/>
      <c r="R640" s="1016"/>
      <c r="S640" s="1016"/>
      <c r="T640" s="1016"/>
      <c r="U640" s="1016"/>
      <c r="V640" s="1016"/>
      <c r="W640" s="1016"/>
      <c r="X640" s="1018"/>
      <c r="Y640" s="1024"/>
      <c r="Z640" s="1016"/>
      <c r="AA640" s="1016"/>
      <c r="AB640" s="1020"/>
      <c r="AC640" s="1020"/>
      <c r="AD640" s="1021"/>
      <c r="AE640" s="1036"/>
      <c r="AF640" s="1036"/>
      <c r="AG640" s="1037"/>
      <c r="AH640" s="1016" t="s">
        <v>844</v>
      </c>
      <c r="AI640" s="1016"/>
      <c r="AJ640" s="1016"/>
      <c r="AK640" s="1016"/>
      <c r="AL640" s="1016"/>
      <c r="AM640" s="1016"/>
      <c r="AN640" s="1016"/>
      <c r="AO640" s="1020">
        <v>813</v>
      </c>
      <c r="AP640" s="1020"/>
      <c r="AQ640" s="1020"/>
      <c r="AR640" s="1020"/>
      <c r="AS640" s="1027"/>
      <c r="AT640" s="1027"/>
      <c r="AU640" s="1027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027"/>
      <c r="C641" s="1027"/>
      <c r="D641" s="1027"/>
      <c r="E641" s="1011"/>
      <c r="F641" s="1011"/>
      <c r="G641" s="1011"/>
      <c r="H641" s="1011"/>
      <c r="I641" s="1011"/>
      <c r="J641" s="1012"/>
      <c r="K641" s="1012"/>
      <c r="L641" s="1014"/>
      <c r="M641" s="1016"/>
      <c r="N641" s="1016"/>
      <c r="O641" s="1016"/>
      <c r="P641" s="1012"/>
      <c r="Q641" s="1016"/>
      <c r="R641" s="1016"/>
      <c r="S641" s="1016"/>
      <c r="T641" s="1016"/>
      <c r="U641" s="1016"/>
      <c r="V641" s="1016"/>
      <c r="W641" s="1016"/>
      <c r="X641" s="1018"/>
      <c r="Y641" s="1024"/>
      <c r="Z641" s="1016"/>
      <c r="AA641" s="1016"/>
      <c r="AB641" s="1020"/>
      <c r="AC641" s="1020"/>
      <c r="AD641" s="1021"/>
      <c r="AE641" s="1036"/>
      <c r="AF641" s="1036"/>
      <c r="AG641" s="1037"/>
      <c r="AH641" s="1016"/>
      <c r="AI641" s="1016"/>
      <c r="AJ641" s="1016"/>
      <c r="AK641" s="1016"/>
      <c r="AL641" s="1016"/>
      <c r="AM641" s="1016"/>
      <c r="AN641" s="1016"/>
      <c r="AO641" s="1020"/>
      <c r="AP641" s="1020"/>
      <c r="AQ641" s="1020"/>
      <c r="AR641" s="1020"/>
      <c r="AS641" s="1027"/>
      <c r="AT641" s="1027"/>
      <c r="AU641" s="1027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027"/>
      <c r="C642" s="1027"/>
      <c r="D642" s="1027"/>
      <c r="E642" s="1011"/>
      <c r="F642" s="1011"/>
      <c r="G642" s="1011"/>
      <c r="H642" s="1011"/>
      <c r="I642" s="1011"/>
      <c r="J642" s="1012"/>
      <c r="K642" s="1012"/>
      <c r="L642" s="1015"/>
      <c r="M642" s="1016"/>
      <c r="N642" s="1016"/>
      <c r="O642" s="1016"/>
      <c r="P642" s="1012"/>
      <c r="Q642" s="1016"/>
      <c r="R642" s="1016"/>
      <c r="S642" s="1016"/>
      <c r="T642" s="1016"/>
      <c r="U642" s="1016"/>
      <c r="V642" s="1016"/>
      <c r="W642" s="1016"/>
      <c r="X642" s="1018"/>
      <c r="Y642" s="1024"/>
      <c r="Z642" s="1016"/>
      <c r="AA642" s="1016"/>
      <c r="AB642" s="1020"/>
      <c r="AC642" s="1020"/>
      <c r="AD642" s="1021"/>
      <c r="AE642" s="1036"/>
      <c r="AF642" s="1036"/>
      <c r="AG642" s="1037"/>
      <c r="AH642" s="1016"/>
      <c r="AI642" s="1016"/>
      <c r="AJ642" s="1016"/>
      <c r="AK642" s="1016"/>
      <c r="AL642" s="1016"/>
      <c r="AM642" s="1016"/>
      <c r="AN642" s="1016"/>
      <c r="AO642" s="1020"/>
      <c r="AP642" s="1020"/>
      <c r="AQ642" s="1020"/>
      <c r="AR642" s="1020"/>
      <c r="AS642" s="1027"/>
      <c r="AT642" s="1027"/>
      <c r="AU642" s="1027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67"/>
  <sheetViews>
    <sheetView view="pageBreakPreview" topLeftCell="A22" zoomScale="118" zoomScaleNormal="122" zoomScaleSheetLayoutView="118" workbookViewId="0">
      <selection activeCell="J48" sqref="J48"/>
    </sheetView>
  </sheetViews>
  <sheetFormatPr baseColWidth="10" defaultRowHeight="12.75"/>
  <cols>
    <col min="1" max="1" width="4.140625" style="439" customWidth="1"/>
    <col min="2" max="2" width="9.42578125" style="437" customWidth="1"/>
    <col min="3" max="3" width="43.7109375" style="439" customWidth="1"/>
    <col min="4" max="4" width="11.5703125" style="439" customWidth="1"/>
    <col min="5" max="5" width="12.140625" style="439" customWidth="1"/>
    <col min="6" max="6" width="10.7109375" style="439" customWidth="1"/>
    <col min="7" max="7" width="11.140625" style="439" customWidth="1"/>
    <col min="8" max="8" width="10.140625" style="439" customWidth="1"/>
    <col min="9" max="9" width="10.7109375" style="439" customWidth="1"/>
    <col min="10" max="10" width="11.42578125" style="439" customWidth="1"/>
    <col min="11" max="11" width="10.42578125" style="439" customWidth="1"/>
    <col min="12" max="240" width="11.42578125" style="439"/>
    <col min="241" max="241" width="50.5703125" style="439" customWidth="1"/>
    <col min="242" max="242" width="15.28515625" style="439" bestFit="1" customWidth="1"/>
    <col min="243" max="243" width="16.7109375" style="439" customWidth="1"/>
    <col min="244" max="244" width="15.140625" style="439" bestFit="1" customWidth="1"/>
    <col min="245" max="245" width="15.42578125" style="439" customWidth="1"/>
    <col min="246" max="246" width="16.28515625" style="439" customWidth="1"/>
    <col min="247" max="247" width="16.42578125" style="439" customWidth="1"/>
    <col min="248" max="248" width="16.5703125" style="439" bestFit="1" customWidth="1"/>
    <col min="249" max="249" width="14.7109375" style="439" customWidth="1"/>
    <col min="250" max="251" width="11.42578125" style="439"/>
    <col min="252" max="252" width="13.85546875" style="439" customWidth="1"/>
    <col min="253" max="256" width="11.42578125" style="439"/>
    <col min="257" max="257" width="4.140625" style="439" customWidth="1"/>
    <col min="258" max="258" width="9.42578125" style="439" customWidth="1"/>
    <col min="259" max="259" width="35.5703125" style="439" customWidth="1"/>
    <col min="260" max="260" width="12.7109375" style="439" customWidth="1"/>
    <col min="261" max="261" width="13.85546875" style="439" customWidth="1"/>
    <col min="262" max="263" width="11.42578125" style="439" customWidth="1"/>
    <col min="264" max="264" width="11.7109375" style="439" customWidth="1"/>
    <col min="265" max="265" width="12" style="439" customWidth="1"/>
    <col min="266" max="266" width="11.42578125" style="439" customWidth="1"/>
    <col min="267" max="267" width="11" style="439" customWidth="1"/>
    <col min="268" max="496" width="11.42578125" style="439"/>
    <col min="497" max="497" width="50.5703125" style="439" customWidth="1"/>
    <col min="498" max="498" width="15.28515625" style="439" bestFit="1" customWidth="1"/>
    <col min="499" max="499" width="16.7109375" style="439" customWidth="1"/>
    <col min="500" max="500" width="15.140625" style="439" bestFit="1" customWidth="1"/>
    <col min="501" max="501" width="15.42578125" style="439" customWidth="1"/>
    <col min="502" max="502" width="16.28515625" style="439" customWidth="1"/>
    <col min="503" max="503" width="16.42578125" style="439" customWidth="1"/>
    <col min="504" max="504" width="16.5703125" style="439" bestFit="1" customWidth="1"/>
    <col min="505" max="505" width="14.7109375" style="439" customWidth="1"/>
    <col min="506" max="507" width="11.42578125" style="439"/>
    <col min="508" max="508" width="13.85546875" style="439" customWidth="1"/>
    <col min="509" max="512" width="11.42578125" style="439"/>
    <col min="513" max="513" width="4.140625" style="439" customWidth="1"/>
    <col min="514" max="514" width="9.42578125" style="439" customWidth="1"/>
    <col min="515" max="515" width="35.5703125" style="439" customWidth="1"/>
    <col min="516" max="516" width="12.7109375" style="439" customWidth="1"/>
    <col min="517" max="517" width="13.85546875" style="439" customWidth="1"/>
    <col min="518" max="519" width="11.42578125" style="439" customWidth="1"/>
    <col min="520" max="520" width="11.7109375" style="439" customWidth="1"/>
    <col min="521" max="521" width="12" style="439" customWidth="1"/>
    <col min="522" max="522" width="11.42578125" style="439" customWidth="1"/>
    <col min="523" max="523" width="11" style="439" customWidth="1"/>
    <col min="524" max="752" width="11.42578125" style="439"/>
    <col min="753" max="753" width="50.5703125" style="439" customWidth="1"/>
    <col min="754" max="754" width="15.28515625" style="439" bestFit="1" customWidth="1"/>
    <col min="755" max="755" width="16.7109375" style="439" customWidth="1"/>
    <col min="756" max="756" width="15.140625" style="439" bestFit="1" customWidth="1"/>
    <col min="757" max="757" width="15.42578125" style="439" customWidth="1"/>
    <col min="758" max="758" width="16.28515625" style="439" customWidth="1"/>
    <col min="759" max="759" width="16.42578125" style="439" customWidth="1"/>
    <col min="760" max="760" width="16.5703125" style="439" bestFit="1" customWidth="1"/>
    <col min="761" max="761" width="14.7109375" style="439" customWidth="1"/>
    <col min="762" max="763" width="11.42578125" style="439"/>
    <col min="764" max="764" width="13.85546875" style="439" customWidth="1"/>
    <col min="765" max="768" width="11.42578125" style="439"/>
    <col min="769" max="769" width="4.140625" style="439" customWidth="1"/>
    <col min="770" max="770" width="9.42578125" style="439" customWidth="1"/>
    <col min="771" max="771" width="35.5703125" style="439" customWidth="1"/>
    <col min="772" max="772" width="12.7109375" style="439" customWidth="1"/>
    <col min="773" max="773" width="13.85546875" style="439" customWidth="1"/>
    <col min="774" max="775" width="11.42578125" style="439" customWidth="1"/>
    <col min="776" max="776" width="11.7109375" style="439" customWidth="1"/>
    <col min="777" max="777" width="12" style="439" customWidth="1"/>
    <col min="778" max="778" width="11.42578125" style="439" customWidth="1"/>
    <col min="779" max="779" width="11" style="439" customWidth="1"/>
    <col min="780" max="1008" width="11.42578125" style="439"/>
    <col min="1009" max="1009" width="50.5703125" style="439" customWidth="1"/>
    <col min="1010" max="1010" width="15.28515625" style="439" bestFit="1" customWidth="1"/>
    <col min="1011" max="1011" width="16.7109375" style="439" customWidth="1"/>
    <col min="1012" max="1012" width="15.140625" style="439" bestFit="1" customWidth="1"/>
    <col min="1013" max="1013" width="15.42578125" style="439" customWidth="1"/>
    <col min="1014" max="1014" width="16.28515625" style="439" customWidth="1"/>
    <col min="1015" max="1015" width="16.42578125" style="439" customWidth="1"/>
    <col min="1016" max="1016" width="16.5703125" style="439" bestFit="1" customWidth="1"/>
    <col min="1017" max="1017" width="14.7109375" style="439" customWidth="1"/>
    <col min="1018" max="1019" width="11.42578125" style="439"/>
    <col min="1020" max="1020" width="13.85546875" style="439" customWidth="1"/>
    <col min="1021" max="1024" width="11.42578125" style="439"/>
    <col min="1025" max="1025" width="4.140625" style="439" customWidth="1"/>
    <col min="1026" max="1026" width="9.42578125" style="439" customWidth="1"/>
    <col min="1027" max="1027" width="35.5703125" style="439" customWidth="1"/>
    <col min="1028" max="1028" width="12.7109375" style="439" customWidth="1"/>
    <col min="1029" max="1029" width="13.85546875" style="439" customWidth="1"/>
    <col min="1030" max="1031" width="11.42578125" style="439" customWidth="1"/>
    <col min="1032" max="1032" width="11.7109375" style="439" customWidth="1"/>
    <col min="1033" max="1033" width="12" style="439" customWidth="1"/>
    <col min="1034" max="1034" width="11.42578125" style="439" customWidth="1"/>
    <col min="1035" max="1035" width="11" style="439" customWidth="1"/>
    <col min="1036" max="1264" width="11.42578125" style="439"/>
    <col min="1265" max="1265" width="50.5703125" style="439" customWidth="1"/>
    <col min="1266" max="1266" width="15.28515625" style="439" bestFit="1" customWidth="1"/>
    <col min="1267" max="1267" width="16.7109375" style="439" customWidth="1"/>
    <col min="1268" max="1268" width="15.140625" style="439" bestFit="1" customWidth="1"/>
    <col min="1269" max="1269" width="15.42578125" style="439" customWidth="1"/>
    <col min="1270" max="1270" width="16.28515625" style="439" customWidth="1"/>
    <col min="1271" max="1271" width="16.42578125" style="439" customWidth="1"/>
    <col min="1272" max="1272" width="16.5703125" style="439" bestFit="1" customWidth="1"/>
    <col min="1273" max="1273" width="14.7109375" style="439" customWidth="1"/>
    <col min="1274" max="1275" width="11.42578125" style="439"/>
    <col min="1276" max="1276" width="13.85546875" style="439" customWidth="1"/>
    <col min="1277" max="1280" width="11.42578125" style="439"/>
    <col min="1281" max="1281" width="4.140625" style="439" customWidth="1"/>
    <col min="1282" max="1282" width="9.42578125" style="439" customWidth="1"/>
    <col min="1283" max="1283" width="35.5703125" style="439" customWidth="1"/>
    <col min="1284" max="1284" width="12.7109375" style="439" customWidth="1"/>
    <col min="1285" max="1285" width="13.85546875" style="439" customWidth="1"/>
    <col min="1286" max="1287" width="11.42578125" style="439" customWidth="1"/>
    <col min="1288" max="1288" width="11.7109375" style="439" customWidth="1"/>
    <col min="1289" max="1289" width="12" style="439" customWidth="1"/>
    <col min="1290" max="1290" width="11.42578125" style="439" customWidth="1"/>
    <col min="1291" max="1291" width="11" style="439" customWidth="1"/>
    <col min="1292" max="1520" width="11.42578125" style="439"/>
    <col min="1521" max="1521" width="50.5703125" style="439" customWidth="1"/>
    <col min="1522" max="1522" width="15.28515625" style="439" bestFit="1" customWidth="1"/>
    <col min="1523" max="1523" width="16.7109375" style="439" customWidth="1"/>
    <col min="1524" max="1524" width="15.140625" style="439" bestFit="1" customWidth="1"/>
    <col min="1525" max="1525" width="15.42578125" style="439" customWidth="1"/>
    <col min="1526" max="1526" width="16.28515625" style="439" customWidth="1"/>
    <col min="1527" max="1527" width="16.42578125" style="439" customWidth="1"/>
    <col min="1528" max="1528" width="16.5703125" style="439" bestFit="1" customWidth="1"/>
    <col min="1529" max="1529" width="14.7109375" style="439" customWidth="1"/>
    <col min="1530" max="1531" width="11.42578125" style="439"/>
    <col min="1532" max="1532" width="13.85546875" style="439" customWidth="1"/>
    <col min="1533" max="1536" width="11.42578125" style="439"/>
    <col min="1537" max="1537" width="4.140625" style="439" customWidth="1"/>
    <col min="1538" max="1538" width="9.42578125" style="439" customWidth="1"/>
    <col min="1539" max="1539" width="35.5703125" style="439" customWidth="1"/>
    <col min="1540" max="1540" width="12.7109375" style="439" customWidth="1"/>
    <col min="1541" max="1541" width="13.85546875" style="439" customWidth="1"/>
    <col min="1542" max="1543" width="11.42578125" style="439" customWidth="1"/>
    <col min="1544" max="1544" width="11.7109375" style="439" customWidth="1"/>
    <col min="1545" max="1545" width="12" style="439" customWidth="1"/>
    <col min="1546" max="1546" width="11.42578125" style="439" customWidth="1"/>
    <col min="1547" max="1547" width="11" style="439" customWidth="1"/>
    <col min="1548" max="1776" width="11.42578125" style="439"/>
    <col min="1777" max="1777" width="50.5703125" style="439" customWidth="1"/>
    <col min="1778" max="1778" width="15.28515625" style="439" bestFit="1" customWidth="1"/>
    <col min="1779" max="1779" width="16.7109375" style="439" customWidth="1"/>
    <col min="1780" max="1780" width="15.140625" style="439" bestFit="1" customWidth="1"/>
    <col min="1781" max="1781" width="15.42578125" style="439" customWidth="1"/>
    <col min="1782" max="1782" width="16.28515625" style="439" customWidth="1"/>
    <col min="1783" max="1783" width="16.42578125" style="439" customWidth="1"/>
    <col min="1784" max="1784" width="16.5703125" style="439" bestFit="1" customWidth="1"/>
    <col min="1785" max="1785" width="14.7109375" style="439" customWidth="1"/>
    <col min="1786" max="1787" width="11.42578125" style="439"/>
    <col min="1788" max="1788" width="13.85546875" style="439" customWidth="1"/>
    <col min="1789" max="1792" width="11.42578125" style="439"/>
    <col min="1793" max="1793" width="4.140625" style="439" customWidth="1"/>
    <col min="1794" max="1794" width="9.42578125" style="439" customWidth="1"/>
    <col min="1795" max="1795" width="35.5703125" style="439" customWidth="1"/>
    <col min="1796" max="1796" width="12.7109375" style="439" customWidth="1"/>
    <col min="1797" max="1797" width="13.85546875" style="439" customWidth="1"/>
    <col min="1798" max="1799" width="11.42578125" style="439" customWidth="1"/>
    <col min="1800" max="1800" width="11.7109375" style="439" customWidth="1"/>
    <col min="1801" max="1801" width="12" style="439" customWidth="1"/>
    <col min="1802" max="1802" width="11.42578125" style="439" customWidth="1"/>
    <col min="1803" max="1803" width="11" style="439" customWidth="1"/>
    <col min="1804" max="2032" width="11.42578125" style="439"/>
    <col min="2033" max="2033" width="50.5703125" style="439" customWidth="1"/>
    <col min="2034" max="2034" width="15.28515625" style="439" bestFit="1" customWidth="1"/>
    <col min="2035" max="2035" width="16.7109375" style="439" customWidth="1"/>
    <col min="2036" max="2036" width="15.140625" style="439" bestFit="1" customWidth="1"/>
    <col min="2037" max="2037" width="15.42578125" style="439" customWidth="1"/>
    <col min="2038" max="2038" width="16.28515625" style="439" customWidth="1"/>
    <col min="2039" max="2039" width="16.42578125" style="439" customWidth="1"/>
    <col min="2040" max="2040" width="16.5703125" style="439" bestFit="1" customWidth="1"/>
    <col min="2041" max="2041" width="14.7109375" style="439" customWidth="1"/>
    <col min="2042" max="2043" width="11.42578125" style="439"/>
    <col min="2044" max="2044" width="13.85546875" style="439" customWidth="1"/>
    <col min="2045" max="2048" width="11.42578125" style="439"/>
    <col min="2049" max="2049" width="4.140625" style="439" customWidth="1"/>
    <col min="2050" max="2050" width="9.42578125" style="439" customWidth="1"/>
    <col min="2051" max="2051" width="35.5703125" style="439" customWidth="1"/>
    <col min="2052" max="2052" width="12.7109375" style="439" customWidth="1"/>
    <col min="2053" max="2053" width="13.85546875" style="439" customWidth="1"/>
    <col min="2054" max="2055" width="11.42578125" style="439" customWidth="1"/>
    <col min="2056" max="2056" width="11.7109375" style="439" customWidth="1"/>
    <col min="2057" max="2057" width="12" style="439" customWidth="1"/>
    <col min="2058" max="2058" width="11.42578125" style="439" customWidth="1"/>
    <col min="2059" max="2059" width="11" style="439" customWidth="1"/>
    <col min="2060" max="2288" width="11.42578125" style="439"/>
    <col min="2289" max="2289" width="50.5703125" style="439" customWidth="1"/>
    <col min="2290" max="2290" width="15.28515625" style="439" bestFit="1" customWidth="1"/>
    <col min="2291" max="2291" width="16.7109375" style="439" customWidth="1"/>
    <col min="2292" max="2292" width="15.140625" style="439" bestFit="1" customWidth="1"/>
    <col min="2293" max="2293" width="15.42578125" style="439" customWidth="1"/>
    <col min="2294" max="2294" width="16.28515625" style="439" customWidth="1"/>
    <col min="2295" max="2295" width="16.42578125" style="439" customWidth="1"/>
    <col min="2296" max="2296" width="16.5703125" style="439" bestFit="1" customWidth="1"/>
    <col min="2297" max="2297" width="14.7109375" style="439" customWidth="1"/>
    <col min="2298" max="2299" width="11.42578125" style="439"/>
    <col min="2300" max="2300" width="13.85546875" style="439" customWidth="1"/>
    <col min="2301" max="2304" width="11.42578125" style="439"/>
    <col min="2305" max="2305" width="4.140625" style="439" customWidth="1"/>
    <col min="2306" max="2306" width="9.42578125" style="439" customWidth="1"/>
    <col min="2307" max="2307" width="35.5703125" style="439" customWidth="1"/>
    <col min="2308" max="2308" width="12.7109375" style="439" customWidth="1"/>
    <col min="2309" max="2309" width="13.85546875" style="439" customWidth="1"/>
    <col min="2310" max="2311" width="11.42578125" style="439" customWidth="1"/>
    <col min="2312" max="2312" width="11.7109375" style="439" customWidth="1"/>
    <col min="2313" max="2313" width="12" style="439" customWidth="1"/>
    <col min="2314" max="2314" width="11.42578125" style="439" customWidth="1"/>
    <col min="2315" max="2315" width="11" style="439" customWidth="1"/>
    <col min="2316" max="2544" width="11.42578125" style="439"/>
    <col min="2545" max="2545" width="50.5703125" style="439" customWidth="1"/>
    <col min="2546" max="2546" width="15.28515625" style="439" bestFit="1" customWidth="1"/>
    <col min="2547" max="2547" width="16.7109375" style="439" customWidth="1"/>
    <col min="2548" max="2548" width="15.140625" style="439" bestFit="1" customWidth="1"/>
    <col min="2549" max="2549" width="15.42578125" style="439" customWidth="1"/>
    <col min="2550" max="2550" width="16.28515625" style="439" customWidth="1"/>
    <col min="2551" max="2551" width="16.42578125" style="439" customWidth="1"/>
    <col min="2552" max="2552" width="16.5703125" style="439" bestFit="1" customWidth="1"/>
    <col min="2553" max="2553" width="14.7109375" style="439" customWidth="1"/>
    <col min="2554" max="2555" width="11.42578125" style="439"/>
    <col min="2556" max="2556" width="13.85546875" style="439" customWidth="1"/>
    <col min="2557" max="2560" width="11.42578125" style="439"/>
    <col min="2561" max="2561" width="4.140625" style="439" customWidth="1"/>
    <col min="2562" max="2562" width="9.42578125" style="439" customWidth="1"/>
    <col min="2563" max="2563" width="35.5703125" style="439" customWidth="1"/>
    <col min="2564" max="2564" width="12.7109375" style="439" customWidth="1"/>
    <col min="2565" max="2565" width="13.85546875" style="439" customWidth="1"/>
    <col min="2566" max="2567" width="11.42578125" style="439" customWidth="1"/>
    <col min="2568" max="2568" width="11.7109375" style="439" customWidth="1"/>
    <col min="2569" max="2569" width="12" style="439" customWidth="1"/>
    <col min="2570" max="2570" width="11.42578125" style="439" customWidth="1"/>
    <col min="2571" max="2571" width="11" style="439" customWidth="1"/>
    <col min="2572" max="2800" width="11.42578125" style="439"/>
    <col min="2801" max="2801" width="50.5703125" style="439" customWidth="1"/>
    <col min="2802" max="2802" width="15.28515625" style="439" bestFit="1" customWidth="1"/>
    <col min="2803" max="2803" width="16.7109375" style="439" customWidth="1"/>
    <col min="2804" max="2804" width="15.140625" style="439" bestFit="1" customWidth="1"/>
    <col min="2805" max="2805" width="15.42578125" style="439" customWidth="1"/>
    <col min="2806" max="2806" width="16.28515625" style="439" customWidth="1"/>
    <col min="2807" max="2807" width="16.42578125" style="439" customWidth="1"/>
    <col min="2808" max="2808" width="16.5703125" style="439" bestFit="1" customWidth="1"/>
    <col min="2809" max="2809" width="14.7109375" style="439" customWidth="1"/>
    <col min="2810" max="2811" width="11.42578125" style="439"/>
    <col min="2812" max="2812" width="13.85546875" style="439" customWidth="1"/>
    <col min="2813" max="2816" width="11.42578125" style="439"/>
    <col min="2817" max="2817" width="4.140625" style="439" customWidth="1"/>
    <col min="2818" max="2818" width="9.42578125" style="439" customWidth="1"/>
    <col min="2819" max="2819" width="35.5703125" style="439" customWidth="1"/>
    <col min="2820" max="2820" width="12.7109375" style="439" customWidth="1"/>
    <col min="2821" max="2821" width="13.85546875" style="439" customWidth="1"/>
    <col min="2822" max="2823" width="11.42578125" style="439" customWidth="1"/>
    <col min="2824" max="2824" width="11.7109375" style="439" customWidth="1"/>
    <col min="2825" max="2825" width="12" style="439" customWidth="1"/>
    <col min="2826" max="2826" width="11.42578125" style="439" customWidth="1"/>
    <col min="2827" max="2827" width="11" style="439" customWidth="1"/>
    <col min="2828" max="3056" width="11.42578125" style="439"/>
    <col min="3057" max="3057" width="50.5703125" style="439" customWidth="1"/>
    <col min="3058" max="3058" width="15.28515625" style="439" bestFit="1" customWidth="1"/>
    <col min="3059" max="3059" width="16.7109375" style="439" customWidth="1"/>
    <col min="3060" max="3060" width="15.140625" style="439" bestFit="1" customWidth="1"/>
    <col min="3061" max="3061" width="15.42578125" style="439" customWidth="1"/>
    <col min="3062" max="3062" width="16.28515625" style="439" customWidth="1"/>
    <col min="3063" max="3063" width="16.42578125" style="439" customWidth="1"/>
    <col min="3064" max="3064" width="16.5703125" style="439" bestFit="1" customWidth="1"/>
    <col min="3065" max="3065" width="14.7109375" style="439" customWidth="1"/>
    <col min="3066" max="3067" width="11.42578125" style="439"/>
    <col min="3068" max="3068" width="13.85546875" style="439" customWidth="1"/>
    <col min="3069" max="3072" width="11.42578125" style="439"/>
    <col min="3073" max="3073" width="4.140625" style="439" customWidth="1"/>
    <col min="3074" max="3074" width="9.42578125" style="439" customWidth="1"/>
    <col min="3075" max="3075" width="35.5703125" style="439" customWidth="1"/>
    <col min="3076" max="3076" width="12.7109375" style="439" customWidth="1"/>
    <col min="3077" max="3077" width="13.85546875" style="439" customWidth="1"/>
    <col min="3078" max="3079" width="11.42578125" style="439" customWidth="1"/>
    <col min="3080" max="3080" width="11.7109375" style="439" customWidth="1"/>
    <col min="3081" max="3081" width="12" style="439" customWidth="1"/>
    <col min="3082" max="3082" width="11.42578125" style="439" customWidth="1"/>
    <col min="3083" max="3083" width="11" style="439" customWidth="1"/>
    <col min="3084" max="3312" width="11.42578125" style="439"/>
    <col min="3313" max="3313" width="50.5703125" style="439" customWidth="1"/>
    <col min="3314" max="3314" width="15.28515625" style="439" bestFit="1" customWidth="1"/>
    <col min="3315" max="3315" width="16.7109375" style="439" customWidth="1"/>
    <col min="3316" max="3316" width="15.140625" style="439" bestFit="1" customWidth="1"/>
    <col min="3317" max="3317" width="15.42578125" style="439" customWidth="1"/>
    <col min="3318" max="3318" width="16.28515625" style="439" customWidth="1"/>
    <col min="3319" max="3319" width="16.42578125" style="439" customWidth="1"/>
    <col min="3320" max="3320" width="16.5703125" style="439" bestFit="1" customWidth="1"/>
    <col min="3321" max="3321" width="14.7109375" style="439" customWidth="1"/>
    <col min="3322" max="3323" width="11.42578125" style="439"/>
    <col min="3324" max="3324" width="13.85546875" style="439" customWidth="1"/>
    <col min="3325" max="3328" width="11.42578125" style="439"/>
    <col min="3329" max="3329" width="4.140625" style="439" customWidth="1"/>
    <col min="3330" max="3330" width="9.42578125" style="439" customWidth="1"/>
    <col min="3331" max="3331" width="35.5703125" style="439" customWidth="1"/>
    <col min="3332" max="3332" width="12.7109375" style="439" customWidth="1"/>
    <col min="3333" max="3333" width="13.85546875" style="439" customWidth="1"/>
    <col min="3334" max="3335" width="11.42578125" style="439" customWidth="1"/>
    <col min="3336" max="3336" width="11.7109375" style="439" customWidth="1"/>
    <col min="3337" max="3337" width="12" style="439" customWidth="1"/>
    <col min="3338" max="3338" width="11.42578125" style="439" customWidth="1"/>
    <col min="3339" max="3339" width="11" style="439" customWidth="1"/>
    <col min="3340" max="3568" width="11.42578125" style="439"/>
    <col min="3569" max="3569" width="50.5703125" style="439" customWidth="1"/>
    <col min="3570" max="3570" width="15.28515625" style="439" bestFit="1" customWidth="1"/>
    <col min="3571" max="3571" width="16.7109375" style="439" customWidth="1"/>
    <col min="3572" max="3572" width="15.140625" style="439" bestFit="1" customWidth="1"/>
    <col min="3573" max="3573" width="15.42578125" style="439" customWidth="1"/>
    <col min="3574" max="3574" width="16.28515625" style="439" customWidth="1"/>
    <col min="3575" max="3575" width="16.42578125" style="439" customWidth="1"/>
    <col min="3576" max="3576" width="16.5703125" style="439" bestFit="1" customWidth="1"/>
    <col min="3577" max="3577" width="14.7109375" style="439" customWidth="1"/>
    <col min="3578" max="3579" width="11.42578125" style="439"/>
    <col min="3580" max="3580" width="13.85546875" style="439" customWidth="1"/>
    <col min="3581" max="3584" width="11.42578125" style="439"/>
    <col min="3585" max="3585" width="4.140625" style="439" customWidth="1"/>
    <col min="3586" max="3586" width="9.42578125" style="439" customWidth="1"/>
    <col min="3587" max="3587" width="35.5703125" style="439" customWidth="1"/>
    <col min="3588" max="3588" width="12.7109375" style="439" customWidth="1"/>
    <col min="3589" max="3589" width="13.85546875" style="439" customWidth="1"/>
    <col min="3590" max="3591" width="11.42578125" style="439" customWidth="1"/>
    <col min="3592" max="3592" width="11.7109375" style="439" customWidth="1"/>
    <col min="3593" max="3593" width="12" style="439" customWidth="1"/>
    <col min="3594" max="3594" width="11.42578125" style="439" customWidth="1"/>
    <col min="3595" max="3595" width="11" style="439" customWidth="1"/>
    <col min="3596" max="3824" width="11.42578125" style="439"/>
    <col min="3825" max="3825" width="50.5703125" style="439" customWidth="1"/>
    <col min="3826" max="3826" width="15.28515625" style="439" bestFit="1" customWidth="1"/>
    <col min="3827" max="3827" width="16.7109375" style="439" customWidth="1"/>
    <col min="3828" max="3828" width="15.140625" style="439" bestFit="1" customWidth="1"/>
    <col min="3829" max="3829" width="15.42578125" style="439" customWidth="1"/>
    <col min="3830" max="3830" width="16.28515625" style="439" customWidth="1"/>
    <col min="3831" max="3831" width="16.42578125" style="439" customWidth="1"/>
    <col min="3832" max="3832" width="16.5703125" style="439" bestFit="1" customWidth="1"/>
    <col min="3833" max="3833" width="14.7109375" style="439" customWidth="1"/>
    <col min="3834" max="3835" width="11.42578125" style="439"/>
    <col min="3836" max="3836" width="13.85546875" style="439" customWidth="1"/>
    <col min="3837" max="3840" width="11.42578125" style="439"/>
    <col min="3841" max="3841" width="4.140625" style="439" customWidth="1"/>
    <col min="3842" max="3842" width="9.42578125" style="439" customWidth="1"/>
    <col min="3843" max="3843" width="35.5703125" style="439" customWidth="1"/>
    <col min="3844" max="3844" width="12.7109375" style="439" customWidth="1"/>
    <col min="3845" max="3845" width="13.85546875" style="439" customWidth="1"/>
    <col min="3846" max="3847" width="11.42578125" style="439" customWidth="1"/>
    <col min="3848" max="3848" width="11.7109375" style="439" customWidth="1"/>
    <col min="3849" max="3849" width="12" style="439" customWidth="1"/>
    <col min="3850" max="3850" width="11.42578125" style="439" customWidth="1"/>
    <col min="3851" max="3851" width="11" style="439" customWidth="1"/>
    <col min="3852" max="4080" width="11.42578125" style="439"/>
    <col min="4081" max="4081" width="50.5703125" style="439" customWidth="1"/>
    <col min="4082" max="4082" width="15.28515625" style="439" bestFit="1" customWidth="1"/>
    <col min="4083" max="4083" width="16.7109375" style="439" customWidth="1"/>
    <col min="4084" max="4084" width="15.140625" style="439" bestFit="1" customWidth="1"/>
    <col min="4085" max="4085" width="15.42578125" style="439" customWidth="1"/>
    <col min="4086" max="4086" width="16.28515625" style="439" customWidth="1"/>
    <col min="4087" max="4087" width="16.42578125" style="439" customWidth="1"/>
    <col min="4088" max="4088" width="16.5703125" style="439" bestFit="1" customWidth="1"/>
    <col min="4089" max="4089" width="14.7109375" style="439" customWidth="1"/>
    <col min="4090" max="4091" width="11.42578125" style="439"/>
    <col min="4092" max="4092" width="13.85546875" style="439" customWidth="1"/>
    <col min="4093" max="4096" width="11.42578125" style="439"/>
    <col min="4097" max="4097" width="4.140625" style="439" customWidth="1"/>
    <col min="4098" max="4098" width="9.42578125" style="439" customWidth="1"/>
    <col min="4099" max="4099" width="35.5703125" style="439" customWidth="1"/>
    <col min="4100" max="4100" width="12.7109375" style="439" customWidth="1"/>
    <col min="4101" max="4101" width="13.85546875" style="439" customWidth="1"/>
    <col min="4102" max="4103" width="11.42578125" style="439" customWidth="1"/>
    <col min="4104" max="4104" width="11.7109375" style="439" customWidth="1"/>
    <col min="4105" max="4105" width="12" style="439" customWidth="1"/>
    <col min="4106" max="4106" width="11.42578125" style="439" customWidth="1"/>
    <col min="4107" max="4107" width="11" style="439" customWidth="1"/>
    <col min="4108" max="4336" width="11.42578125" style="439"/>
    <col min="4337" max="4337" width="50.5703125" style="439" customWidth="1"/>
    <col min="4338" max="4338" width="15.28515625" style="439" bestFit="1" customWidth="1"/>
    <col min="4339" max="4339" width="16.7109375" style="439" customWidth="1"/>
    <col min="4340" max="4340" width="15.140625" style="439" bestFit="1" customWidth="1"/>
    <col min="4341" max="4341" width="15.42578125" style="439" customWidth="1"/>
    <col min="4342" max="4342" width="16.28515625" style="439" customWidth="1"/>
    <col min="4343" max="4343" width="16.42578125" style="439" customWidth="1"/>
    <col min="4344" max="4344" width="16.5703125" style="439" bestFit="1" customWidth="1"/>
    <col min="4345" max="4345" width="14.7109375" style="439" customWidth="1"/>
    <col min="4346" max="4347" width="11.42578125" style="439"/>
    <col min="4348" max="4348" width="13.85546875" style="439" customWidth="1"/>
    <col min="4349" max="4352" width="11.42578125" style="439"/>
    <col min="4353" max="4353" width="4.140625" style="439" customWidth="1"/>
    <col min="4354" max="4354" width="9.42578125" style="439" customWidth="1"/>
    <col min="4355" max="4355" width="35.5703125" style="439" customWidth="1"/>
    <col min="4356" max="4356" width="12.7109375" style="439" customWidth="1"/>
    <col min="4357" max="4357" width="13.85546875" style="439" customWidth="1"/>
    <col min="4358" max="4359" width="11.42578125" style="439" customWidth="1"/>
    <col min="4360" max="4360" width="11.7109375" style="439" customWidth="1"/>
    <col min="4361" max="4361" width="12" style="439" customWidth="1"/>
    <col min="4362" max="4362" width="11.42578125" style="439" customWidth="1"/>
    <col min="4363" max="4363" width="11" style="439" customWidth="1"/>
    <col min="4364" max="4592" width="11.42578125" style="439"/>
    <col min="4593" max="4593" width="50.5703125" style="439" customWidth="1"/>
    <col min="4594" max="4594" width="15.28515625" style="439" bestFit="1" customWidth="1"/>
    <col min="4595" max="4595" width="16.7109375" style="439" customWidth="1"/>
    <col min="4596" max="4596" width="15.140625" style="439" bestFit="1" customWidth="1"/>
    <col min="4597" max="4597" width="15.42578125" style="439" customWidth="1"/>
    <col min="4598" max="4598" width="16.28515625" style="439" customWidth="1"/>
    <col min="4599" max="4599" width="16.42578125" style="439" customWidth="1"/>
    <col min="4600" max="4600" width="16.5703125" style="439" bestFit="1" customWidth="1"/>
    <col min="4601" max="4601" width="14.7109375" style="439" customWidth="1"/>
    <col min="4602" max="4603" width="11.42578125" style="439"/>
    <col min="4604" max="4604" width="13.85546875" style="439" customWidth="1"/>
    <col min="4605" max="4608" width="11.42578125" style="439"/>
    <col min="4609" max="4609" width="4.140625" style="439" customWidth="1"/>
    <col min="4610" max="4610" width="9.42578125" style="439" customWidth="1"/>
    <col min="4611" max="4611" width="35.5703125" style="439" customWidth="1"/>
    <col min="4612" max="4612" width="12.7109375" style="439" customWidth="1"/>
    <col min="4613" max="4613" width="13.85546875" style="439" customWidth="1"/>
    <col min="4614" max="4615" width="11.42578125" style="439" customWidth="1"/>
    <col min="4616" max="4616" width="11.7109375" style="439" customWidth="1"/>
    <col min="4617" max="4617" width="12" style="439" customWidth="1"/>
    <col min="4618" max="4618" width="11.42578125" style="439" customWidth="1"/>
    <col min="4619" max="4619" width="11" style="439" customWidth="1"/>
    <col min="4620" max="4848" width="11.42578125" style="439"/>
    <col min="4849" max="4849" width="50.5703125" style="439" customWidth="1"/>
    <col min="4850" max="4850" width="15.28515625" style="439" bestFit="1" customWidth="1"/>
    <col min="4851" max="4851" width="16.7109375" style="439" customWidth="1"/>
    <col min="4852" max="4852" width="15.140625" style="439" bestFit="1" customWidth="1"/>
    <col min="4853" max="4853" width="15.42578125" style="439" customWidth="1"/>
    <col min="4854" max="4854" width="16.28515625" style="439" customWidth="1"/>
    <col min="4855" max="4855" width="16.42578125" style="439" customWidth="1"/>
    <col min="4856" max="4856" width="16.5703125" style="439" bestFit="1" customWidth="1"/>
    <col min="4857" max="4857" width="14.7109375" style="439" customWidth="1"/>
    <col min="4858" max="4859" width="11.42578125" style="439"/>
    <col min="4860" max="4860" width="13.85546875" style="439" customWidth="1"/>
    <col min="4861" max="4864" width="11.42578125" style="439"/>
    <col min="4865" max="4865" width="4.140625" style="439" customWidth="1"/>
    <col min="4866" max="4866" width="9.42578125" style="439" customWidth="1"/>
    <col min="4867" max="4867" width="35.5703125" style="439" customWidth="1"/>
    <col min="4868" max="4868" width="12.7109375" style="439" customWidth="1"/>
    <col min="4869" max="4869" width="13.85546875" style="439" customWidth="1"/>
    <col min="4870" max="4871" width="11.42578125" style="439" customWidth="1"/>
    <col min="4872" max="4872" width="11.7109375" style="439" customWidth="1"/>
    <col min="4873" max="4873" width="12" style="439" customWidth="1"/>
    <col min="4874" max="4874" width="11.42578125" style="439" customWidth="1"/>
    <col min="4875" max="4875" width="11" style="439" customWidth="1"/>
    <col min="4876" max="5104" width="11.42578125" style="439"/>
    <col min="5105" max="5105" width="50.5703125" style="439" customWidth="1"/>
    <col min="5106" max="5106" width="15.28515625" style="439" bestFit="1" customWidth="1"/>
    <col min="5107" max="5107" width="16.7109375" style="439" customWidth="1"/>
    <col min="5108" max="5108" width="15.140625" style="439" bestFit="1" customWidth="1"/>
    <col min="5109" max="5109" width="15.42578125" style="439" customWidth="1"/>
    <col min="5110" max="5110" width="16.28515625" style="439" customWidth="1"/>
    <col min="5111" max="5111" width="16.42578125" style="439" customWidth="1"/>
    <col min="5112" max="5112" width="16.5703125" style="439" bestFit="1" customWidth="1"/>
    <col min="5113" max="5113" width="14.7109375" style="439" customWidth="1"/>
    <col min="5114" max="5115" width="11.42578125" style="439"/>
    <col min="5116" max="5116" width="13.85546875" style="439" customWidth="1"/>
    <col min="5117" max="5120" width="11.42578125" style="439"/>
    <col min="5121" max="5121" width="4.140625" style="439" customWidth="1"/>
    <col min="5122" max="5122" width="9.42578125" style="439" customWidth="1"/>
    <col min="5123" max="5123" width="35.5703125" style="439" customWidth="1"/>
    <col min="5124" max="5124" width="12.7109375" style="439" customWidth="1"/>
    <col min="5125" max="5125" width="13.85546875" style="439" customWidth="1"/>
    <col min="5126" max="5127" width="11.42578125" style="439" customWidth="1"/>
    <col min="5128" max="5128" width="11.7109375" style="439" customWidth="1"/>
    <col min="5129" max="5129" width="12" style="439" customWidth="1"/>
    <col min="5130" max="5130" width="11.42578125" style="439" customWidth="1"/>
    <col min="5131" max="5131" width="11" style="439" customWidth="1"/>
    <col min="5132" max="5360" width="11.42578125" style="439"/>
    <col min="5361" max="5361" width="50.5703125" style="439" customWidth="1"/>
    <col min="5362" max="5362" width="15.28515625" style="439" bestFit="1" customWidth="1"/>
    <col min="5363" max="5363" width="16.7109375" style="439" customWidth="1"/>
    <col min="5364" max="5364" width="15.140625" style="439" bestFit="1" customWidth="1"/>
    <col min="5365" max="5365" width="15.42578125" style="439" customWidth="1"/>
    <col min="5366" max="5366" width="16.28515625" style="439" customWidth="1"/>
    <col min="5367" max="5367" width="16.42578125" style="439" customWidth="1"/>
    <col min="5368" max="5368" width="16.5703125" style="439" bestFit="1" customWidth="1"/>
    <col min="5369" max="5369" width="14.7109375" style="439" customWidth="1"/>
    <col min="5370" max="5371" width="11.42578125" style="439"/>
    <col min="5372" max="5372" width="13.85546875" style="439" customWidth="1"/>
    <col min="5373" max="5376" width="11.42578125" style="439"/>
    <col min="5377" max="5377" width="4.140625" style="439" customWidth="1"/>
    <col min="5378" max="5378" width="9.42578125" style="439" customWidth="1"/>
    <col min="5379" max="5379" width="35.5703125" style="439" customWidth="1"/>
    <col min="5380" max="5380" width="12.7109375" style="439" customWidth="1"/>
    <col min="5381" max="5381" width="13.85546875" style="439" customWidth="1"/>
    <col min="5382" max="5383" width="11.42578125" style="439" customWidth="1"/>
    <col min="5384" max="5384" width="11.7109375" style="439" customWidth="1"/>
    <col min="5385" max="5385" width="12" style="439" customWidth="1"/>
    <col min="5386" max="5386" width="11.42578125" style="439" customWidth="1"/>
    <col min="5387" max="5387" width="11" style="439" customWidth="1"/>
    <col min="5388" max="5616" width="11.42578125" style="439"/>
    <col min="5617" max="5617" width="50.5703125" style="439" customWidth="1"/>
    <col min="5618" max="5618" width="15.28515625" style="439" bestFit="1" customWidth="1"/>
    <col min="5619" max="5619" width="16.7109375" style="439" customWidth="1"/>
    <col min="5620" max="5620" width="15.140625" style="439" bestFit="1" customWidth="1"/>
    <col min="5621" max="5621" width="15.42578125" style="439" customWidth="1"/>
    <col min="5622" max="5622" width="16.28515625" style="439" customWidth="1"/>
    <col min="5623" max="5623" width="16.42578125" style="439" customWidth="1"/>
    <col min="5624" max="5624" width="16.5703125" style="439" bestFit="1" customWidth="1"/>
    <col min="5625" max="5625" width="14.7109375" style="439" customWidth="1"/>
    <col min="5626" max="5627" width="11.42578125" style="439"/>
    <col min="5628" max="5628" width="13.85546875" style="439" customWidth="1"/>
    <col min="5629" max="5632" width="11.42578125" style="439"/>
    <col min="5633" max="5633" width="4.140625" style="439" customWidth="1"/>
    <col min="5634" max="5634" width="9.42578125" style="439" customWidth="1"/>
    <col min="5635" max="5635" width="35.5703125" style="439" customWidth="1"/>
    <col min="5636" max="5636" width="12.7109375" style="439" customWidth="1"/>
    <col min="5637" max="5637" width="13.85546875" style="439" customWidth="1"/>
    <col min="5638" max="5639" width="11.42578125" style="439" customWidth="1"/>
    <col min="5640" max="5640" width="11.7109375" style="439" customWidth="1"/>
    <col min="5641" max="5641" width="12" style="439" customWidth="1"/>
    <col min="5642" max="5642" width="11.42578125" style="439" customWidth="1"/>
    <col min="5643" max="5643" width="11" style="439" customWidth="1"/>
    <col min="5644" max="5872" width="11.42578125" style="439"/>
    <col min="5873" max="5873" width="50.5703125" style="439" customWidth="1"/>
    <col min="5874" max="5874" width="15.28515625" style="439" bestFit="1" customWidth="1"/>
    <col min="5875" max="5875" width="16.7109375" style="439" customWidth="1"/>
    <col min="5876" max="5876" width="15.140625" style="439" bestFit="1" customWidth="1"/>
    <col min="5877" max="5877" width="15.42578125" style="439" customWidth="1"/>
    <col min="5878" max="5878" width="16.28515625" style="439" customWidth="1"/>
    <col min="5879" max="5879" width="16.42578125" style="439" customWidth="1"/>
    <col min="5880" max="5880" width="16.5703125" style="439" bestFit="1" customWidth="1"/>
    <col min="5881" max="5881" width="14.7109375" style="439" customWidth="1"/>
    <col min="5882" max="5883" width="11.42578125" style="439"/>
    <col min="5884" max="5884" width="13.85546875" style="439" customWidth="1"/>
    <col min="5885" max="5888" width="11.42578125" style="439"/>
    <col min="5889" max="5889" width="4.140625" style="439" customWidth="1"/>
    <col min="5890" max="5890" width="9.42578125" style="439" customWidth="1"/>
    <col min="5891" max="5891" width="35.5703125" style="439" customWidth="1"/>
    <col min="5892" max="5892" width="12.7109375" style="439" customWidth="1"/>
    <col min="5893" max="5893" width="13.85546875" style="439" customWidth="1"/>
    <col min="5894" max="5895" width="11.42578125" style="439" customWidth="1"/>
    <col min="5896" max="5896" width="11.7109375" style="439" customWidth="1"/>
    <col min="5897" max="5897" width="12" style="439" customWidth="1"/>
    <col min="5898" max="5898" width="11.42578125" style="439" customWidth="1"/>
    <col min="5899" max="5899" width="11" style="439" customWidth="1"/>
    <col min="5900" max="6128" width="11.42578125" style="439"/>
    <col min="6129" max="6129" width="50.5703125" style="439" customWidth="1"/>
    <col min="6130" max="6130" width="15.28515625" style="439" bestFit="1" customWidth="1"/>
    <col min="6131" max="6131" width="16.7109375" style="439" customWidth="1"/>
    <col min="6132" max="6132" width="15.140625" style="439" bestFit="1" customWidth="1"/>
    <col min="6133" max="6133" width="15.42578125" style="439" customWidth="1"/>
    <col min="6134" max="6134" width="16.28515625" style="439" customWidth="1"/>
    <col min="6135" max="6135" width="16.42578125" style="439" customWidth="1"/>
    <col min="6136" max="6136" width="16.5703125" style="439" bestFit="1" customWidth="1"/>
    <col min="6137" max="6137" width="14.7109375" style="439" customWidth="1"/>
    <col min="6138" max="6139" width="11.42578125" style="439"/>
    <col min="6140" max="6140" width="13.85546875" style="439" customWidth="1"/>
    <col min="6141" max="6144" width="11.42578125" style="439"/>
    <col min="6145" max="6145" width="4.140625" style="439" customWidth="1"/>
    <col min="6146" max="6146" width="9.42578125" style="439" customWidth="1"/>
    <col min="6147" max="6147" width="35.5703125" style="439" customWidth="1"/>
    <col min="6148" max="6148" width="12.7109375" style="439" customWidth="1"/>
    <col min="6149" max="6149" width="13.85546875" style="439" customWidth="1"/>
    <col min="6150" max="6151" width="11.42578125" style="439" customWidth="1"/>
    <col min="6152" max="6152" width="11.7109375" style="439" customWidth="1"/>
    <col min="6153" max="6153" width="12" style="439" customWidth="1"/>
    <col min="6154" max="6154" width="11.42578125" style="439" customWidth="1"/>
    <col min="6155" max="6155" width="11" style="439" customWidth="1"/>
    <col min="6156" max="6384" width="11.42578125" style="439"/>
    <col min="6385" max="6385" width="50.5703125" style="439" customWidth="1"/>
    <col min="6386" max="6386" width="15.28515625" style="439" bestFit="1" customWidth="1"/>
    <col min="6387" max="6387" width="16.7109375" style="439" customWidth="1"/>
    <col min="6388" max="6388" width="15.140625" style="439" bestFit="1" customWidth="1"/>
    <col min="6389" max="6389" width="15.42578125" style="439" customWidth="1"/>
    <col min="6390" max="6390" width="16.28515625" style="439" customWidth="1"/>
    <col min="6391" max="6391" width="16.42578125" style="439" customWidth="1"/>
    <col min="6392" max="6392" width="16.5703125" style="439" bestFit="1" customWidth="1"/>
    <col min="6393" max="6393" width="14.7109375" style="439" customWidth="1"/>
    <col min="6394" max="6395" width="11.42578125" style="439"/>
    <col min="6396" max="6396" width="13.85546875" style="439" customWidth="1"/>
    <col min="6397" max="6400" width="11.42578125" style="439"/>
    <col min="6401" max="6401" width="4.140625" style="439" customWidth="1"/>
    <col min="6402" max="6402" width="9.42578125" style="439" customWidth="1"/>
    <col min="6403" max="6403" width="35.5703125" style="439" customWidth="1"/>
    <col min="6404" max="6404" width="12.7109375" style="439" customWidth="1"/>
    <col min="6405" max="6405" width="13.85546875" style="439" customWidth="1"/>
    <col min="6406" max="6407" width="11.42578125" style="439" customWidth="1"/>
    <col min="6408" max="6408" width="11.7109375" style="439" customWidth="1"/>
    <col min="6409" max="6409" width="12" style="439" customWidth="1"/>
    <col min="6410" max="6410" width="11.42578125" style="439" customWidth="1"/>
    <col min="6411" max="6411" width="11" style="439" customWidth="1"/>
    <col min="6412" max="6640" width="11.42578125" style="439"/>
    <col min="6641" max="6641" width="50.5703125" style="439" customWidth="1"/>
    <col min="6642" max="6642" width="15.28515625" style="439" bestFit="1" customWidth="1"/>
    <col min="6643" max="6643" width="16.7109375" style="439" customWidth="1"/>
    <col min="6644" max="6644" width="15.140625" style="439" bestFit="1" customWidth="1"/>
    <col min="6645" max="6645" width="15.42578125" style="439" customWidth="1"/>
    <col min="6646" max="6646" width="16.28515625" style="439" customWidth="1"/>
    <col min="6647" max="6647" width="16.42578125" style="439" customWidth="1"/>
    <col min="6648" max="6648" width="16.5703125" style="439" bestFit="1" customWidth="1"/>
    <col min="6649" max="6649" width="14.7109375" style="439" customWidth="1"/>
    <col min="6650" max="6651" width="11.42578125" style="439"/>
    <col min="6652" max="6652" width="13.85546875" style="439" customWidth="1"/>
    <col min="6653" max="6656" width="11.42578125" style="439"/>
    <col min="6657" max="6657" width="4.140625" style="439" customWidth="1"/>
    <col min="6658" max="6658" width="9.42578125" style="439" customWidth="1"/>
    <col min="6659" max="6659" width="35.5703125" style="439" customWidth="1"/>
    <col min="6660" max="6660" width="12.7109375" style="439" customWidth="1"/>
    <col min="6661" max="6661" width="13.85546875" style="439" customWidth="1"/>
    <col min="6662" max="6663" width="11.42578125" style="439" customWidth="1"/>
    <col min="6664" max="6664" width="11.7109375" style="439" customWidth="1"/>
    <col min="6665" max="6665" width="12" style="439" customWidth="1"/>
    <col min="6666" max="6666" width="11.42578125" style="439" customWidth="1"/>
    <col min="6667" max="6667" width="11" style="439" customWidth="1"/>
    <col min="6668" max="6896" width="11.42578125" style="439"/>
    <col min="6897" max="6897" width="50.5703125" style="439" customWidth="1"/>
    <col min="6898" max="6898" width="15.28515625" style="439" bestFit="1" customWidth="1"/>
    <col min="6899" max="6899" width="16.7109375" style="439" customWidth="1"/>
    <col min="6900" max="6900" width="15.140625" style="439" bestFit="1" customWidth="1"/>
    <col min="6901" max="6901" width="15.42578125" style="439" customWidth="1"/>
    <col min="6902" max="6902" width="16.28515625" style="439" customWidth="1"/>
    <col min="6903" max="6903" width="16.42578125" style="439" customWidth="1"/>
    <col min="6904" max="6904" width="16.5703125" style="439" bestFit="1" customWidth="1"/>
    <col min="6905" max="6905" width="14.7109375" style="439" customWidth="1"/>
    <col min="6906" max="6907" width="11.42578125" style="439"/>
    <col min="6908" max="6908" width="13.85546875" style="439" customWidth="1"/>
    <col min="6909" max="6912" width="11.42578125" style="439"/>
    <col min="6913" max="6913" width="4.140625" style="439" customWidth="1"/>
    <col min="6914" max="6914" width="9.42578125" style="439" customWidth="1"/>
    <col min="6915" max="6915" width="35.5703125" style="439" customWidth="1"/>
    <col min="6916" max="6916" width="12.7109375" style="439" customWidth="1"/>
    <col min="6917" max="6917" width="13.85546875" style="439" customWidth="1"/>
    <col min="6918" max="6919" width="11.42578125" style="439" customWidth="1"/>
    <col min="6920" max="6920" width="11.7109375" style="439" customWidth="1"/>
    <col min="6921" max="6921" width="12" style="439" customWidth="1"/>
    <col min="6922" max="6922" width="11.42578125" style="439" customWidth="1"/>
    <col min="6923" max="6923" width="11" style="439" customWidth="1"/>
    <col min="6924" max="7152" width="11.42578125" style="439"/>
    <col min="7153" max="7153" width="50.5703125" style="439" customWidth="1"/>
    <col min="7154" max="7154" width="15.28515625" style="439" bestFit="1" customWidth="1"/>
    <col min="7155" max="7155" width="16.7109375" style="439" customWidth="1"/>
    <col min="7156" max="7156" width="15.140625" style="439" bestFit="1" customWidth="1"/>
    <col min="7157" max="7157" width="15.42578125" style="439" customWidth="1"/>
    <col min="7158" max="7158" width="16.28515625" style="439" customWidth="1"/>
    <col min="7159" max="7159" width="16.42578125" style="439" customWidth="1"/>
    <col min="7160" max="7160" width="16.5703125" style="439" bestFit="1" customWidth="1"/>
    <col min="7161" max="7161" width="14.7109375" style="439" customWidth="1"/>
    <col min="7162" max="7163" width="11.42578125" style="439"/>
    <col min="7164" max="7164" width="13.85546875" style="439" customWidth="1"/>
    <col min="7165" max="7168" width="11.42578125" style="439"/>
    <col min="7169" max="7169" width="4.140625" style="439" customWidth="1"/>
    <col min="7170" max="7170" width="9.42578125" style="439" customWidth="1"/>
    <col min="7171" max="7171" width="35.5703125" style="439" customWidth="1"/>
    <col min="7172" max="7172" width="12.7109375" style="439" customWidth="1"/>
    <col min="7173" max="7173" width="13.85546875" style="439" customWidth="1"/>
    <col min="7174" max="7175" width="11.42578125" style="439" customWidth="1"/>
    <col min="7176" max="7176" width="11.7109375" style="439" customWidth="1"/>
    <col min="7177" max="7177" width="12" style="439" customWidth="1"/>
    <col min="7178" max="7178" width="11.42578125" style="439" customWidth="1"/>
    <col min="7179" max="7179" width="11" style="439" customWidth="1"/>
    <col min="7180" max="7408" width="11.42578125" style="439"/>
    <col min="7409" max="7409" width="50.5703125" style="439" customWidth="1"/>
    <col min="7410" max="7410" width="15.28515625" style="439" bestFit="1" customWidth="1"/>
    <col min="7411" max="7411" width="16.7109375" style="439" customWidth="1"/>
    <col min="7412" max="7412" width="15.140625" style="439" bestFit="1" customWidth="1"/>
    <col min="7413" max="7413" width="15.42578125" style="439" customWidth="1"/>
    <col min="7414" max="7414" width="16.28515625" style="439" customWidth="1"/>
    <col min="7415" max="7415" width="16.42578125" style="439" customWidth="1"/>
    <col min="7416" max="7416" width="16.5703125" style="439" bestFit="1" customWidth="1"/>
    <col min="7417" max="7417" width="14.7109375" style="439" customWidth="1"/>
    <col min="7418" max="7419" width="11.42578125" style="439"/>
    <col min="7420" max="7420" width="13.85546875" style="439" customWidth="1"/>
    <col min="7421" max="7424" width="11.42578125" style="439"/>
    <col min="7425" max="7425" width="4.140625" style="439" customWidth="1"/>
    <col min="7426" max="7426" width="9.42578125" style="439" customWidth="1"/>
    <col min="7427" max="7427" width="35.5703125" style="439" customWidth="1"/>
    <col min="7428" max="7428" width="12.7109375" style="439" customWidth="1"/>
    <col min="7429" max="7429" width="13.85546875" style="439" customWidth="1"/>
    <col min="7430" max="7431" width="11.42578125" style="439" customWidth="1"/>
    <col min="7432" max="7432" width="11.7109375" style="439" customWidth="1"/>
    <col min="7433" max="7433" width="12" style="439" customWidth="1"/>
    <col min="7434" max="7434" width="11.42578125" style="439" customWidth="1"/>
    <col min="7435" max="7435" width="11" style="439" customWidth="1"/>
    <col min="7436" max="7664" width="11.42578125" style="439"/>
    <col min="7665" max="7665" width="50.5703125" style="439" customWidth="1"/>
    <col min="7666" max="7666" width="15.28515625" style="439" bestFit="1" customWidth="1"/>
    <col min="7667" max="7667" width="16.7109375" style="439" customWidth="1"/>
    <col min="7668" max="7668" width="15.140625" style="439" bestFit="1" customWidth="1"/>
    <col min="7669" max="7669" width="15.42578125" style="439" customWidth="1"/>
    <col min="7670" max="7670" width="16.28515625" style="439" customWidth="1"/>
    <col min="7671" max="7671" width="16.42578125" style="439" customWidth="1"/>
    <col min="7672" max="7672" width="16.5703125" style="439" bestFit="1" customWidth="1"/>
    <col min="7673" max="7673" width="14.7109375" style="439" customWidth="1"/>
    <col min="7674" max="7675" width="11.42578125" style="439"/>
    <col min="7676" max="7676" width="13.85546875" style="439" customWidth="1"/>
    <col min="7677" max="7680" width="11.42578125" style="439"/>
    <col min="7681" max="7681" width="4.140625" style="439" customWidth="1"/>
    <col min="7682" max="7682" width="9.42578125" style="439" customWidth="1"/>
    <col min="7683" max="7683" width="35.5703125" style="439" customWidth="1"/>
    <col min="7684" max="7684" width="12.7109375" style="439" customWidth="1"/>
    <col min="7685" max="7685" width="13.85546875" style="439" customWidth="1"/>
    <col min="7686" max="7687" width="11.42578125" style="439" customWidth="1"/>
    <col min="7688" max="7688" width="11.7109375" style="439" customWidth="1"/>
    <col min="7689" max="7689" width="12" style="439" customWidth="1"/>
    <col min="7690" max="7690" width="11.42578125" style="439" customWidth="1"/>
    <col min="7691" max="7691" width="11" style="439" customWidth="1"/>
    <col min="7692" max="7920" width="11.42578125" style="439"/>
    <col min="7921" max="7921" width="50.5703125" style="439" customWidth="1"/>
    <col min="7922" max="7922" width="15.28515625" style="439" bestFit="1" customWidth="1"/>
    <col min="7923" max="7923" width="16.7109375" style="439" customWidth="1"/>
    <col min="7924" max="7924" width="15.140625" style="439" bestFit="1" customWidth="1"/>
    <col min="7925" max="7925" width="15.42578125" style="439" customWidth="1"/>
    <col min="7926" max="7926" width="16.28515625" style="439" customWidth="1"/>
    <col min="7927" max="7927" width="16.42578125" style="439" customWidth="1"/>
    <col min="7928" max="7928" width="16.5703125" style="439" bestFit="1" customWidth="1"/>
    <col min="7929" max="7929" width="14.7109375" style="439" customWidth="1"/>
    <col min="7930" max="7931" width="11.42578125" style="439"/>
    <col min="7932" max="7932" width="13.85546875" style="439" customWidth="1"/>
    <col min="7933" max="7936" width="11.42578125" style="439"/>
    <col min="7937" max="7937" width="4.140625" style="439" customWidth="1"/>
    <col min="7938" max="7938" width="9.42578125" style="439" customWidth="1"/>
    <col min="7939" max="7939" width="35.5703125" style="439" customWidth="1"/>
    <col min="7940" max="7940" width="12.7109375" style="439" customWidth="1"/>
    <col min="7941" max="7941" width="13.85546875" style="439" customWidth="1"/>
    <col min="7942" max="7943" width="11.42578125" style="439" customWidth="1"/>
    <col min="7944" max="7944" width="11.7109375" style="439" customWidth="1"/>
    <col min="7945" max="7945" width="12" style="439" customWidth="1"/>
    <col min="7946" max="7946" width="11.42578125" style="439" customWidth="1"/>
    <col min="7947" max="7947" width="11" style="439" customWidth="1"/>
    <col min="7948" max="8176" width="11.42578125" style="439"/>
    <col min="8177" max="8177" width="50.5703125" style="439" customWidth="1"/>
    <col min="8178" max="8178" width="15.28515625" style="439" bestFit="1" customWidth="1"/>
    <col min="8179" max="8179" width="16.7109375" style="439" customWidth="1"/>
    <col min="8180" max="8180" width="15.140625" style="439" bestFit="1" customWidth="1"/>
    <col min="8181" max="8181" width="15.42578125" style="439" customWidth="1"/>
    <col min="8182" max="8182" width="16.28515625" style="439" customWidth="1"/>
    <col min="8183" max="8183" width="16.42578125" style="439" customWidth="1"/>
    <col min="8184" max="8184" width="16.5703125" style="439" bestFit="1" customWidth="1"/>
    <col min="8185" max="8185" width="14.7109375" style="439" customWidth="1"/>
    <col min="8186" max="8187" width="11.42578125" style="439"/>
    <col min="8188" max="8188" width="13.85546875" style="439" customWidth="1"/>
    <col min="8189" max="8192" width="11.42578125" style="439"/>
    <col min="8193" max="8193" width="4.140625" style="439" customWidth="1"/>
    <col min="8194" max="8194" width="9.42578125" style="439" customWidth="1"/>
    <col min="8195" max="8195" width="35.5703125" style="439" customWidth="1"/>
    <col min="8196" max="8196" width="12.7109375" style="439" customWidth="1"/>
    <col min="8197" max="8197" width="13.85546875" style="439" customWidth="1"/>
    <col min="8198" max="8199" width="11.42578125" style="439" customWidth="1"/>
    <col min="8200" max="8200" width="11.7109375" style="439" customWidth="1"/>
    <col min="8201" max="8201" width="12" style="439" customWidth="1"/>
    <col min="8202" max="8202" width="11.42578125" style="439" customWidth="1"/>
    <col min="8203" max="8203" width="11" style="439" customWidth="1"/>
    <col min="8204" max="8432" width="11.42578125" style="439"/>
    <col min="8433" max="8433" width="50.5703125" style="439" customWidth="1"/>
    <col min="8434" max="8434" width="15.28515625" style="439" bestFit="1" customWidth="1"/>
    <col min="8435" max="8435" width="16.7109375" style="439" customWidth="1"/>
    <col min="8436" max="8436" width="15.140625" style="439" bestFit="1" customWidth="1"/>
    <col min="8437" max="8437" width="15.42578125" style="439" customWidth="1"/>
    <col min="8438" max="8438" width="16.28515625" style="439" customWidth="1"/>
    <col min="8439" max="8439" width="16.42578125" style="439" customWidth="1"/>
    <col min="8440" max="8440" width="16.5703125" style="439" bestFit="1" customWidth="1"/>
    <col min="8441" max="8441" width="14.7109375" style="439" customWidth="1"/>
    <col min="8442" max="8443" width="11.42578125" style="439"/>
    <col min="8444" max="8444" width="13.85546875" style="439" customWidth="1"/>
    <col min="8445" max="8448" width="11.42578125" style="439"/>
    <col min="8449" max="8449" width="4.140625" style="439" customWidth="1"/>
    <col min="8450" max="8450" width="9.42578125" style="439" customWidth="1"/>
    <col min="8451" max="8451" width="35.5703125" style="439" customWidth="1"/>
    <col min="8452" max="8452" width="12.7109375" style="439" customWidth="1"/>
    <col min="8453" max="8453" width="13.85546875" style="439" customWidth="1"/>
    <col min="8454" max="8455" width="11.42578125" style="439" customWidth="1"/>
    <col min="8456" max="8456" width="11.7109375" style="439" customWidth="1"/>
    <col min="8457" max="8457" width="12" style="439" customWidth="1"/>
    <col min="8458" max="8458" width="11.42578125" style="439" customWidth="1"/>
    <col min="8459" max="8459" width="11" style="439" customWidth="1"/>
    <col min="8460" max="8688" width="11.42578125" style="439"/>
    <col min="8689" max="8689" width="50.5703125" style="439" customWidth="1"/>
    <col min="8690" max="8690" width="15.28515625" style="439" bestFit="1" customWidth="1"/>
    <col min="8691" max="8691" width="16.7109375" style="439" customWidth="1"/>
    <col min="8692" max="8692" width="15.140625" style="439" bestFit="1" customWidth="1"/>
    <col min="8693" max="8693" width="15.42578125" style="439" customWidth="1"/>
    <col min="8694" max="8694" width="16.28515625" style="439" customWidth="1"/>
    <col min="8695" max="8695" width="16.42578125" style="439" customWidth="1"/>
    <col min="8696" max="8696" width="16.5703125" style="439" bestFit="1" customWidth="1"/>
    <col min="8697" max="8697" width="14.7109375" style="439" customWidth="1"/>
    <col min="8698" max="8699" width="11.42578125" style="439"/>
    <col min="8700" max="8700" width="13.85546875" style="439" customWidth="1"/>
    <col min="8701" max="8704" width="11.42578125" style="439"/>
    <col min="8705" max="8705" width="4.140625" style="439" customWidth="1"/>
    <col min="8706" max="8706" width="9.42578125" style="439" customWidth="1"/>
    <col min="8707" max="8707" width="35.5703125" style="439" customWidth="1"/>
    <col min="8708" max="8708" width="12.7109375" style="439" customWidth="1"/>
    <col min="8709" max="8709" width="13.85546875" style="439" customWidth="1"/>
    <col min="8710" max="8711" width="11.42578125" style="439" customWidth="1"/>
    <col min="8712" max="8712" width="11.7109375" style="439" customWidth="1"/>
    <col min="8713" max="8713" width="12" style="439" customWidth="1"/>
    <col min="8714" max="8714" width="11.42578125" style="439" customWidth="1"/>
    <col min="8715" max="8715" width="11" style="439" customWidth="1"/>
    <col min="8716" max="8944" width="11.42578125" style="439"/>
    <col min="8945" max="8945" width="50.5703125" style="439" customWidth="1"/>
    <col min="8946" max="8946" width="15.28515625" style="439" bestFit="1" customWidth="1"/>
    <col min="8947" max="8947" width="16.7109375" style="439" customWidth="1"/>
    <col min="8948" max="8948" width="15.140625" style="439" bestFit="1" customWidth="1"/>
    <col min="8949" max="8949" width="15.42578125" style="439" customWidth="1"/>
    <col min="8950" max="8950" width="16.28515625" style="439" customWidth="1"/>
    <col min="8951" max="8951" width="16.42578125" style="439" customWidth="1"/>
    <col min="8952" max="8952" width="16.5703125" style="439" bestFit="1" customWidth="1"/>
    <col min="8953" max="8953" width="14.7109375" style="439" customWidth="1"/>
    <col min="8954" max="8955" width="11.42578125" style="439"/>
    <col min="8956" max="8956" width="13.85546875" style="439" customWidth="1"/>
    <col min="8957" max="8960" width="11.42578125" style="439"/>
    <col min="8961" max="8961" width="4.140625" style="439" customWidth="1"/>
    <col min="8962" max="8962" width="9.42578125" style="439" customWidth="1"/>
    <col min="8963" max="8963" width="35.5703125" style="439" customWidth="1"/>
    <col min="8964" max="8964" width="12.7109375" style="439" customWidth="1"/>
    <col min="8965" max="8965" width="13.85546875" style="439" customWidth="1"/>
    <col min="8966" max="8967" width="11.42578125" style="439" customWidth="1"/>
    <col min="8968" max="8968" width="11.7109375" style="439" customWidth="1"/>
    <col min="8969" max="8969" width="12" style="439" customWidth="1"/>
    <col min="8970" max="8970" width="11.42578125" style="439" customWidth="1"/>
    <col min="8971" max="8971" width="11" style="439" customWidth="1"/>
    <col min="8972" max="9200" width="11.42578125" style="439"/>
    <col min="9201" max="9201" width="50.5703125" style="439" customWidth="1"/>
    <col min="9202" max="9202" width="15.28515625" style="439" bestFit="1" customWidth="1"/>
    <col min="9203" max="9203" width="16.7109375" style="439" customWidth="1"/>
    <col min="9204" max="9204" width="15.140625" style="439" bestFit="1" customWidth="1"/>
    <col min="9205" max="9205" width="15.42578125" style="439" customWidth="1"/>
    <col min="9206" max="9206" width="16.28515625" style="439" customWidth="1"/>
    <col min="9207" max="9207" width="16.42578125" style="439" customWidth="1"/>
    <col min="9208" max="9208" width="16.5703125" style="439" bestFit="1" customWidth="1"/>
    <col min="9209" max="9209" width="14.7109375" style="439" customWidth="1"/>
    <col min="9210" max="9211" width="11.42578125" style="439"/>
    <col min="9212" max="9212" width="13.85546875" style="439" customWidth="1"/>
    <col min="9213" max="9216" width="11.42578125" style="439"/>
    <col min="9217" max="9217" width="4.140625" style="439" customWidth="1"/>
    <col min="9218" max="9218" width="9.42578125" style="439" customWidth="1"/>
    <col min="9219" max="9219" width="35.5703125" style="439" customWidth="1"/>
    <col min="9220" max="9220" width="12.7109375" style="439" customWidth="1"/>
    <col min="9221" max="9221" width="13.85546875" style="439" customWidth="1"/>
    <col min="9222" max="9223" width="11.42578125" style="439" customWidth="1"/>
    <col min="9224" max="9224" width="11.7109375" style="439" customWidth="1"/>
    <col min="9225" max="9225" width="12" style="439" customWidth="1"/>
    <col min="9226" max="9226" width="11.42578125" style="439" customWidth="1"/>
    <col min="9227" max="9227" width="11" style="439" customWidth="1"/>
    <col min="9228" max="9456" width="11.42578125" style="439"/>
    <col min="9457" max="9457" width="50.5703125" style="439" customWidth="1"/>
    <col min="9458" max="9458" width="15.28515625" style="439" bestFit="1" customWidth="1"/>
    <col min="9459" max="9459" width="16.7109375" style="439" customWidth="1"/>
    <col min="9460" max="9460" width="15.140625" style="439" bestFit="1" customWidth="1"/>
    <col min="9461" max="9461" width="15.42578125" style="439" customWidth="1"/>
    <col min="9462" max="9462" width="16.28515625" style="439" customWidth="1"/>
    <col min="9463" max="9463" width="16.42578125" style="439" customWidth="1"/>
    <col min="9464" max="9464" width="16.5703125" style="439" bestFit="1" customWidth="1"/>
    <col min="9465" max="9465" width="14.7109375" style="439" customWidth="1"/>
    <col min="9466" max="9467" width="11.42578125" style="439"/>
    <col min="9468" max="9468" width="13.85546875" style="439" customWidth="1"/>
    <col min="9469" max="9472" width="11.42578125" style="439"/>
    <col min="9473" max="9473" width="4.140625" style="439" customWidth="1"/>
    <col min="9474" max="9474" width="9.42578125" style="439" customWidth="1"/>
    <col min="9475" max="9475" width="35.5703125" style="439" customWidth="1"/>
    <col min="9476" max="9476" width="12.7109375" style="439" customWidth="1"/>
    <col min="9477" max="9477" width="13.85546875" style="439" customWidth="1"/>
    <col min="9478" max="9479" width="11.42578125" style="439" customWidth="1"/>
    <col min="9480" max="9480" width="11.7109375" style="439" customWidth="1"/>
    <col min="9481" max="9481" width="12" style="439" customWidth="1"/>
    <col min="9482" max="9482" width="11.42578125" style="439" customWidth="1"/>
    <col min="9483" max="9483" width="11" style="439" customWidth="1"/>
    <col min="9484" max="9712" width="11.42578125" style="439"/>
    <col min="9713" max="9713" width="50.5703125" style="439" customWidth="1"/>
    <col min="9714" max="9714" width="15.28515625" style="439" bestFit="1" customWidth="1"/>
    <col min="9715" max="9715" width="16.7109375" style="439" customWidth="1"/>
    <col min="9716" max="9716" width="15.140625" style="439" bestFit="1" customWidth="1"/>
    <col min="9717" max="9717" width="15.42578125" style="439" customWidth="1"/>
    <col min="9718" max="9718" width="16.28515625" style="439" customWidth="1"/>
    <col min="9719" max="9719" width="16.42578125" style="439" customWidth="1"/>
    <col min="9720" max="9720" width="16.5703125" style="439" bestFit="1" customWidth="1"/>
    <col min="9721" max="9721" width="14.7109375" style="439" customWidth="1"/>
    <col min="9722" max="9723" width="11.42578125" style="439"/>
    <col min="9724" max="9724" width="13.85546875" style="439" customWidth="1"/>
    <col min="9725" max="9728" width="11.42578125" style="439"/>
    <col min="9729" max="9729" width="4.140625" style="439" customWidth="1"/>
    <col min="9730" max="9730" width="9.42578125" style="439" customWidth="1"/>
    <col min="9731" max="9731" width="35.5703125" style="439" customWidth="1"/>
    <col min="9732" max="9732" width="12.7109375" style="439" customWidth="1"/>
    <col min="9733" max="9733" width="13.85546875" style="439" customWidth="1"/>
    <col min="9734" max="9735" width="11.42578125" style="439" customWidth="1"/>
    <col min="9736" max="9736" width="11.7109375" style="439" customWidth="1"/>
    <col min="9737" max="9737" width="12" style="439" customWidth="1"/>
    <col min="9738" max="9738" width="11.42578125" style="439" customWidth="1"/>
    <col min="9739" max="9739" width="11" style="439" customWidth="1"/>
    <col min="9740" max="9968" width="11.42578125" style="439"/>
    <col min="9969" max="9969" width="50.5703125" style="439" customWidth="1"/>
    <col min="9970" max="9970" width="15.28515625" style="439" bestFit="1" customWidth="1"/>
    <col min="9971" max="9971" width="16.7109375" style="439" customWidth="1"/>
    <col min="9972" max="9972" width="15.140625" style="439" bestFit="1" customWidth="1"/>
    <col min="9973" max="9973" width="15.42578125" style="439" customWidth="1"/>
    <col min="9974" max="9974" width="16.28515625" style="439" customWidth="1"/>
    <col min="9975" max="9975" width="16.42578125" style="439" customWidth="1"/>
    <col min="9976" max="9976" width="16.5703125" style="439" bestFit="1" customWidth="1"/>
    <col min="9977" max="9977" width="14.7109375" style="439" customWidth="1"/>
    <col min="9978" max="9979" width="11.42578125" style="439"/>
    <col min="9980" max="9980" width="13.85546875" style="439" customWidth="1"/>
    <col min="9981" max="9984" width="11.42578125" style="439"/>
    <col min="9985" max="9985" width="4.140625" style="439" customWidth="1"/>
    <col min="9986" max="9986" width="9.42578125" style="439" customWidth="1"/>
    <col min="9987" max="9987" width="35.5703125" style="439" customWidth="1"/>
    <col min="9988" max="9988" width="12.7109375" style="439" customWidth="1"/>
    <col min="9989" max="9989" width="13.85546875" style="439" customWidth="1"/>
    <col min="9990" max="9991" width="11.42578125" style="439" customWidth="1"/>
    <col min="9992" max="9992" width="11.7109375" style="439" customWidth="1"/>
    <col min="9993" max="9993" width="12" style="439" customWidth="1"/>
    <col min="9994" max="9994" width="11.42578125" style="439" customWidth="1"/>
    <col min="9995" max="9995" width="11" style="439" customWidth="1"/>
    <col min="9996" max="10224" width="11.42578125" style="439"/>
    <col min="10225" max="10225" width="50.5703125" style="439" customWidth="1"/>
    <col min="10226" max="10226" width="15.28515625" style="439" bestFit="1" customWidth="1"/>
    <col min="10227" max="10227" width="16.7109375" style="439" customWidth="1"/>
    <col min="10228" max="10228" width="15.140625" style="439" bestFit="1" customWidth="1"/>
    <col min="10229" max="10229" width="15.42578125" style="439" customWidth="1"/>
    <col min="10230" max="10230" width="16.28515625" style="439" customWidth="1"/>
    <col min="10231" max="10231" width="16.42578125" style="439" customWidth="1"/>
    <col min="10232" max="10232" width="16.5703125" style="439" bestFit="1" customWidth="1"/>
    <col min="10233" max="10233" width="14.7109375" style="439" customWidth="1"/>
    <col min="10234" max="10235" width="11.42578125" style="439"/>
    <col min="10236" max="10236" width="13.85546875" style="439" customWidth="1"/>
    <col min="10237" max="10240" width="11.42578125" style="439"/>
    <col min="10241" max="10241" width="4.140625" style="439" customWidth="1"/>
    <col min="10242" max="10242" width="9.42578125" style="439" customWidth="1"/>
    <col min="10243" max="10243" width="35.5703125" style="439" customWidth="1"/>
    <col min="10244" max="10244" width="12.7109375" style="439" customWidth="1"/>
    <col min="10245" max="10245" width="13.85546875" style="439" customWidth="1"/>
    <col min="10246" max="10247" width="11.42578125" style="439" customWidth="1"/>
    <col min="10248" max="10248" width="11.7109375" style="439" customWidth="1"/>
    <col min="10249" max="10249" width="12" style="439" customWidth="1"/>
    <col min="10250" max="10250" width="11.42578125" style="439" customWidth="1"/>
    <col min="10251" max="10251" width="11" style="439" customWidth="1"/>
    <col min="10252" max="10480" width="11.42578125" style="439"/>
    <col min="10481" max="10481" width="50.5703125" style="439" customWidth="1"/>
    <col min="10482" max="10482" width="15.28515625" style="439" bestFit="1" customWidth="1"/>
    <col min="10483" max="10483" width="16.7109375" style="439" customWidth="1"/>
    <col min="10484" max="10484" width="15.140625" style="439" bestFit="1" customWidth="1"/>
    <col min="10485" max="10485" width="15.42578125" style="439" customWidth="1"/>
    <col min="10486" max="10486" width="16.28515625" style="439" customWidth="1"/>
    <col min="10487" max="10487" width="16.42578125" style="439" customWidth="1"/>
    <col min="10488" max="10488" width="16.5703125" style="439" bestFit="1" customWidth="1"/>
    <col min="10489" max="10489" width="14.7109375" style="439" customWidth="1"/>
    <col min="10490" max="10491" width="11.42578125" style="439"/>
    <col min="10492" max="10492" width="13.85546875" style="439" customWidth="1"/>
    <col min="10493" max="10496" width="11.42578125" style="439"/>
    <col min="10497" max="10497" width="4.140625" style="439" customWidth="1"/>
    <col min="10498" max="10498" width="9.42578125" style="439" customWidth="1"/>
    <col min="10499" max="10499" width="35.5703125" style="439" customWidth="1"/>
    <col min="10500" max="10500" width="12.7109375" style="439" customWidth="1"/>
    <col min="10501" max="10501" width="13.85546875" style="439" customWidth="1"/>
    <col min="10502" max="10503" width="11.42578125" style="439" customWidth="1"/>
    <col min="10504" max="10504" width="11.7109375" style="439" customWidth="1"/>
    <col min="10505" max="10505" width="12" style="439" customWidth="1"/>
    <col min="10506" max="10506" width="11.42578125" style="439" customWidth="1"/>
    <col min="10507" max="10507" width="11" style="439" customWidth="1"/>
    <col min="10508" max="10736" width="11.42578125" style="439"/>
    <col min="10737" max="10737" width="50.5703125" style="439" customWidth="1"/>
    <col min="10738" max="10738" width="15.28515625" style="439" bestFit="1" customWidth="1"/>
    <col min="10739" max="10739" width="16.7109375" style="439" customWidth="1"/>
    <col min="10740" max="10740" width="15.140625" style="439" bestFit="1" customWidth="1"/>
    <col min="10741" max="10741" width="15.42578125" style="439" customWidth="1"/>
    <col min="10742" max="10742" width="16.28515625" style="439" customWidth="1"/>
    <col min="10743" max="10743" width="16.42578125" style="439" customWidth="1"/>
    <col min="10744" max="10744" width="16.5703125" style="439" bestFit="1" customWidth="1"/>
    <col min="10745" max="10745" width="14.7109375" style="439" customWidth="1"/>
    <col min="10746" max="10747" width="11.42578125" style="439"/>
    <col min="10748" max="10748" width="13.85546875" style="439" customWidth="1"/>
    <col min="10749" max="10752" width="11.42578125" style="439"/>
    <col min="10753" max="10753" width="4.140625" style="439" customWidth="1"/>
    <col min="10754" max="10754" width="9.42578125" style="439" customWidth="1"/>
    <col min="10755" max="10755" width="35.5703125" style="439" customWidth="1"/>
    <col min="10756" max="10756" width="12.7109375" style="439" customWidth="1"/>
    <col min="10757" max="10757" width="13.85546875" style="439" customWidth="1"/>
    <col min="10758" max="10759" width="11.42578125" style="439" customWidth="1"/>
    <col min="10760" max="10760" width="11.7109375" style="439" customWidth="1"/>
    <col min="10761" max="10761" width="12" style="439" customWidth="1"/>
    <col min="10762" max="10762" width="11.42578125" style="439" customWidth="1"/>
    <col min="10763" max="10763" width="11" style="439" customWidth="1"/>
    <col min="10764" max="10992" width="11.42578125" style="439"/>
    <col min="10993" max="10993" width="50.5703125" style="439" customWidth="1"/>
    <col min="10994" max="10994" width="15.28515625" style="439" bestFit="1" customWidth="1"/>
    <col min="10995" max="10995" width="16.7109375" style="439" customWidth="1"/>
    <col min="10996" max="10996" width="15.140625" style="439" bestFit="1" customWidth="1"/>
    <col min="10997" max="10997" width="15.42578125" style="439" customWidth="1"/>
    <col min="10998" max="10998" width="16.28515625" style="439" customWidth="1"/>
    <col min="10999" max="10999" width="16.42578125" style="439" customWidth="1"/>
    <col min="11000" max="11000" width="16.5703125" style="439" bestFit="1" customWidth="1"/>
    <col min="11001" max="11001" width="14.7109375" style="439" customWidth="1"/>
    <col min="11002" max="11003" width="11.42578125" style="439"/>
    <col min="11004" max="11004" width="13.85546875" style="439" customWidth="1"/>
    <col min="11005" max="11008" width="11.42578125" style="439"/>
    <col min="11009" max="11009" width="4.140625" style="439" customWidth="1"/>
    <col min="11010" max="11010" width="9.42578125" style="439" customWidth="1"/>
    <col min="11011" max="11011" width="35.5703125" style="439" customWidth="1"/>
    <col min="11012" max="11012" width="12.7109375" style="439" customWidth="1"/>
    <col min="11013" max="11013" width="13.85546875" style="439" customWidth="1"/>
    <col min="11014" max="11015" width="11.42578125" style="439" customWidth="1"/>
    <col min="11016" max="11016" width="11.7109375" style="439" customWidth="1"/>
    <col min="11017" max="11017" width="12" style="439" customWidth="1"/>
    <col min="11018" max="11018" width="11.42578125" style="439" customWidth="1"/>
    <col min="11019" max="11019" width="11" style="439" customWidth="1"/>
    <col min="11020" max="11248" width="11.42578125" style="439"/>
    <col min="11249" max="11249" width="50.5703125" style="439" customWidth="1"/>
    <col min="11250" max="11250" width="15.28515625" style="439" bestFit="1" customWidth="1"/>
    <col min="11251" max="11251" width="16.7109375" style="439" customWidth="1"/>
    <col min="11252" max="11252" width="15.140625" style="439" bestFit="1" customWidth="1"/>
    <col min="11253" max="11253" width="15.42578125" style="439" customWidth="1"/>
    <col min="11254" max="11254" width="16.28515625" style="439" customWidth="1"/>
    <col min="11255" max="11255" width="16.42578125" style="439" customWidth="1"/>
    <col min="11256" max="11256" width="16.5703125" style="439" bestFit="1" customWidth="1"/>
    <col min="11257" max="11257" width="14.7109375" style="439" customWidth="1"/>
    <col min="11258" max="11259" width="11.42578125" style="439"/>
    <col min="11260" max="11260" width="13.85546875" style="439" customWidth="1"/>
    <col min="11261" max="11264" width="11.42578125" style="439"/>
    <col min="11265" max="11265" width="4.140625" style="439" customWidth="1"/>
    <col min="11266" max="11266" width="9.42578125" style="439" customWidth="1"/>
    <col min="11267" max="11267" width="35.5703125" style="439" customWidth="1"/>
    <col min="11268" max="11268" width="12.7109375" style="439" customWidth="1"/>
    <col min="11269" max="11269" width="13.85546875" style="439" customWidth="1"/>
    <col min="11270" max="11271" width="11.42578125" style="439" customWidth="1"/>
    <col min="11272" max="11272" width="11.7109375" style="439" customWidth="1"/>
    <col min="11273" max="11273" width="12" style="439" customWidth="1"/>
    <col min="11274" max="11274" width="11.42578125" style="439" customWidth="1"/>
    <col min="11275" max="11275" width="11" style="439" customWidth="1"/>
    <col min="11276" max="11504" width="11.42578125" style="439"/>
    <col min="11505" max="11505" width="50.5703125" style="439" customWidth="1"/>
    <col min="11506" max="11506" width="15.28515625" style="439" bestFit="1" customWidth="1"/>
    <col min="11507" max="11507" width="16.7109375" style="439" customWidth="1"/>
    <col min="11508" max="11508" width="15.140625" style="439" bestFit="1" customWidth="1"/>
    <col min="11509" max="11509" width="15.42578125" style="439" customWidth="1"/>
    <col min="11510" max="11510" width="16.28515625" style="439" customWidth="1"/>
    <col min="11511" max="11511" width="16.42578125" style="439" customWidth="1"/>
    <col min="11512" max="11512" width="16.5703125" style="439" bestFit="1" customWidth="1"/>
    <col min="11513" max="11513" width="14.7109375" style="439" customWidth="1"/>
    <col min="11514" max="11515" width="11.42578125" style="439"/>
    <col min="11516" max="11516" width="13.85546875" style="439" customWidth="1"/>
    <col min="11517" max="11520" width="11.42578125" style="439"/>
    <col min="11521" max="11521" width="4.140625" style="439" customWidth="1"/>
    <col min="11522" max="11522" width="9.42578125" style="439" customWidth="1"/>
    <col min="11523" max="11523" width="35.5703125" style="439" customWidth="1"/>
    <col min="11524" max="11524" width="12.7109375" style="439" customWidth="1"/>
    <col min="11525" max="11525" width="13.85546875" style="439" customWidth="1"/>
    <col min="11526" max="11527" width="11.42578125" style="439" customWidth="1"/>
    <col min="11528" max="11528" width="11.7109375" style="439" customWidth="1"/>
    <col min="11529" max="11529" width="12" style="439" customWidth="1"/>
    <col min="11530" max="11530" width="11.42578125" style="439" customWidth="1"/>
    <col min="11531" max="11531" width="11" style="439" customWidth="1"/>
    <col min="11532" max="11760" width="11.42578125" style="439"/>
    <col min="11761" max="11761" width="50.5703125" style="439" customWidth="1"/>
    <col min="11762" max="11762" width="15.28515625" style="439" bestFit="1" customWidth="1"/>
    <col min="11763" max="11763" width="16.7109375" style="439" customWidth="1"/>
    <col min="11764" max="11764" width="15.140625" style="439" bestFit="1" customWidth="1"/>
    <col min="11765" max="11765" width="15.42578125" style="439" customWidth="1"/>
    <col min="11766" max="11766" width="16.28515625" style="439" customWidth="1"/>
    <col min="11767" max="11767" width="16.42578125" style="439" customWidth="1"/>
    <col min="11768" max="11768" width="16.5703125" style="439" bestFit="1" customWidth="1"/>
    <col min="11769" max="11769" width="14.7109375" style="439" customWidth="1"/>
    <col min="11770" max="11771" width="11.42578125" style="439"/>
    <col min="11772" max="11772" width="13.85546875" style="439" customWidth="1"/>
    <col min="11773" max="11776" width="11.42578125" style="439"/>
    <col min="11777" max="11777" width="4.140625" style="439" customWidth="1"/>
    <col min="11778" max="11778" width="9.42578125" style="439" customWidth="1"/>
    <col min="11779" max="11779" width="35.5703125" style="439" customWidth="1"/>
    <col min="11780" max="11780" width="12.7109375" style="439" customWidth="1"/>
    <col min="11781" max="11781" width="13.85546875" style="439" customWidth="1"/>
    <col min="11782" max="11783" width="11.42578125" style="439" customWidth="1"/>
    <col min="11784" max="11784" width="11.7109375" style="439" customWidth="1"/>
    <col min="11785" max="11785" width="12" style="439" customWidth="1"/>
    <col min="11786" max="11786" width="11.42578125" style="439" customWidth="1"/>
    <col min="11787" max="11787" width="11" style="439" customWidth="1"/>
    <col min="11788" max="12016" width="11.42578125" style="439"/>
    <col min="12017" max="12017" width="50.5703125" style="439" customWidth="1"/>
    <col min="12018" max="12018" width="15.28515625" style="439" bestFit="1" customWidth="1"/>
    <col min="12019" max="12019" width="16.7109375" style="439" customWidth="1"/>
    <col min="12020" max="12020" width="15.140625" style="439" bestFit="1" customWidth="1"/>
    <col min="12021" max="12021" width="15.42578125" style="439" customWidth="1"/>
    <col min="12022" max="12022" width="16.28515625" style="439" customWidth="1"/>
    <col min="12023" max="12023" width="16.42578125" style="439" customWidth="1"/>
    <col min="12024" max="12024" width="16.5703125" style="439" bestFit="1" customWidth="1"/>
    <col min="12025" max="12025" width="14.7109375" style="439" customWidth="1"/>
    <col min="12026" max="12027" width="11.42578125" style="439"/>
    <col min="12028" max="12028" width="13.85546875" style="439" customWidth="1"/>
    <col min="12029" max="12032" width="11.42578125" style="439"/>
    <col min="12033" max="12033" width="4.140625" style="439" customWidth="1"/>
    <col min="12034" max="12034" width="9.42578125" style="439" customWidth="1"/>
    <col min="12035" max="12035" width="35.5703125" style="439" customWidth="1"/>
    <col min="12036" max="12036" width="12.7109375" style="439" customWidth="1"/>
    <col min="12037" max="12037" width="13.85546875" style="439" customWidth="1"/>
    <col min="12038" max="12039" width="11.42578125" style="439" customWidth="1"/>
    <col min="12040" max="12040" width="11.7109375" style="439" customWidth="1"/>
    <col min="12041" max="12041" width="12" style="439" customWidth="1"/>
    <col min="12042" max="12042" width="11.42578125" style="439" customWidth="1"/>
    <col min="12043" max="12043" width="11" style="439" customWidth="1"/>
    <col min="12044" max="12272" width="11.42578125" style="439"/>
    <col min="12273" max="12273" width="50.5703125" style="439" customWidth="1"/>
    <col min="12274" max="12274" width="15.28515625" style="439" bestFit="1" customWidth="1"/>
    <col min="12275" max="12275" width="16.7109375" style="439" customWidth="1"/>
    <col min="12276" max="12276" width="15.140625" style="439" bestFit="1" customWidth="1"/>
    <col min="12277" max="12277" width="15.42578125" style="439" customWidth="1"/>
    <col min="12278" max="12278" width="16.28515625" style="439" customWidth="1"/>
    <col min="12279" max="12279" width="16.42578125" style="439" customWidth="1"/>
    <col min="12280" max="12280" width="16.5703125" style="439" bestFit="1" customWidth="1"/>
    <col min="12281" max="12281" width="14.7109375" style="439" customWidth="1"/>
    <col min="12282" max="12283" width="11.42578125" style="439"/>
    <col min="12284" max="12284" width="13.85546875" style="439" customWidth="1"/>
    <col min="12285" max="12288" width="11.42578125" style="439"/>
    <col min="12289" max="12289" width="4.140625" style="439" customWidth="1"/>
    <col min="12290" max="12290" width="9.42578125" style="439" customWidth="1"/>
    <col min="12291" max="12291" width="35.5703125" style="439" customWidth="1"/>
    <col min="12292" max="12292" width="12.7109375" style="439" customWidth="1"/>
    <col min="12293" max="12293" width="13.85546875" style="439" customWidth="1"/>
    <col min="12294" max="12295" width="11.42578125" style="439" customWidth="1"/>
    <col min="12296" max="12296" width="11.7109375" style="439" customWidth="1"/>
    <col min="12297" max="12297" width="12" style="439" customWidth="1"/>
    <col min="12298" max="12298" width="11.42578125" style="439" customWidth="1"/>
    <col min="12299" max="12299" width="11" style="439" customWidth="1"/>
    <col min="12300" max="12528" width="11.42578125" style="439"/>
    <col min="12529" max="12529" width="50.5703125" style="439" customWidth="1"/>
    <col min="12530" max="12530" width="15.28515625" style="439" bestFit="1" customWidth="1"/>
    <col min="12531" max="12531" width="16.7109375" style="439" customWidth="1"/>
    <col min="12532" max="12532" width="15.140625" style="439" bestFit="1" customWidth="1"/>
    <col min="12533" max="12533" width="15.42578125" style="439" customWidth="1"/>
    <col min="12534" max="12534" width="16.28515625" style="439" customWidth="1"/>
    <col min="12535" max="12535" width="16.42578125" style="439" customWidth="1"/>
    <col min="12536" max="12536" width="16.5703125" style="439" bestFit="1" customWidth="1"/>
    <col min="12537" max="12537" width="14.7109375" style="439" customWidth="1"/>
    <col min="12538" max="12539" width="11.42578125" style="439"/>
    <col min="12540" max="12540" width="13.85546875" style="439" customWidth="1"/>
    <col min="12541" max="12544" width="11.42578125" style="439"/>
    <col min="12545" max="12545" width="4.140625" style="439" customWidth="1"/>
    <col min="12546" max="12546" width="9.42578125" style="439" customWidth="1"/>
    <col min="12547" max="12547" width="35.5703125" style="439" customWidth="1"/>
    <col min="12548" max="12548" width="12.7109375" style="439" customWidth="1"/>
    <col min="12549" max="12549" width="13.85546875" style="439" customWidth="1"/>
    <col min="12550" max="12551" width="11.42578125" style="439" customWidth="1"/>
    <col min="12552" max="12552" width="11.7109375" style="439" customWidth="1"/>
    <col min="12553" max="12553" width="12" style="439" customWidth="1"/>
    <col min="12554" max="12554" width="11.42578125" style="439" customWidth="1"/>
    <col min="12555" max="12555" width="11" style="439" customWidth="1"/>
    <col min="12556" max="12784" width="11.42578125" style="439"/>
    <col min="12785" max="12785" width="50.5703125" style="439" customWidth="1"/>
    <col min="12786" max="12786" width="15.28515625" style="439" bestFit="1" customWidth="1"/>
    <col min="12787" max="12787" width="16.7109375" style="439" customWidth="1"/>
    <col min="12788" max="12788" width="15.140625" style="439" bestFit="1" customWidth="1"/>
    <col min="12789" max="12789" width="15.42578125" style="439" customWidth="1"/>
    <col min="12790" max="12790" width="16.28515625" style="439" customWidth="1"/>
    <col min="12791" max="12791" width="16.42578125" style="439" customWidth="1"/>
    <col min="12792" max="12792" width="16.5703125" style="439" bestFit="1" customWidth="1"/>
    <col min="12793" max="12793" width="14.7109375" style="439" customWidth="1"/>
    <col min="12794" max="12795" width="11.42578125" style="439"/>
    <col min="12796" max="12796" width="13.85546875" style="439" customWidth="1"/>
    <col min="12797" max="12800" width="11.42578125" style="439"/>
    <col min="12801" max="12801" width="4.140625" style="439" customWidth="1"/>
    <col min="12802" max="12802" width="9.42578125" style="439" customWidth="1"/>
    <col min="12803" max="12803" width="35.5703125" style="439" customWidth="1"/>
    <col min="12804" max="12804" width="12.7109375" style="439" customWidth="1"/>
    <col min="12805" max="12805" width="13.85546875" style="439" customWidth="1"/>
    <col min="12806" max="12807" width="11.42578125" style="439" customWidth="1"/>
    <col min="12808" max="12808" width="11.7109375" style="439" customWidth="1"/>
    <col min="12809" max="12809" width="12" style="439" customWidth="1"/>
    <col min="12810" max="12810" width="11.42578125" style="439" customWidth="1"/>
    <col min="12811" max="12811" width="11" style="439" customWidth="1"/>
    <col min="12812" max="13040" width="11.42578125" style="439"/>
    <col min="13041" max="13041" width="50.5703125" style="439" customWidth="1"/>
    <col min="13042" max="13042" width="15.28515625" style="439" bestFit="1" customWidth="1"/>
    <col min="13043" max="13043" width="16.7109375" style="439" customWidth="1"/>
    <col min="13044" max="13044" width="15.140625" style="439" bestFit="1" customWidth="1"/>
    <col min="13045" max="13045" width="15.42578125" style="439" customWidth="1"/>
    <col min="13046" max="13046" width="16.28515625" style="439" customWidth="1"/>
    <col min="13047" max="13047" width="16.42578125" style="439" customWidth="1"/>
    <col min="13048" max="13048" width="16.5703125" style="439" bestFit="1" customWidth="1"/>
    <col min="13049" max="13049" width="14.7109375" style="439" customWidth="1"/>
    <col min="13050" max="13051" width="11.42578125" style="439"/>
    <col min="13052" max="13052" width="13.85546875" style="439" customWidth="1"/>
    <col min="13053" max="13056" width="11.42578125" style="439"/>
    <col min="13057" max="13057" width="4.140625" style="439" customWidth="1"/>
    <col min="13058" max="13058" width="9.42578125" style="439" customWidth="1"/>
    <col min="13059" max="13059" width="35.5703125" style="439" customWidth="1"/>
    <col min="13060" max="13060" width="12.7109375" style="439" customWidth="1"/>
    <col min="13061" max="13061" width="13.85546875" style="439" customWidth="1"/>
    <col min="13062" max="13063" width="11.42578125" style="439" customWidth="1"/>
    <col min="13064" max="13064" width="11.7109375" style="439" customWidth="1"/>
    <col min="13065" max="13065" width="12" style="439" customWidth="1"/>
    <col min="13066" max="13066" width="11.42578125" style="439" customWidth="1"/>
    <col min="13067" max="13067" width="11" style="439" customWidth="1"/>
    <col min="13068" max="13296" width="11.42578125" style="439"/>
    <col min="13297" max="13297" width="50.5703125" style="439" customWidth="1"/>
    <col min="13298" max="13298" width="15.28515625" style="439" bestFit="1" customWidth="1"/>
    <col min="13299" max="13299" width="16.7109375" style="439" customWidth="1"/>
    <col min="13300" max="13300" width="15.140625" style="439" bestFit="1" customWidth="1"/>
    <col min="13301" max="13301" width="15.42578125" style="439" customWidth="1"/>
    <col min="13302" max="13302" width="16.28515625" style="439" customWidth="1"/>
    <col min="13303" max="13303" width="16.42578125" style="439" customWidth="1"/>
    <col min="13304" max="13304" width="16.5703125" style="439" bestFit="1" customWidth="1"/>
    <col min="13305" max="13305" width="14.7109375" style="439" customWidth="1"/>
    <col min="13306" max="13307" width="11.42578125" style="439"/>
    <col min="13308" max="13308" width="13.85546875" style="439" customWidth="1"/>
    <col min="13309" max="13312" width="11.42578125" style="439"/>
    <col min="13313" max="13313" width="4.140625" style="439" customWidth="1"/>
    <col min="13314" max="13314" width="9.42578125" style="439" customWidth="1"/>
    <col min="13315" max="13315" width="35.5703125" style="439" customWidth="1"/>
    <col min="13316" max="13316" width="12.7109375" style="439" customWidth="1"/>
    <col min="13317" max="13317" width="13.85546875" style="439" customWidth="1"/>
    <col min="13318" max="13319" width="11.42578125" style="439" customWidth="1"/>
    <col min="13320" max="13320" width="11.7109375" style="439" customWidth="1"/>
    <col min="13321" max="13321" width="12" style="439" customWidth="1"/>
    <col min="13322" max="13322" width="11.42578125" style="439" customWidth="1"/>
    <col min="13323" max="13323" width="11" style="439" customWidth="1"/>
    <col min="13324" max="13552" width="11.42578125" style="439"/>
    <col min="13553" max="13553" width="50.5703125" style="439" customWidth="1"/>
    <col min="13554" max="13554" width="15.28515625" style="439" bestFit="1" customWidth="1"/>
    <col min="13555" max="13555" width="16.7109375" style="439" customWidth="1"/>
    <col min="13556" max="13556" width="15.140625" style="439" bestFit="1" customWidth="1"/>
    <col min="13557" max="13557" width="15.42578125" style="439" customWidth="1"/>
    <col min="13558" max="13558" width="16.28515625" style="439" customWidth="1"/>
    <col min="13559" max="13559" width="16.42578125" style="439" customWidth="1"/>
    <col min="13560" max="13560" width="16.5703125" style="439" bestFit="1" customWidth="1"/>
    <col min="13561" max="13561" width="14.7109375" style="439" customWidth="1"/>
    <col min="13562" max="13563" width="11.42578125" style="439"/>
    <col min="13564" max="13564" width="13.85546875" style="439" customWidth="1"/>
    <col min="13565" max="13568" width="11.42578125" style="439"/>
    <col min="13569" max="13569" width="4.140625" style="439" customWidth="1"/>
    <col min="13570" max="13570" width="9.42578125" style="439" customWidth="1"/>
    <col min="13571" max="13571" width="35.5703125" style="439" customWidth="1"/>
    <col min="13572" max="13572" width="12.7109375" style="439" customWidth="1"/>
    <col min="13573" max="13573" width="13.85546875" style="439" customWidth="1"/>
    <col min="13574" max="13575" width="11.42578125" style="439" customWidth="1"/>
    <col min="13576" max="13576" width="11.7109375" style="439" customWidth="1"/>
    <col min="13577" max="13577" width="12" style="439" customWidth="1"/>
    <col min="13578" max="13578" width="11.42578125" style="439" customWidth="1"/>
    <col min="13579" max="13579" width="11" style="439" customWidth="1"/>
    <col min="13580" max="13808" width="11.42578125" style="439"/>
    <col min="13809" max="13809" width="50.5703125" style="439" customWidth="1"/>
    <col min="13810" max="13810" width="15.28515625" style="439" bestFit="1" customWidth="1"/>
    <col min="13811" max="13811" width="16.7109375" style="439" customWidth="1"/>
    <col min="13812" max="13812" width="15.140625" style="439" bestFit="1" customWidth="1"/>
    <col min="13813" max="13813" width="15.42578125" style="439" customWidth="1"/>
    <col min="13814" max="13814" width="16.28515625" style="439" customWidth="1"/>
    <col min="13815" max="13815" width="16.42578125" style="439" customWidth="1"/>
    <col min="13816" max="13816" width="16.5703125" style="439" bestFit="1" customWidth="1"/>
    <col min="13817" max="13817" width="14.7109375" style="439" customWidth="1"/>
    <col min="13818" max="13819" width="11.42578125" style="439"/>
    <col min="13820" max="13820" width="13.85546875" style="439" customWidth="1"/>
    <col min="13821" max="13824" width="11.42578125" style="439"/>
    <col min="13825" max="13825" width="4.140625" style="439" customWidth="1"/>
    <col min="13826" max="13826" width="9.42578125" style="439" customWidth="1"/>
    <col min="13827" max="13827" width="35.5703125" style="439" customWidth="1"/>
    <col min="13828" max="13828" width="12.7109375" style="439" customWidth="1"/>
    <col min="13829" max="13829" width="13.85546875" style="439" customWidth="1"/>
    <col min="13830" max="13831" width="11.42578125" style="439" customWidth="1"/>
    <col min="13832" max="13832" width="11.7109375" style="439" customWidth="1"/>
    <col min="13833" max="13833" width="12" style="439" customWidth="1"/>
    <col min="13834" max="13834" width="11.42578125" style="439" customWidth="1"/>
    <col min="13835" max="13835" width="11" style="439" customWidth="1"/>
    <col min="13836" max="14064" width="11.42578125" style="439"/>
    <col min="14065" max="14065" width="50.5703125" style="439" customWidth="1"/>
    <col min="14066" max="14066" width="15.28515625" style="439" bestFit="1" customWidth="1"/>
    <col min="14067" max="14067" width="16.7109375" style="439" customWidth="1"/>
    <col min="14068" max="14068" width="15.140625" style="439" bestFit="1" customWidth="1"/>
    <col min="14069" max="14069" width="15.42578125" style="439" customWidth="1"/>
    <col min="14070" max="14070" width="16.28515625" style="439" customWidth="1"/>
    <col min="14071" max="14071" width="16.42578125" style="439" customWidth="1"/>
    <col min="14072" max="14072" width="16.5703125" style="439" bestFit="1" customWidth="1"/>
    <col min="14073" max="14073" width="14.7109375" style="439" customWidth="1"/>
    <col min="14074" max="14075" width="11.42578125" style="439"/>
    <col min="14076" max="14076" width="13.85546875" style="439" customWidth="1"/>
    <col min="14077" max="14080" width="11.42578125" style="439"/>
    <col min="14081" max="14081" width="4.140625" style="439" customWidth="1"/>
    <col min="14082" max="14082" width="9.42578125" style="439" customWidth="1"/>
    <col min="14083" max="14083" width="35.5703125" style="439" customWidth="1"/>
    <col min="14084" max="14084" width="12.7109375" style="439" customWidth="1"/>
    <col min="14085" max="14085" width="13.85546875" style="439" customWidth="1"/>
    <col min="14086" max="14087" width="11.42578125" style="439" customWidth="1"/>
    <col min="14088" max="14088" width="11.7109375" style="439" customWidth="1"/>
    <col min="14089" max="14089" width="12" style="439" customWidth="1"/>
    <col min="14090" max="14090" width="11.42578125" style="439" customWidth="1"/>
    <col min="14091" max="14091" width="11" style="439" customWidth="1"/>
    <col min="14092" max="14320" width="11.42578125" style="439"/>
    <col min="14321" max="14321" width="50.5703125" style="439" customWidth="1"/>
    <col min="14322" max="14322" width="15.28515625" style="439" bestFit="1" customWidth="1"/>
    <col min="14323" max="14323" width="16.7109375" style="439" customWidth="1"/>
    <col min="14324" max="14324" width="15.140625" style="439" bestFit="1" customWidth="1"/>
    <col min="14325" max="14325" width="15.42578125" style="439" customWidth="1"/>
    <col min="14326" max="14326" width="16.28515625" style="439" customWidth="1"/>
    <col min="14327" max="14327" width="16.42578125" style="439" customWidth="1"/>
    <col min="14328" max="14328" width="16.5703125" style="439" bestFit="1" customWidth="1"/>
    <col min="14329" max="14329" width="14.7109375" style="439" customWidth="1"/>
    <col min="14330" max="14331" width="11.42578125" style="439"/>
    <col min="14332" max="14332" width="13.85546875" style="439" customWidth="1"/>
    <col min="14333" max="14336" width="11.42578125" style="439"/>
    <col min="14337" max="14337" width="4.140625" style="439" customWidth="1"/>
    <col min="14338" max="14338" width="9.42578125" style="439" customWidth="1"/>
    <col min="14339" max="14339" width="35.5703125" style="439" customWidth="1"/>
    <col min="14340" max="14340" width="12.7109375" style="439" customWidth="1"/>
    <col min="14341" max="14341" width="13.85546875" style="439" customWidth="1"/>
    <col min="14342" max="14343" width="11.42578125" style="439" customWidth="1"/>
    <col min="14344" max="14344" width="11.7109375" style="439" customWidth="1"/>
    <col min="14345" max="14345" width="12" style="439" customWidth="1"/>
    <col min="14346" max="14346" width="11.42578125" style="439" customWidth="1"/>
    <col min="14347" max="14347" width="11" style="439" customWidth="1"/>
    <col min="14348" max="14576" width="11.42578125" style="439"/>
    <col min="14577" max="14577" width="50.5703125" style="439" customWidth="1"/>
    <col min="14578" max="14578" width="15.28515625" style="439" bestFit="1" customWidth="1"/>
    <col min="14579" max="14579" width="16.7109375" style="439" customWidth="1"/>
    <col min="14580" max="14580" width="15.140625" style="439" bestFit="1" customWidth="1"/>
    <col min="14581" max="14581" width="15.42578125" style="439" customWidth="1"/>
    <col min="14582" max="14582" width="16.28515625" style="439" customWidth="1"/>
    <col min="14583" max="14583" width="16.42578125" style="439" customWidth="1"/>
    <col min="14584" max="14584" width="16.5703125" style="439" bestFit="1" customWidth="1"/>
    <col min="14585" max="14585" width="14.7109375" style="439" customWidth="1"/>
    <col min="14586" max="14587" width="11.42578125" style="439"/>
    <col min="14588" max="14588" width="13.85546875" style="439" customWidth="1"/>
    <col min="14589" max="14592" width="11.42578125" style="439"/>
    <col min="14593" max="14593" width="4.140625" style="439" customWidth="1"/>
    <col min="14594" max="14594" width="9.42578125" style="439" customWidth="1"/>
    <col min="14595" max="14595" width="35.5703125" style="439" customWidth="1"/>
    <col min="14596" max="14596" width="12.7109375" style="439" customWidth="1"/>
    <col min="14597" max="14597" width="13.85546875" style="439" customWidth="1"/>
    <col min="14598" max="14599" width="11.42578125" style="439" customWidth="1"/>
    <col min="14600" max="14600" width="11.7109375" style="439" customWidth="1"/>
    <col min="14601" max="14601" width="12" style="439" customWidth="1"/>
    <col min="14602" max="14602" width="11.42578125" style="439" customWidth="1"/>
    <col min="14603" max="14603" width="11" style="439" customWidth="1"/>
    <col min="14604" max="14832" width="11.42578125" style="439"/>
    <col min="14833" max="14833" width="50.5703125" style="439" customWidth="1"/>
    <col min="14834" max="14834" width="15.28515625" style="439" bestFit="1" customWidth="1"/>
    <col min="14835" max="14835" width="16.7109375" style="439" customWidth="1"/>
    <col min="14836" max="14836" width="15.140625" style="439" bestFit="1" customWidth="1"/>
    <col min="14837" max="14837" width="15.42578125" style="439" customWidth="1"/>
    <col min="14838" max="14838" width="16.28515625" style="439" customWidth="1"/>
    <col min="14839" max="14839" width="16.42578125" style="439" customWidth="1"/>
    <col min="14840" max="14840" width="16.5703125" style="439" bestFit="1" customWidth="1"/>
    <col min="14841" max="14841" width="14.7109375" style="439" customWidth="1"/>
    <col min="14842" max="14843" width="11.42578125" style="439"/>
    <col min="14844" max="14844" width="13.85546875" style="439" customWidth="1"/>
    <col min="14845" max="14848" width="11.42578125" style="439"/>
    <col min="14849" max="14849" width="4.140625" style="439" customWidth="1"/>
    <col min="14850" max="14850" width="9.42578125" style="439" customWidth="1"/>
    <col min="14851" max="14851" width="35.5703125" style="439" customWidth="1"/>
    <col min="14852" max="14852" width="12.7109375" style="439" customWidth="1"/>
    <col min="14853" max="14853" width="13.85546875" style="439" customWidth="1"/>
    <col min="14854" max="14855" width="11.42578125" style="439" customWidth="1"/>
    <col min="14856" max="14856" width="11.7109375" style="439" customWidth="1"/>
    <col min="14857" max="14857" width="12" style="439" customWidth="1"/>
    <col min="14858" max="14858" width="11.42578125" style="439" customWidth="1"/>
    <col min="14859" max="14859" width="11" style="439" customWidth="1"/>
    <col min="14860" max="15088" width="11.42578125" style="439"/>
    <col min="15089" max="15089" width="50.5703125" style="439" customWidth="1"/>
    <col min="15090" max="15090" width="15.28515625" style="439" bestFit="1" customWidth="1"/>
    <col min="15091" max="15091" width="16.7109375" style="439" customWidth="1"/>
    <col min="15092" max="15092" width="15.140625" style="439" bestFit="1" customWidth="1"/>
    <col min="15093" max="15093" width="15.42578125" style="439" customWidth="1"/>
    <col min="15094" max="15094" width="16.28515625" style="439" customWidth="1"/>
    <col min="15095" max="15095" width="16.42578125" style="439" customWidth="1"/>
    <col min="15096" max="15096" width="16.5703125" style="439" bestFit="1" customWidth="1"/>
    <col min="15097" max="15097" width="14.7109375" style="439" customWidth="1"/>
    <col min="15098" max="15099" width="11.42578125" style="439"/>
    <col min="15100" max="15100" width="13.85546875" style="439" customWidth="1"/>
    <col min="15101" max="15104" width="11.42578125" style="439"/>
    <col min="15105" max="15105" width="4.140625" style="439" customWidth="1"/>
    <col min="15106" max="15106" width="9.42578125" style="439" customWidth="1"/>
    <col min="15107" max="15107" width="35.5703125" style="439" customWidth="1"/>
    <col min="15108" max="15108" width="12.7109375" style="439" customWidth="1"/>
    <col min="15109" max="15109" width="13.85546875" style="439" customWidth="1"/>
    <col min="15110" max="15111" width="11.42578125" style="439" customWidth="1"/>
    <col min="15112" max="15112" width="11.7109375" style="439" customWidth="1"/>
    <col min="15113" max="15113" width="12" style="439" customWidth="1"/>
    <col min="15114" max="15114" width="11.42578125" style="439" customWidth="1"/>
    <col min="15115" max="15115" width="11" style="439" customWidth="1"/>
    <col min="15116" max="15344" width="11.42578125" style="439"/>
    <col min="15345" max="15345" width="50.5703125" style="439" customWidth="1"/>
    <col min="15346" max="15346" width="15.28515625" style="439" bestFit="1" customWidth="1"/>
    <col min="15347" max="15347" width="16.7109375" style="439" customWidth="1"/>
    <col min="15348" max="15348" width="15.140625" style="439" bestFit="1" customWidth="1"/>
    <col min="15349" max="15349" width="15.42578125" style="439" customWidth="1"/>
    <col min="15350" max="15350" width="16.28515625" style="439" customWidth="1"/>
    <col min="15351" max="15351" width="16.42578125" style="439" customWidth="1"/>
    <col min="15352" max="15352" width="16.5703125" style="439" bestFit="1" customWidth="1"/>
    <col min="15353" max="15353" width="14.7109375" style="439" customWidth="1"/>
    <col min="15354" max="15355" width="11.42578125" style="439"/>
    <col min="15356" max="15356" width="13.85546875" style="439" customWidth="1"/>
    <col min="15357" max="15360" width="11.42578125" style="439"/>
    <col min="15361" max="15361" width="4.140625" style="439" customWidth="1"/>
    <col min="15362" max="15362" width="9.42578125" style="439" customWidth="1"/>
    <col min="15363" max="15363" width="35.5703125" style="439" customWidth="1"/>
    <col min="15364" max="15364" width="12.7109375" style="439" customWidth="1"/>
    <col min="15365" max="15365" width="13.85546875" style="439" customWidth="1"/>
    <col min="15366" max="15367" width="11.42578125" style="439" customWidth="1"/>
    <col min="15368" max="15368" width="11.7109375" style="439" customWidth="1"/>
    <col min="15369" max="15369" width="12" style="439" customWidth="1"/>
    <col min="15370" max="15370" width="11.42578125" style="439" customWidth="1"/>
    <col min="15371" max="15371" width="11" style="439" customWidth="1"/>
    <col min="15372" max="15600" width="11.42578125" style="439"/>
    <col min="15601" max="15601" width="50.5703125" style="439" customWidth="1"/>
    <col min="15602" max="15602" width="15.28515625" style="439" bestFit="1" customWidth="1"/>
    <col min="15603" max="15603" width="16.7109375" style="439" customWidth="1"/>
    <col min="15604" max="15604" width="15.140625" style="439" bestFit="1" customWidth="1"/>
    <col min="15605" max="15605" width="15.42578125" style="439" customWidth="1"/>
    <col min="15606" max="15606" width="16.28515625" style="439" customWidth="1"/>
    <col min="15607" max="15607" width="16.42578125" style="439" customWidth="1"/>
    <col min="15608" max="15608" width="16.5703125" style="439" bestFit="1" customWidth="1"/>
    <col min="15609" max="15609" width="14.7109375" style="439" customWidth="1"/>
    <col min="15610" max="15611" width="11.42578125" style="439"/>
    <col min="15612" max="15612" width="13.85546875" style="439" customWidth="1"/>
    <col min="15613" max="15616" width="11.42578125" style="439"/>
    <col min="15617" max="15617" width="4.140625" style="439" customWidth="1"/>
    <col min="15618" max="15618" width="9.42578125" style="439" customWidth="1"/>
    <col min="15619" max="15619" width="35.5703125" style="439" customWidth="1"/>
    <col min="15620" max="15620" width="12.7109375" style="439" customWidth="1"/>
    <col min="15621" max="15621" width="13.85546875" style="439" customWidth="1"/>
    <col min="15622" max="15623" width="11.42578125" style="439" customWidth="1"/>
    <col min="15624" max="15624" width="11.7109375" style="439" customWidth="1"/>
    <col min="15625" max="15625" width="12" style="439" customWidth="1"/>
    <col min="15626" max="15626" width="11.42578125" style="439" customWidth="1"/>
    <col min="15627" max="15627" width="11" style="439" customWidth="1"/>
    <col min="15628" max="15856" width="11.42578125" style="439"/>
    <col min="15857" max="15857" width="50.5703125" style="439" customWidth="1"/>
    <col min="15858" max="15858" width="15.28515625" style="439" bestFit="1" customWidth="1"/>
    <col min="15859" max="15859" width="16.7109375" style="439" customWidth="1"/>
    <col min="15860" max="15860" width="15.140625" style="439" bestFit="1" customWidth="1"/>
    <col min="15861" max="15861" width="15.42578125" style="439" customWidth="1"/>
    <col min="15862" max="15862" width="16.28515625" style="439" customWidth="1"/>
    <col min="15863" max="15863" width="16.42578125" style="439" customWidth="1"/>
    <col min="15864" max="15864" width="16.5703125" style="439" bestFit="1" customWidth="1"/>
    <col min="15865" max="15865" width="14.7109375" style="439" customWidth="1"/>
    <col min="15866" max="15867" width="11.42578125" style="439"/>
    <col min="15868" max="15868" width="13.85546875" style="439" customWidth="1"/>
    <col min="15869" max="15872" width="11.42578125" style="439"/>
    <col min="15873" max="15873" width="4.140625" style="439" customWidth="1"/>
    <col min="15874" max="15874" width="9.42578125" style="439" customWidth="1"/>
    <col min="15875" max="15875" width="35.5703125" style="439" customWidth="1"/>
    <col min="15876" max="15876" width="12.7109375" style="439" customWidth="1"/>
    <col min="15877" max="15877" width="13.85546875" style="439" customWidth="1"/>
    <col min="15878" max="15879" width="11.42578125" style="439" customWidth="1"/>
    <col min="15880" max="15880" width="11.7109375" style="439" customWidth="1"/>
    <col min="15881" max="15881" width="12" style="439" customWidth="1"/>
    <col min="15882" max="15882" width="11.42578125" style="439" customWidth="1"/>
    <col min="15883" max="15883" width="11" style="439" customWidth="1"/>
    <col min="15884" max="16112" width="11.42578125" style="439"/>
    <col min="16113" max="16113" width="50.5703125" style="439" customWidth="1"/>
    <col min="16114" max="16114" width="15.28515625" style="439" bestFit="1" customWidth="1"/>
    <col min="16115" max="16115" width="16.7109375" style="439" customWidth="1"/>
    <col min="16116" max="16116" width="15.140625" style="439" bestFit="1" customWidth="1"/>
    <col min="16117" max="16117" width="15.42578125" style="439" customWidth="1"/>
    <col min="16118" max="16118" width="16.28515625" style="439" customWidth="1"/>
    <col min="16119" max="16119" width="16.42578125" style="439" customWidth="1"/>
    <col min="16120" max="16120" width="16.5703125" style="439" bestFit="1" customWidth="1"/>
    <col min="16121" max="16121" width="14.7109375" style="439" customWidth="1"/>
    <col min="16122" max="16123" width="11.42578125" style="439"/>
    <col min="16124" max="16124" width="13.85546875" style="439" customWidth="1"/>
    <col min="16125" max="16128" width="11.42578125" style="439"/>
    <col min="16129" max="16129" width="4.140625" style="439" customWidth="1"/>
    <col min="16130" max="16130" width="9.42578125" style="439" customWidth="1"/>
    <col min="16131" max="16131" width="35.5703125" style="439" customWidth="1"/>
    <col min="16132" max="16132" width="12.7109375" style="439" customWidth="1"/>
    <col min="16133" max="16133" width="13.85546875" style="439" customWidth="1"/>
    <col min="16134" max="16135" width="11.42578125" style="439" customWidth="1"/>
    <col min="16136" max="16136" width="11.7109375" style="439" customWidth="1"/>
    <col min="16137" max="16137" width="12" style="439" customWidth="1"/>
    <col min="16138" max="16138" width="11.42578125" style="439" customWidth="1"/>
    <col min="16139" max="16139" width="11" style="439" customWidth="1"/>
    <col min="16140" max="16368" width="11.42578125" style="439"/>
    <col min="16369" max="16369" width="50.5703125" style="439" customWidth="1"/>
    <col min="16370" max="16370" width="15.28515625" style="439" bestFit="1" customWidth="1"/>
    <col min="16371" max="16371" width="16.7109375" style="439" customWidth="1"/>
    <col min="16372" max="16372" width="15.140625" style="439" bestFit="1" customWidth="1"/>
    <col min="16373" max="16373" width="15.42578125" style="439" customWidth="1"/>
    <col min="16374" max="16374" width="16.28515625" style="439" customWidth="1"/>
    <col min="16375" max="16375" width="16.42578125" style="439" customWidth="1"/>
    <col min="16376" max="16376" width="16.5703125" style="439" bestFit="1" customWidth="1"/>
    <col min="16377" max="16377" width="14.7109375" style="439" customWidth="1"/>
    <col min="16378" max="16379" width="11.42578125" style="439"/>
    <col min="16380" max="16380" width="13.85546875" style="439" customWidth="1"/>
    <col min="16381" max="16384" width="11.42578125" style="439"/>
  </cols>
  <sheetData>
    <row r="1" spans="2:12" ht="15.75">
      <c r="C1" s="438" t="s">
        <v>983</v>
      </c>
    </row>
    <row r="2" spans="2:12" ht="15.75">
      <c r="C2" s="438" t="s">
        <v>984</v>
      </c>
    </row>
    <row r="3" spans="2:12" ht="27">
      <c r="E3" s="440" t="s">
        <v>868</v>
      </c>
    </row>
    <row r="4" spans="2:12" ht="15.75">
      <c r="E4" s="441" t="s">
        <v>869</v>
      </c>
    </row>
    <row r="6" spans="2:12" ht="13.5" thickBot="1"/>
    <row r="7" spans="2:12" ht="13.5">
      <c r="B7" s="1229" t="s">
        <v>870</v>
      </c>
      <c r="C7" s="1229" t="s">
        <v>871</v>
      </c>
      <c r="D7" s="1227" t="s">
        <v>872</v>
      </c>
      <c r="E7" s="1231"/>
      <c r="F7" s="1227" t="s">
        <v>873</v>
      </c>
      <c r="G7" s="1228"/>
      <c r="H7" s="1232" t="s">
        <v>874</v>
      </c>
      <c r="I7" s="1231"/>
      <c r="J7" s="1227" t="s">
        <v>875</v>
      </c>
      <c r="K7" s="1228"/>
    </row>
    <row r="8" spans="2:12" ht="14.25" thickBot="1">
      <c r="B8" s="1230"/>
      <c r="C8" s="1230"/>
      <c r="D8" s="442" t="s">
        <v>876</v>
      </c>
      <c r="E8" s="443" t="s">
        <v>877</v>
      </c>
      <c r="F8" s="442" t="s">
        <v>866</v>
      </c>
      <c r="G8" s="444" t="s">
        <v>867</v>
      </c>
      <c r="H8" s="445" t="s">
        <v>878</v>
      </c>
      <c r="I8" s="443" t="s">
        <v>879</v>
      </c>
      <c r="J8" s="442" t="s">
        <v>880</v>
      </c>
      <c r="K8" s="444" t="s">
        <v>881</v>
      </c>
    </row>
    <row r="9" spans="2:12">
      <c r="B9" s="446">
        <v>101001</v>
      </c>
      <c r="C9" s="447" t="s">
        <v>865</v>
      </c>
      <c r="D9" s="448">
        <f>7794427+25000000+7400000+2800000+135000000*1.19+58300000+6000000+700000+25000000</f>
        <v>293644427</v>
      </c>
      <c r="E9" s="448">
        <f>363981+518604+9713+80700+8000000*1.19+10144353+265000+40000000*1.19+23000000+3357000+30858000+422+120000000+934573+20000000-3987743</f>
        <v>262664603</v>
      </c>
      <c r="F9" s="448">
        <f>IF(D9&gt;E9,(D9-E9),0)</f>
        <v>30979824</v>
      </c>
      <c r="G9" s="448">
        <f>IF(E9&gt;D9,E9-D9,0)</f>
        <v>0</v>
      </c>
      <c r="H9" s="448">
        <f>IF(F9&gt;G9,F9,0)</f>
        <v>30979824</v>
      </c>
      <c r="I9" s="448">
        <f>IF(G9&gt;F9,G9,0)</f>
        <v>0</v>
      </c>
      <c r="J9" s="448"/>
      <c r="K9" s="449"/>
    </row>
    <row r="10" spans="2:12">
      <c r="B10" s="446">
        <v>102001</v>
      </c>
      <c r="C10" s="447" t="s">
        <v>882</v>
      </c>
      <c r="D10" s="448">
        <v>20000000</v>
      </c>
      <c r="E10" s="448">
        <f>+D10</f>
        <v>20000000</v>
      </c>
      <c r="F10" s="448">
        <f>IF(D10&gt;E10,(D10-E10),0)</f>
        <v>0</v>
      </c>
      <c r="G10" s="448">
        <f>IF(E10&gt;D10,E10-D10,0)</f>
        <v>0</v>
      </c>
      <c r="H10" s="448">
        <f>IF(F10&gt;G10,F10,0)</f>
        <v>0</v>
      </c>
      <c r="I10" s="448">
        <f>IF(G10&gt;F10,G10,0)</f>
        <v>0</v>
      </c>
      <c r="J10" s="448"/>
      <c r="K10" s="449"/>
    </row>
    <row r="11" spans="2:12">
      <c r="B11" s="446">
        <v>103001</v>
      </c>
      <c r="C11" s="447" t="s">
        <v>883</v>
      </c>
      <c r="D11" s="450">
        <f>31000000+246000000*1.19</f>
        <v>323740000</v>
      </c>
      <c r="E11" s="450">
        <f>31000000+135000000*1.19+58300000+25000000</f>
        <v>274950000</v>
      </c>
      <c r="F11" s="448">
        <f t="shared" ref="F11:F31" si="0">IF(D11&gt;E11,(D11-E11),0)</f>
        <v>48790000</v>
      </c>
      <c r="G11" s="448">
        <f t="shared" ref="G11:G31" si="1">IF(E11&gt;D11,E11-D11,0)</f>
        <v>0</v>
      </c>
      <c r="H11" s="448">
        <f t="shared" ref="H11:H31" si="2">IF(F11&gt;G11,F11,0)</f>
        <v>48790000</v>
      </c>
      <c r="I11" s="448">
        <f t="shared" ref="I11:I31" si="3">IF(G11&gt;F11,G11,0)</f>
        <v>0</v>
      </c>
      <c r="J11" s="450"/>
      <c r="K11" s="451"/>
      <c r="L11" s="452"/>
    </row>
    <row r="12" spans="2:12">
      <c r="B12" s="446">
        <v>105005</v>
      </c>
      <c r="C12" s="453" t="s">
        <v>884</v>
      </c>
      <c r="D12" s="450">
        <f>2000000+'[7]ANTECEDENTES '!E13</f>
        <v>62000000</v>
      </c>
      <c r="E12" s="450">
        <f>+K32*20%</f>
        <v>49200000</v>
      </c>
      <c r="F12" s="448">
        <f t="shared" si="0"/>
        <v>12800000</v>
      </c>
      <c r="G12" s="448">
        <f t="shared" si="1"/>
        <v>0</v>
      </c>
      <c r="H12" s="448">
        <f t="shared" si="2"/>
        <v>12800000</v>
      </c>
      <c r="I12" s="448">
        <f t="shared" si="3"/>
        <v>0</v>
      </c>
      <c r="J12" s="450"/>
      <c r="K12" s="451"/>
      <c r="L12" s="452"/>
    </row>
    <row r="13" spans="2:12">
      <c r="B13" s="446">
        <v>106001</v>
      </c>
      <c r="C13" s="453" t="s">
        <v>885</v>
      </c>
      <c r="D13" s="450">
        <f>1065605+365000+365000*4%</f>
        <v>1445205</v>
      </c>
      <c r="E13" s="450">
        <v>1065605</v>
      </c>
      <c r="F13" s="448">
        <f t="shared" si="0"/>
        <v>379600</v>
      </c>
      <c r="G13" s="448">
        <f t="shared" si="1"/>
        <v>0</v>
      </c>
      <c r="H13" s="448">
        <f t="shared" si="2"/>
        <v>379600</v>
      </c>
      <c r="I13" s="448">
        <f t="shared" si="3"/>
        <v>0</v>
      </c>
      <c r="J13" s="450"/>
      <c r="K13" s="451"/>
    </row>
    <row r="14" spans="2:12">
      <c r="B14" s="446">
        <v>107001</v>
      </c>
      <c r="C14" s="453" t="s">
        <v>985</v>
      </c>
      <c r="D14" s="450">
        <f>60000000+120000000</f>
        <v>180000000</v>
      </c>
      <c r="E14" s="450">
        <v>60000000</v>
      </c>
      <c r="F14" s="448">
        <f t="shared" si="0"/>
        <v>120000000</v>
      </c>
      <c r="G14" s="448">
        <f t="shared" si="1"/>
        <v>0</v>
      </c>
      <c r="H14" s="448">
        <f t="shared" si="2"/>
        <v>120000000</v>
      </c>
      <c r="I14" s="448">
        <f t="shared" si="3"/>
        <v>0</v>
      </c>
      <c r="J14" s="450"/>
      <c r="K14" s="451"/>
    </row>
    <row r="15" spans="2:12">
      <c r="B15" s="446">
        <v>108001</v>
      </c>
      <c r="C15" s="453" t="s">
        <v>886</v>
      </c>
      <c r="D15" s="450">
        <v>15000000</v>
      </c>
      <c r="E15" s="450">
        <v>0</v>
      </c>
      <c r="F15" s="448">
        <f t="shared" si="0"/>
        <v>15000000</v>
      </c>
      <c r="G15" s="448">
        <f t="shared" si="1"/>
        <v>0</v>
      </c>
      <c r="H15" s="448">
        <f t="shared" si="2"/>
        <v>15000000</v>
      </c>
      <c r="I15" s="448">
        <f t="shared" si="3"/>
        <v>0</v>
      </c>
      <c r="J15" s="450"/>
      <c r="K15" s="451"/>
    </row>
    <row r="16" spans="2:12">
      <c r="B16" s="446">
        <v>108004</v>
      </c>
      <c r="C16" s="453" t="s">
        <v>887</v>
      </c>
      <c r="D16" s="450">
        <v>27000000</v>
      </c>
      <c r="E16" s="450">
        <v>0</v>
      </c>
      <c r="F16" s="448">
        <f t="shared" si="0"/>
        <v>27000000</v>
      </c>
      <c r="G16" s="448">
        <f t="shared" si="1"/>
        <v>0</v>
      </c>
      <c r="H16" s="448">
        <f t="shared" si="2"/>
        <v>27000000</v>
      </c>
      <c r="I16" s="448">
        <f t="shared" si="3"/>
        <v>0</v>
      </c>
      <c r="J16" s="450"/>
      <c r="K16" s="451"/>
    </row>
    <row r="17" spans="2:13">
      <c r="B17" s="446">
        <v>108005</v>
      </c>
      <c r="C17" s="453" t="s">
        <v>888</v>
      </c>
      <c r="D17" s="450">
        <f>+'[7]ANTECEDENTES '!E14</f>
        <v>8000000</v>
      </c>
      <c r="E17" s="450">
        <v>0</v>
      </c>
      <c r="F17" s="448">
        <f t="shared" si="0"/>
        <v>8000000</v>
      </c>
      <c r="G17" s="448">
        <f t="shared" si="1"/>
        <v>0</v>
      </c>
      <c r="H17" s="448">
        <f t="shared" si="2"/>
        <v>8000000</v>
      </c>
      <c r="I17" s="448">
        <f t="shared" si="3"/>
        <v>0</v>
      </c>
      <c r="J17" s="450"/>
      <c r="K17" s="451"/>
    </row>
    <row r="18" spans="2:13">
      <c r="B18" s="446">
        <v>108010</v>
      </c>
      <c r="C18" s="453" t="s">
        <v>889</v>
      </c>
      <c r="D18" s="450">
        <v>0</v>
      </c>
      <c r="E18" s="450">
        <f>3180000*2</f>
        <v>6360000</v>
      </c>
      <c r="F18" s="448">
        <f t="shared" si="0"/>
        <v>0</v>
      </c>
      <c r="G18" s="448">
        <f t="shared" si="1"/>
        <v>6360000</v>
      </c>
      <c r="H18" s="448">
        <f t="shared" si="2"/>
        <v>0</v>
      </c>
      <c r="I18" s="448">
        <f t="shared" si="3"/>
        <v>6360000</v>
      </c>
      <c r="J18" s="450"/>
      <c r="K18" s="451"/>
    </row>
    <row r="19" spans="2:13">
      <c r="B19" s="446">
        <v>110001</v>
      </c>
      <c r="C19" s="453" t="s">
        <v>890</v>
      </c>
      <c r="D19" s="450">
        <v>3000000</v>
      </c>
      <c r="E19" s="450">
        <v>0</v>
      </c>
      <c r="F19" s="448">
        <f t="shared" si="0"/>
        <v>3000000</v>
      </c>
      <c r="G19" s="448">
        <f t="shared" si="1"/>
        <v>0</v>
      </c>
      <c r="H19" s="448">
        <f t="shared" si="2"/>
        <v>3000000</v>
      </c>
      <c r="I19" s="448">
        <f t="shared" si="3"/>
        <v>0</v>
      </c>
      <c r="J19" s="450"/>
      <c r="K19" s="451"/>
    </row>
    <row r="20" spans="2:13">
      <c r="B20" s="446">
        <v>110002</v>
      </c>
      <c r="C20" s="453" t="s">
        <v>891</v>
      </c>
      <c r="D20" s="450">
        <v>2500000</v>
      </c>
      <c r="E20" s="450">
        <v>0</v>
      </c>
      <c r="F20" s="448">
        <f t="shared" si="0"/>
        <v>2500000</v>
      </c>
      <c r="G20" s="448">
        <f t="shared" si="1"/>
        <v>0</v>
      </c>
      <c r="H20" s="448">
        <f t="shared" si="2"/>
        <v>2500000</v>
      </c>
      <c r="I20" s="448">
        <f t="shared" si="3"/>
        <v>0</v>
      </c>
      <c r="J20" s="450"/>
      <c r="K20" s="451"/>
    </row>
    <row r="21" spans="2:13">
      <c r="B21" s="446">
        <v>202001</v>
      </c>
      <c r="C21" s="453" t="s">
        <v>892</v>
      </c>
      <c r="D21" s="450">
        <v>934573</v>
      </c>
      <c r="E21" s="450">
        <v>934573</v>
      </c>
      <c r="F21" s="448">
        <f t="shared" si="0"/>
        <v>0</v>
      </c>
      <c r="G21" s="448">
        <f t="shared" si="1"/>
        <v>0</v>
      </c>
      <c r="H21" s="448">
        <f t="shared" si="2"/>
        <v>0</v>
      </c>
      <c r="I21" s="448">
        <f t="shared" si="3"/>
        <v>0</v>
      </c>
      <c r="J21" s="450"/>
      <c r="K21" s="451"/>
    </row>
    <row r="22" spans="2:13">
      <c r="B22" s="446">
        <v>202004</v>
      </c>
      <c r="C22" s="453" t="s">
        <v>893</v>
      </c>
      <c r="D22" s="450">
        <f>40000000*1.19+23000000+20000000</f>
        <v>90600000</v>
      </c>
      <c r="E22" s="450">
        <f>23180902+60000000*1.19</f>
        <v>94580902</v>
      </c>
      <c r="F22" s="448">
        <f t="shared" si="0"/>
        <v>0</v>
      </c>
      <c r="G22" s="448">
        <f t="shared" si="1"/>
        <v>3980902</v>
      </c>
      <c r="H22" s="448">
        <f t="shared" si="2"/>
        <v>0</v>
      </c>
      <c r="I22" s="448">
        <f t="shared" si="3"/>
        <v>3980902</v>
      </c>
      <c r="J22" s="450"/>
      <c r="K22" s="451"/>
    </row>
    <row r="23" spans="2:13">
      <c r="B23" s="446">
        <v>202005</v>
      </c>
      <c r="C23" s="453" t="s">
        <v>894</v>
      </c>
      <c r="D23" s="450">
        <f>+E23</f>
        <v>4425000</v>
      </c>
      <c r="E23" s="450">
        <f>5000000-575000</f>
        <v>4425000</v>
      </c>
      <c r="F23" s="448">
        <f t="shared" si="0"/>
        <v>0</v>
      </c>
      <c r="G23" s="448">
        <f t="shared" si="1"/>
        <v>0</v>
      </c>
      <c r="H23" s="448">
        <f t="shared" si="2"/>
        <v>0</v>
      </c>
      <c r="I23" s="448">
        <f t="shared" si="3"/>
        <v>0</v>
      </c>
      <c r="J23" s="450"/>
      <c r="K23" s="451"/>
    </row>
    <row r="24" spans="2:13">
      <c r="B24" s="446">
        <v>202007</v>
      </c>
      <c r="C24" s="453" t="s">
        <v>895</v>
      </c>
      <c r="D24" s="450">
        <f>363981+3363755</f>
        <v>3727736</v>
      </c>
      <c r="E24" s="450">
        <f>363981+2826000+785000</f>
        <v>3974981</v>
      </c>
      <c r="F24" s="448">
        <f t="shared" si="0"/>
        <v>0</v>
      </c>
      <c r="G24" s="448">
        <f t="shared" si="1"/>
        <v>247245</v>
      </c>
      <c r="H24" s="448">
        <f t="shared" si="2"/>
        <v>0</v>
      </c>
      <c r="I24" s="448">
        <f t="shared" si="3"/>
        <v>247245</v>
      </c>
      <c r="J24" s="450"/>
      <c r="K24" s="451"/>
    </row>
    <row r="25" spans="2:13">
      <c r="B25" s="446">
        <v>202008</v>
      </c>
      <c r="C25" s="453" t="s">
        <v>896</v>
      </c>
      <c r="D25" s="450">
        <f>518604+8000000*19%+60000000*19%+31001667</f>
        <v>44440271</v>
      </c>
      <c r="E25" s="450">
        <f>518604+246000000*19%</f>
        <v>47258604</v>
      </c>
      <c r="F25" s="448">
        <f t="shared" si="0"/>
        <v>0</v>
      </c>
      <c r="G25" s="448">
        <f t="shared" si="1"/>
        <v>2818333</v>
      </c>
      <c r="H25" s="448">
        <f t="shared" si="2"/>
        <v>0</v>
      </c>
      <c r="I25" s="448">
        <f t="shared" si="3"/>
        <v>2818333</v>
      </c>
      <c r="J25" s="450"/>
      <c r="K25" s="451"/>
      <c r="M25" s="452"/>
    </row>
    <row r="26" spans="2:13">
      <c r="B26" s="446">
        <v>203001</v>
      </c>
      <c r="C26" s="453" t="s">
        <v>897</v>
      </c>
      <c r="D26" s="450">
        <v>80700</v>
      </c>
      <c r="E26" s="450">
        <f>80700+18000</f>
        <v>98700</v>
      </c>
      <c r="F26" s="448">
        <f t="shared" si="0"/>
        <v>0</v>
      </c>
      <c r="G26" s="448">
        <f t="shared" si="1"/>
        <v>18000</v>
      </c>
      <c r="H26" s="448">
        <f t="shared" si="2"/>
        <v>0</v>
      </c>
      <c r="I26" s="448">
        <f t="shared" si="3"/>
        <v>18000</v>
      </c>
      <c r="J26" s="450"/>
      <c r="K26" s="451"/>
    </row>
    <row r="27" spans="2:13">
      <c r="B27" s="446">
        <v>204003</v>
      </c>
      <c r="C27" s="453" t="s">
        <v>898</v>
      </c>
      <c r="D27" s="450">
        <v>584713</v>
      </c>
      <c r="E27" s="450">
        <f>9713+575000</f>
        <v>584713</v>
      </c>
      <c r="F27" s="448">
        <f t="shared" si="0"/>
        <v>0</v>
      </c>
      <c r="G27" s="448">
        <f t="shared" si="1"/>
        <v>0</v>
      </c>
      <c r="H27" s="448">
        <f t="shared" si="2"/>
        <v>0</v>
      </c>
      <c r="I27" s="448">
        <f t="shared" si="3"/>
        <v>0</v>
      </c>
      <c r="J27" s="450"/>
      <c r="K27" s="451"/>
      <c r="L27" s="452"/>
      <c r="M27" s="452"/>
    </row>
    <row r="28" spans="2:13">
      <c r="B28" s="446">
        <v>301001</v>
      </c>
      <c r="C28" s="453" t="s">
        <v>899</v>
      </c>
      <c r="D28" s="450">
        <v>0</v>
      </c>
      <c r="E28" s="450">
        <v>2000000</v>
      </c>
      <c r="F28" s="448">
        <f t="shared" si="0"/>
        <v>0</v>
      </c>
      <c r="G28" s="448">
        <f t="shared" si="1"/>
        <v>2000000</v>
      </c>
      <c r="H28" s="448">
        <f t="shared" si="2"/>
        <v>0</v>
      </c>
      <c r="I28" s="448">
        <f t="shared" si="3"/>
        <v>2000000</v>
      </c>
      <c r="J28" s="450"/>
      <c r="K28" s="451"/>
      <c r="M28" s="452"/>
    </row>
    <row r="29" spans="2:13">
      <c r="B29" s="446">
        <v>340002</v>
      </c>
      <c r="C29" s="453" t="s">
        <v>900</v>
      </c>
      <c r="D29" s="450">
        <f>+E29</f>
        <v>140411468</v>
      </c>
      <c r="E29" s="450">
        <v>140411468</v>
      </c>
      <c r="F29" s="448">
        <f t="shared" si="0"/>
        <v>0</v>
      </c>
      <c r="G29" s="448">
        <f t="shared" si="1"/>
        <v>0</v>
      </c>
      <c r="H29" s="448">
        <f t="shared" si="2"/>
        <v>0</v>
      </c>
      <c r="I29" s="448">
        <f t="shared" si="3"/>
        <v>0</v>
      </c>
      <c r="J29" s="450"/>
      <c r="K29" s="451"/>
    </row>
    <row r="30" spans="2:13">
      <c r="B30" s="446">
        <v>340003</v>
      </c>
      <c r="C30" s="453" t="s">
        <v>901</v>
      </c>
      <c r="D30" s="450">
        <v>1319909</v>
      </c>
      <c r="E30" s="450">
        <f>+D30</f>
        <v>1319909</v>
      </c>
      <c r="F30" s="448">
        <f t="shared" si="0"/>
        <v>0</v>
      </c>
      <c r="G30" s="448">
        <f t="shared" si="1"/>
        <v>0</v>
      </c>
      <c r="H30" s="448">
        <f t="shared" si="2"/>
        <v>0</v>
      </c>
      <c r="I30" s="448">
        <f t="shared" si="3"/>
        <v>0</v>
      </c>
      <c r="J30" s="450"/>
      <c r="K30" s="451"/>
    </row>
    <row r="31" spans="2:13">
      <c r="B31" s="446">
        <v>340004</v>
      </c>
      <c r="C31" s="453" t="s">
        <v>902</v>
      </c>
      <c r="D31" s="450">
        <f>+D30+60000000</f>
        <v>61319909</v>
      </c>
      <c r="E31" s="450">
        <f>+D29</f>
        <v>140411468</v>
      </c>
      <c r="F31" s="448">
        <f t="shared" si="0"/>
        <v>0</v>
      </c>
      <c r="G31" s="448">
        <f t="shared" si="1"/>
        <v>79091559</v>
      </c>
      <c r="H31" s="448">
        <f t="shared" si="2"/>
        <v>0</v>
      </c>
      <c r="I31" s="448">
        <f t="shared" si="3"/>
        <v>79091559</v>
      </c>
      <c r="J31" s="450"/>
      <c r="K31" s="451"/>
    </row>
    <row r="32" spans="2:13">
      <c r="B32" s="446">
        <v>501001</v>
      </c>
      <c r="C32" s="453" t="s">
        <v>903</v>
      </c>
      <c r="D32" s="450"/>
      <c r="E32" s="450">
        <f>+'[7]ANTECEDENTES '!G29+'[7]ANTECEDENTES '!G30+'[7]ANTECEDENTES '!G31</f>
        <v>246000000</v>
      </c>
      <c r="F32" s="450">
        <f>IF(D32&gt;E32,(D32-E32),0)</f>
        <v>0</v>
      </c>
      <c r="G32" s="450">
        <f>IF(E32&gt;D32,E32-D32,0)</f>
        <v>246000000</v>
      </c>
      <c r="H32" s="450"/>
      <c r="I32" s="450"/>
      <c r="J32" s="450">
        <f>IF(F32&gt;G32,F32,0)</f>
        <v>0</v>
      </c>
      <c r="K32" s="451">
        <f>IF(G32&gt;F32,G32,0)</f>
        <v>246000000</v>
      </c>
    </row>
    <row r="33" spans="2:12">
      <c r="B33" s="446">
        <v>503004</v>
      </c>
      <c r="C33" s="453" t="s">
        <v>904</v>
      </c>
      <c r="D33" s="450"/>
      <c r="E33" s="450">
        <f>265000*4%</f>
        <v>10600</v>
      </c>
      <c r="F33" s="450">
        <f>IF(D33&gt;E33,(D33-E33),0)</f>
        <v>0</v>
      </c>
      <c r="G33" s="450">
        <f>IF(E33&gt;D33,E33-D33,0)</f>
        <v>10600</v>
      </c>
      <c r="H33" s="450"/>
      <c r="I33" s="450"/>
      <c r="J33" s="450">
        <f>IF(F33&gt;G33,F33,0)</f>
        <v>0</v>
      </c>
      <c r="K33" s="451">
        <f>IF(G33&gt;F33,G33,0)</f>
        <v>10600</v>
      </c>
    </row>
    <row r="34" spans="2:12">
      <c r="B34" s="446">
        <v>505002</v>
      </c>
      <c r="C34" s="453" t="s">
        <v>905</v>
      </c>
      <c r="D34" s="450"/>
      <c r="E34" s="450">
        <f>+'[7]ANTECEDENTES '!G32</f>
        <v>7400000</v>
      </c>
      <c r="F34" s="450">
        <f t="shared" ref="F34:F52" si="4">IF(D34&gt;E34,(D34-E34),0)</f>
        <v>0</v>
      </c>
      <c r="G34" s="450">
        <f t="shared" ref="G34:G52" si="5">IF(E34&gt;D34,E34-D34,0)</f>
        <v>7400000</v>
      </c>
      <c r="H34" s="450"/>
      <c r="I34" s="450"/>
      <c r="J34" s="450">
        <f t="shared" ref="J34:J52" si="6">IF(F34&gt;G34,F34,0)</f>
        <v>0</v>
      </c>
      <c r="K34" s="451">
        <f t="shared" ref="K34:K52" si="7">IF(G34&gt;F34,G34,0)</f>
        <v>7400000</v>
      </c>
    </row>
    <row r="35" spans="2:12">
      <c r="B35" s="446">
        <v>506001</v>
      </c>
      <c r="C35" s="453" t="s">
        <v>906</v>
      </c>
      <c r="D35" s="450"/>
      <c r="E35" s="450">
        <f>+'[7]ANTECEDENTES '!H49</f>
        <v>1700000</v>
      </c>
      <c r="F35" s="450">
        <f t="shared" si="4"/>
        <v>0</v>
      </c>
      <c r="G35" s="450">
        <f t="shared" si="5"/>
        <v>1700000</v>
      </c>
      <c r="H35" s="450"/>
      <c r="I35" s="450"/>
      <c r="J35" s="450">
        <f t="shared" si="6"/>
        <v>0</v>
      </c>
      <c r="K35" s="451">
        <f t="shared" si="7"/>
        <v>1700000</v>
      </c>
    </row>
    <row r="36" spans="2:12">
      <c r="B36" s="446">
        <v>506002</v>
      </c>
      <c r="C36" s="453" t="s">
        <v>907</v>
      </c>
      <c r="D36" s="450"/>
      <c r="E36" s="450">
        <f>+'[7]ANTECEDENTES '!H47+'[7]ANTECEDENTES '!H51</f>
        <v>4400000</v>
      </c>
      <c r="F36" s="450">
        <f t="shared" si="4"/>
        <v>0</v>
      </c>
      <c r="G36" s="450">
        <f t="shared" si="5"/>
        <v>4400000</v>
      </c>
      <c r="H36" s="450"/>
      <c r="I36" s="450"/>
      <c r="J36" s="450">
        <f t="shared" si="6"/>
        <v>0</v>
      </c>
      <c r="K36" s="451">
        <f t="shared" si="7"/>
        <v>4400000</v>
      </c>
    </row>
    <row r="37" spans="2:12">
      <c r="B37" s="446">
        <v>506003</v>
      </c>
      <c r="C37" s="453" t="s">
        <v>908</v>
      </c>
      <c r="D37" s="450"/>
      <c r="E37" s="450">
        <v>540000</v>
      </c>
      <c r="F37" s="450">
        <f t="shared" si="4"/>
        <v>0</v>
      </c>
      <c r="G37" s="450">
        <f t="shared" si="5"/>
        <v>540000</v>
      </c>
      <c r="H37" s="450"/>
      <c r="I37" s="450"/>
      <c r="J37" s="450">
        <f t="shared" si="6"/>
        <v>0</v>
      </c>
      <c r="K37" s="451">
        <f t="shared" si="7"/>
        <v>540000</v>
      </c>
    </row>
    <row r="38" spans="2:12">
      <c r="B38" s="446">
        <v>506004</v>
      </c>
      <c r="C38" s="453" t="s">
        <v>909</v>
      </c>
      <c r="D38" s="450"/>
      <c r="E38" s="450">
        <v>1800000</v>
      </c>
      <c r="F38" s="450">
        <f t="shared" si="4"/>
        <v>0</v>
      </c>
      <c r="G38" s="450">
        <f t="shared" si="5"/>
        <v>1800000</v>
      </c>
      <c r="H38" s="450"/>
      <c r="I38" s="450"/>
      <c r="J38" s="450">
        <f t="shared" si="6"/>
        <v>0</v>
      </c>
      <c r="K38" s="451">
        <f t="shared" si="7"/>
        <v>1800000</v>
      </c>
    </row>
    <row r="39" spans="2:12">
      <c r="B39" s="446">
        <v>506005</v>
      </c>
      <c r="C39" s="453" t="s">
        <v>910</v>
      </c>
      <c r="D39" s="450"/>
      <c r="E39" s="450">
        <v>1000000</v>
      </c>
      <c r="F39" s="450">
        <f t="shared" si="4"/>
        <v>0</v>
      </c>
      <c r="G39" s="450">
        <f t="shared" si="5"/>
        <v>1000000</v>
      </c>
      <c r="H39" s="450"/>
      <c r="I39" s="450"/>
      <c r="J39" s="450">
        <f t="shared" si="6"/>
        <v>0</v>
      </c>
      <c r="K39" s="451">
        <f t="shared" si="7"/>
        <v>1000000</v>
      </c>
    </row>
    <row r="40" spans="2:12">
      <c r="B40" s="446">
        <v>401001</v>
      </c>
      <c r="C40" s="453" t="s">
        <v>911</v>
      </c>
      <c r="D40" s="450">
        <f>+E12</f>
        <v>49200000</v>
      </c>
      <c r="E40" s="450"/>
      <c r="F40" s="450">
        <f t="shared" si="4"/>
        <v>49200000</v>
      </c>
      <c r="G40" s="450">
        <f t="shared" si="5"/>
        <v>0</v>
      </c>
      <c r="H40" s="450"/>
      <c r="I40" s="450"/>
      <c r="J40" s="450">
        <f t="shared" si="6"/>
        <v>49200000</v>
      </c>
      <c r="K40" s="451">
        <f t="shared" si="7"/>
        <v>0</v>
      </c>
    </row>
    <row r="41" spans="2:12">
      <c r="B41" s="446">
        <v>404001</v>
      </c>
      <c r="C41" s="453" t="s">
        <v>912</v>
      </c>
      <c r="D41" s="450">
        <v>15700000</v>
      </c>
      <c r="E41" s="450"/>
      <c r="F41" s="450">
        <f t="shared" si="4"/>
        <v>15700000</v>
      </c>
      <c r="G41" s="450">
        <f t="shared" si="5"/>
        <v>0</v>
      </c>
      <c r="H41" s="450"/>
      <c r="I41" s="450"/>
      <c r="J41" s="450">
        <f t="shared" si="6"/>
        <v>15700000</v>
      </c>
      <c r="K41" s="451">
        <f t="shared" si="7"/>
        <v>0</v>
      </c>
    </row>
    <row r="42" spans="2:12">
      <c r="B42" s="446">
        <v>404007</v>
      </c>
      <c r="C42" s="453" t="s">
        <v>913</v>
      </c>
      <c r="D42" s="450">
        <f>+D41*5%</f>
        <v>785000</v>
      </c>
      <c r="E42" s="450"/>
      <c r="F42" s="450">
        <f t="shared" si="4"/>
        <v>785000</v>
      </c>
      <c r="G42" s="450">
        <f t="shared" si="5"/>
        <v>0</v>
      </c>
      <c r="H42" s="450"/>
      <c r="I42" s="450"/>
      <c r="J42" s="450">
        <f t="shared" si="6"/>
        <v>785000</v>
      </c>
      <c r="K42" s="451">
        <f t="shared" si="7"/>
        <v>0</v>
      </c>
    </row>
    <row r="43" spans="2:12">
      <c r="B43" s="446">
        <v>405006</v>
      </c>
      <c r="C43" s="453" t="s">
        <v>914</v>
      </c>
      <c r="D43" s="450">
        <v>5000000</v>
      </c>
      <c r="E43" s="450"/>
      <c r="F43" s="450">
        <f t="shared" si="4"/>
        <v>5000000</v>
      </c>
      <c r="G43" s="450">
        <f t="shared" si="5"/>
        <v>0</v>
      </c>
      <c r="H43" s="450"/>
      <c r="I43" s="450"/>
      <c r="J43" s="450">
        <f t="shared" si="6"/>
        <v>5000000</v>
      </c>
      <c r="K43" s="451">
        <f t="shared" si="7"/>
        <v>0</v>
      </c>
    </row>
    <row r="44" spans="2:12">
      <c r="B44" s="446">
        <v>409001</v>
      </c>
      <c r="C44" s="453" t="s">
        <v>915</v>
      </c>
      <c r="D44" s="450">
        <v>250000</v>
      </c>
      <c r="E44" s="450"/>
      <c r="F44" s="450">
        <f t="shared" si="4"/>
        <v>250000</v>
      </c>
      <c r="G44" s="450">
        <f t="shared" si="5"/>
        <v>0</v>
      </c>
      <c r="H44" s="450"/>
      <c r="I44" s="450"/>
      <c r="J44" s="450">
        <f t="shared" si="6"/>
        <v>250000</v>
      </c>
      <c r="K44" s="451">
        <f t="shared" si="7"/>
        <v>0</v>
      </c>
      <c r="L44" s="439" t="s">
        <v>916</v>
      </c>
    </row>
    <row r="45" spans="2:12">
      <c r="B45" s="446">
        <v>415003</v>
      </c>
      <c r="C45" s="453" t="s">
        <v>917</v>
      </c>
      <c r="D45" s="450">
        <v>7400000</v>
      </c>
      <c r="E45" s="450"/>
      <c r="F45" s="450">
        <f t="shared" si="4"/>
        <v>7400000</v>
      </c>
      <c r="G45" s="450">
        <f t="shared" si="5"/>
        <v>0</v>
      </c>
      <c r="H45" s="450"/>
      <c r="I45" s="450"/>
      <c r="J45" s="450">
        <f t="shared" si="6"/>
        <v>7400000</v>
      </c>
      <c r="K45" s="451">
        <f t="shared" si="7"/>
        <v>0</v>
      </c>
    </row>
    <row r="46" spans="2:12">
      <c r="B46" s="446">
        <v>415004</v>
      </c>
      <c r="C46" s="453" t="s">
        <v>918</v>
      </c>
      <c r="D46" s="450">
        <v>140000</v>
      </c>
      <c r="E46" s="450"/>
      <c r="F46" s="450">
        <f t="shared" si="4"/>
        <v>140000</v>
      </c>
      <c r="G46" s="450">
        <f t="shared" si="5"/>
        <v>0</v>
      </c>
      <c r="H46" s="450"/>
      <c r="I46" s="450"/>
      <c r="J46" s="450">
        <f t="shared" si="6"/>
        <v>140000</v>
      </c>
      <c r="K46" s="451">
        <f t="shared" si="7"/>
        <v>0</v>
      </c>
      <c r="L46" s="439" t="s">
        <v>919</v>
      </c>
    </row>
    <row r="47" spans="2:12">
      <c r="B47" s="446">
        <v>415006</v>
      </c>
      <c r="C47" s="453" t="s">
        <v>980</v>
      </c>
      <c r="D47" s="450">
        <f>+'CALCULO IDPC VOL 2023'!F19</f>
        <v>3092215</v>
      </c>
      <c r="E47" s="450"/>
      <c r="F47" s="450">
        <f t="shared" ref="F47" si="8">IF(D47&gt;E47,(D47-E47),0)</f>
        <v>3092215</v>
      </c>
      <c r="G47" s="450">
        <f t="shared" ref="G47" si="9">IF(E47&gt;D47,E47-D47,0)</f>
        <v>0</v>
      </c>
      <c r="H47" s="450"/>
      <c r="I47" s="450"/>
      <c r="J47" s="450">
        <f t="shared" ref="J47" si="10">IF(F47&gt;G47,F47,0)</f>
        <v>3092215</v>
      </c>
      <c r="K47" s="451">
        <f t="shared" ref="K47" si="11">IF(G47&gt;F47,G47,0)</f>
        <v>0</v>
      </c>
    </row>
    <row r="48" spans="2:12">
      <c r="B48" s="446">
        <v>415007</v>
      </c>
      <c r="C48" s="453" t="s">
        <v>979</v>
      </c>
      <c r="D48" s="450">
        <f>+'RREE  at2023 '!Y48</f>
        <v>4130000</v>
      </c>
      <c r="E48" s="450"/>
      <c r="F48" s="450">
        <f t="shared" ref="F48" si="12">IF(D48&gt;E48,(D48-E48),0)</f>
        <v>4130000</v>
      </c>
      <c r="G48" s="450">
        <f t="shared" ref="G48" si="13">IF(E48&gt;D48,E48-D48,0)</f>
        <v>0</v>
      </c>
      <c r="H48" s="450"/>
      <c r="I48" s="450"/>
      <c r="J48" s="450">
        <f t="shared" ref="J48" si="14">IF(F48&gt;G48,F48,0)</f>
        <v>4130000</v>
      </c>
      <c r="K48" s="451">
        <f t="shared" ref="K48" si="15">IF(G48&gt;F48,G48,0)</f>
        <v>0</v>
      </c>
    </row>
    <row r="49" spans="2:12">
      <c r="B49" s="446">
        <v>415008</v>
      </c>
      <c r="C49" s="453" t="s">
        <v>981</v>
      </c>
      <c r="D49" s="450"/>
      <c r="E49" s="450"/>
      <c r="F49" s="450">
        <f t="shared" ref="F49" si="16">IF(D49&gt;E49,(D49-E49),0)</f>
        <v>0</v>
      </c>
      <c r="G49" s="450">
        <f t="shared" ref="G49" si="17">IF(E49&gt;D49,E49-D49,0)</f>
        <v>0</v>
      </c>
      <c r="H49" s="450"/>
      <c r="I49" s="450"/>
      <c r="J49" s="450">
        <f t="shared" ref="J49" si="18">IF(F49&gt;G49,F49,0)</f>
        <v>0</v>
      </c>
      <c r="K49" s="451">
        <f t="shared" ref="K49" si="19">IF(G49&gt;F49,G49,0)</f>
        <v>0</v>
      </c>
    </row>
    <row r="50" spans="2:12">
      <c r="B50" s="446">
        <v>415009</v>
      </c>
      <c r="C50" s="453" t="s">
        <v>982</v>
      </c>
      <c r="D50" s="450"/>
      <c r="E50" s="450"/>
      <c r="F50" s="450">
        <f t="shared" ref="F50" si="20">IF(D50&gt;E50,(D50-E50),0)</f>
        <v>0</v>
      </c>
      <c r="G50" s="450">
        <f t="shared" ref="G50" si="21">IF(E50&gt;D50,E50-D50,0)</f>
        <v>0</v>
      </c>
      <c r="H50" s="450"/>
      <c r="I50" s="450"/>
      <c r="J50" s="450">
        <f t="shared" ref="J50" si="22">IF(F50&gt;G50,F50,0)</f>
        <v>0</v>
      </c>
      <c r="K50" s="451">
        <f t="shared" ref="K50" si="23">IF(G50&gt;F50,G50,0)</f>
        <v>0</v>
      </c>
    </row>
    <row r="51" spans="2:12">
      <c r="B51" s="446">
        <v>415006</v>
      </c>
      <c r="C51" s="453" t="s">
        <v>921</v>
      </c>
      <c r="D51" s="450">
        <v>40000</v>
      </c>
      <c r="E51" s="450"/>
      <c r="F51" s="450">
        <f t="shared" si="4"/>
        <v>40000</v>
      </c>
      <c r="G51" s="450">
        <f t="shared" si="5"/>
        <v>0</v>
      </c>
      <c r="H51" s="450"/>
      <c r="I51" s="450"/>
      <c r="J51" s="450">
        <f t="shared" si="6"/>
        <v>40000</v>
      </c>
      <c r="K51" s="451">
        <f t="shared" si="7"/>
        <v>0</v>
      </c>
      <c r="L51" s="439" t="s">
        <v>920</v>
      </c>
    </row>
    <row r="52" spans="2:12" ht="13.5" thickBot="1">
      <c r="B52" s="446">
        <v>418001</v>
      </c>
      <c r="C52" s="453" t="s">
        <v>922</v>
      </c>
      <c r="D52" s="450">
        <v>3180000</v>
      </c>
      <c r="E52" s="450"/>
      <c r="F52" s="450">
        <f t="shared" si="4"/>
        <v>3180000</v>
      </c>
      <c r="G52" s="450">
        <f t="shared" si="5"/>
        <v>0</v>
      </c>
      <c r="H52" s="450"/>
      <c r="I52" s="450"/>
      <c r="J52" s="450">
        <f t="shared" si="6"/>
        <v>3180000</v>
      </c>
      <c r="K52" s="451">
        <f t="shared" si="7"/>
        <v>0</v>
      </c>
    </row>
    <row r="53" spans="2:12">
      <c r="B53" s="454"/>
      <c r="C53" s="455" t="s">
        <v>923</v>
      </c>
      <c r="D53" s="456">
        <f t="shared" ref="D53:K53" si="24">SUM(D9:D52)</f>
        <v>1373091126</v>
      </c>
      <c r="E53" s="456">
        <f t="shared" si="24"/>
        <v>1373091126</v>
      </c>
      <c r="F53" s="456">
        <f t="shared" si="24"/>
        <v>357366639</v>
      </c>
      <c r="G53" s="456">
        <f t="shared" si="24"/>
        <v>357366639</v>
      </c>
      <c r="H53" s="456">
        <f t="shared" si="24"/>
        <v>268449424</v>
      </c>
      <c r="I53" s="456">
        <f t="shared" si="24"/>
        <v>94516039</v>
      </c>
      <c r="J53" s="456">
        <f t="shared" si="24"/>
        <v>88917215</v>
      </c>
      <c r="K53" s="456">
        <f t="shared" si="24"/>
        <v>262850600</v>
      </c>
    </row>
    <row r="54" spans="2:12">
      <c r="B54" s="454"/>
      <c r="C54" s="457" t="s">
        <v>924</v>
      </c>
      <c r="D54" s="450">
        <v>0</v>
      </c>
      <c r="E54" s="450">
        <v>0</v>
      </c>
      <c r="F54" s="458">
        <v>0</v>
      </c>
      <c r="G54" s="458">
        <v>0</v>
      </c>
      <c r="H54" s="458">
        <v>0</v>
      </c>
      <c r="I54" s="459">
        <f>+H53-I53</f>
        <v>173933385</v>
      </c>
      <c r="J54" s="459">
        <f>+K53-J53</f>
        <v>173933385</v>
      </c>
      <c r="K54" s="458">
        <v>0</v>
      </c>
    </row>
    <row r="55" spans="2:12" ht="13.5" thickBot="1">
      <c r="B55" s="454"/>
      <c r="C55" s="460" t="s">
        <v>925</v>
      </c>
      <c r="D55" s="461">
        <f>+D53+D54</f>
        <v>1373091126</v>
      </c>
      <c r="E55" s="461">
        <f t="shared" ref="E55:K55" si="25">+E53+E54</f>
        <v>1373091126</v>
      </c>
      <c r="F55" s="461">
        <f t="shared" si="25"/>
        <v>357366639</v>
      </c>
      <c r="G55" s="461">
        <f t="shared" si="25"/>
        <v>357366639</v>
      </c>
      <c r="H55" s="461">
        <f t="shared" si="25"/>
        <v>268449424</v>
      </c>
      <c r="I55" s="461">
        <f t="shared" si="25"/>
        <v>268449424</v>
      </c>
      <c r="J55" s="461">
        <f t="shared" si="25"/>
        <v>262850600</v>
      </c>
      <c r="K55" s="461">
        <f t="shared" si="25"/>
        <v>262850600</v>
      </c>
    </row>
    <row r="57" spans="2:12">
      <c r="E57" s="452">
        <f>+D55-E55</f>
        <v>0</v>
      </c>
      <c r="J57" s="452">
        <f>+J54-I54</f>
        <v>0</v>
      </c>
    </row>
    <row r="60" spans="2:12" ht="15">
      <c r="C60" s="690"/>
      <c r="D60" s="691" t="s">
        <v>1010</v>
      </c>
      <c r="E60" s="274"/>
      <c r="F60" s="692"/>
      <c r="G60" s="692"/>
      <c r="H60" s="692"/>
      <c r="I60" s="274"/>
      <c r="J60" s="693"/>
    </row>
    <row r="61" spans="2:12" ht="15">
      <c r="C61" s="690" t="s">
        <v>1011</v>
      </c>
      <c r="D61" s="274" t="s">
        <v>1012</v>
      </c>
      <c r="E61" s="274"/>
      <c r="F61" s="274"/>
      <c r="G61" s="274"/>
      <c r="H61" s="274"/>
      <c r="I61" s="274"/>
      <c r="J61" s="693"/>
    </row>
    <row r="62" spans="2:12" ht="15">
      <c r="C62" s="690"/>
      <c r="D62" s="274" t="s">
        <v>1013</v>
      </c>
      <c r="E62" s="274"/>
      <c r="F62" s="274"/>
      <c r="G62" s="274"/>
      <c r="H62" s="274"/>
      <c r="I62" s="694">
        <v>2400000</v>
      </c>
      <c r="J62" s="694"/>
    </row>
    <row r="63" spans="2:12" ht="15">
      <c r="C63" s="690" t="s">
        <v>1014</v>
      </c>
      <c r="D63" s="274" t="s">
        <v>1015</v>
      </c>
      <c r="E63" s="274"/>
      <c r="F63" s="274"/>
      <c r="G63" s="274"/>
      <c r="H63" s="274"/>
      <c r="I63" s="274"/>
      <c r="J63" s="693"/>
    </row>
    <row r="64" spans="2:12" ht="15">
      <c r="C64" s="690"/>
      <c r="D64" s="274" t="s">
        <v>1016</v>
      </c>
      <c r="E64" s="274"/>
      <c r="F64" s="274"/>
      <c r="G64" s="274"/>
      <c r="H64" s="274"/>
      <c r="I64" s="694">
        <v>1700000</v>
      </c>
      <c r="J64" s="694"/>
    </row>
    <row r="65" spans="3:10" ht="15">
      <c r="C65" s="690"/>
      <c r="D65" s="274" t="s">
        <v>1017</v>
      </c>
      <c r="E65" s="275"/>
      <c r="F65" s="275"/>
      <c r="G65" s="275"/>
      <c r="H65" s="274"/>
      <c r="I65" s="692"/>
      <c r="J65" s="693"/>
    </row>
    <row r="66" spans="3:10" ht="15">
      <c r="C66" s="690" t="s">
        <v>1018</v>
      </c>
      <c r="D66" s="274" t="s">
        <v>1019</v>
      </c>
      <c r="E66" s="274"/>
      <c r="F66" s="274"/>
      <c r="G66" s="274"/>
      <c r="H66" s="274"/>
      <c r="I66" s="694">
        <v>2000000</v>
      </c>
      <c r="J66" s="694">
        <v>0</v>
      </c>
    </row>
    <row r="67" spans="3:10" ht="15.75" thickBot="1">
      <c r="C67" s="695"/>
      <c r="D67" s="696" t="s">
        <v>1020</v>
      </c>
      <c r="E67" s="696"/>
      <c r="F67" s="696"/>
      <c r="G67" s="696"/>
      <c r="H67" s="696"/>
      <c r="I67" s="696"/>
      <c r="J67" s="697"/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scale="60" orientation="portrait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zoomScale="86" zoomScaleNormal="86" workbookViewId="0">
      <selection activeCell="C5" sqref="C5"/>
    </sheetView>
  </sheetViews>
  <sheetFormatPr baseColWidth="10" defaultRowHeight="15"/>
  <cols>
    <col min="1" max="1" width="13" style="274" customWidth="1"/>
    <col min="2" max="2" width="13.28515625" style="274" customWidth="1"/>
    <col min="3" max="3" width="14.42578125" style="274" customWidth="1"/>
    <col min="4" max="4" width="11.42578125" style="274" hidden="1" customWidth="1"/>
    <col min="5" max="5" width="13.140625" style="274" hidden="1" customWidth="1"/>
    <col min="6" max="6" width="15.28515625" style="274" hidden="1" customWidth="1"/>
    <col min="7" max="7" width="11.42578125" style="274" hidden="1" customWidth="1"/>
    <col min="8" max="8" width="12.5703125" style="274" bestFit="1" customWidth="1"/>
    <col min="9" max="9" width="11.42578125" style="274"/>
    <col min="10" max="10" width="12.5703125" style="274" bestFit="1" customWidth="1"/>
    <col min="11" max="11" width="11.42578125" style="274"/>
    <col min="12" max="15" width="0" style="274" hidden="1" customWidth="1"/>
    <col min="16" max="16" width="12.5703125" style="274" bestFit="1" customWidth="1"/>
    <col min="17" max="232" width="11.42578125" style="274"/>
    <col min="233" max="233" width="13" style="274" customWidth="1"/>
    <col min="234" max="240" width="14" style="274" customWidth="1"/>
    <col min="241" max="241" width="14.5703125" style="274" customWidth="1"/>
    <col min="242" max="242" width="13.28515625" style="274" customWidth="1"/>
    <col min="243" max="243" width="14.42578125" style="274" customWidth="1"/>
    <col min="244" max="244" width="11.42578125" style="274" customWidth="1"/>
    <col min="245" max="245" width="13.140625" style="274" bestFit="1" customWidth="1"/>
    <col min="246" max="246" width="15.28515625" style="274" customWidth="1"/>
    <col min="247" max="247" width="11.42578125" style="274"/>
    <col min="248" max="248" width="12.5703125" style="274" bestFit="1" customWidth="1"/>
    <col min="249" max="253" width="11.42578125" style="274" customWidth="1"/>
    <col min="254" max="254" width="11.42578125" style="274"/>
    <col min="255" max="255" width="12.5703125" style="274" bestFit="1" customWidth="1"/>
    <col min="256" max="488" width="11.42578125" style="274"/>
    <col min="489" max="489" width="13" style="274" customWidth="1"/>
    <col min="490" max="496" width="14" style="274" customWidth="1"/>
    <col min="497" max="497" width="14.5703125" style="274" customWidth="1"/>
    <col min="498" max="498" width="13.28515625" style="274" customWidth="1"/>
    <col min="499" max="499" width="14.42578125" style="274" customWidth="1"/>
    <col min="500" max="500" width="11.42578125" style="274" customWidth="1"/>
    <col min="501" max="501" width="13.140625" style="274" bestFit="1" customWidth="1"/>
    <col min="502" max="502" width="15.28515625" style="274" customWidth="1"/>
    <col min="503" max="503" width="11.42578125" style="274"/>
    <col min="504" max="504" width="12.5703125" style="274" bestFit="1" customWidth="1"/>
    <col min="505" max="509" width="11.42578125" style="274" customWidth="1"/>
    <col min="510" max="510" width="11.42578125" style="274"/>
    <col min="511" max="511" width="12.5703125" style="274" bestFit="1" customWidth="1"/>
    <col min="512" max="744" width="11.42578125" style="274"/>
    <col min="745" max="745" width="13" style="274" customWidth="1"/>
    <col min="746" max="752" width="14" style="274" customWidth="1"/>
    <col min="753" max="753" width="14.5703125" style="274" customWidth="1"/>
    <col min="754" max="754" width="13.28515625" style="274" customWidth="1"/>
    <col min="755" max="755" width="14.42578125" style="274" customWidth="1"/>
    <col min="756" max="756" width="11.42578125" style="274" customWidth="1"/>
    <col min="757" max="757" width="13.140625" style="274" bestFit="1" customWidth="1"/>
    <col min="758" max="758" width="15.28515625" style="274" customWidth="1"/>
    <col min="759" max="759" width="11.42578125" style="274"/>
    <col min="760" max="760" width="12.5703125" style="274" bestFit="1" customWidth="1"/>
    <col min="761" max="765" width="11.42578125" style="274" customWidth="1"/>
    <col min="766" max="766" width="11.42578125" style="274"/>
    <col min="767" max="767" width="12.5703125" style="274" bestFit="1" customWidth="1"/>
    <col min="768" max="1000" width="11.42578125" style="274"/>
    <col min="1001" max="1001" width="13" style="274" customWidth="1"/>
    <col min="1002" max="1008" width="14" style="274" customWidth="1"/>
    <col min="1009" max="1009" width="14.5703125" style="274" customWidth="1"/>
    <col min="1010" max="1010" width="13.28515625" style="274" customWidth="1"/>
    <col min="1011" max="1011" width="14.42578125" style="274" customWidth="1"/>
    <col min="1012" max="1012" width="11.42578125" style="274" customWidth="1"/>
    <col min="1013" max="1013" width="13.140625" style="274" bestFit="1" customWidth="1"/>
    <col min="1014" max="1014" width="15.28515625" style="274" customWidth="1"/>
    <col min="1015" max="1015" width="11.42578125" style="274"/>
    <col min="1016" max="1016" width="12.5703125" style="274" bestFit="1" customWidth="1"/>
    <col min="1017" max="1021" width="11.42578125" style="274" customWidth="1"/>
    <col min="1022" max="1022" width="11.42578125" style="274"/>
    <col min="1023" max="1023" width="12.5703125" style="274" bestFit="1" customWidth="1"/>
    <col min="1024" max="1256" width="11.42578125" style="274"/>
    <col min="1257" max="1257" width="13" style="274" customWidth="1"/>
    <col min="1258" max="1264" width="14" style="274" customWidth="1"/>
    <col min="1265" max="1265" width="14.5703125" style="274" customWidth="1"/>
    <col min="1266" max="1266" width="13.28515625" style="274" customWidth="1"/>
    <col min="1267" max="1267" width="14.42578125" style="274" customWidth="1"/>
    <col min="1268" max="1268" width="11.42578125" style="274" customWidth="1"/>
    <col min="1269" max="1269" width="13.140625" style="274" bestFit="1" customWidth="1"/>
    <col min="1270" max="1270" width="15.28515625" style="274" customWidth="1"/>
    <col min="1271" max="1271" width="11.42578125" style="274"/>
    <col min="1272" max="1272" width="12.5703125" style="274" bestFit="1" customWidth="1"/>
    <col min="1273" max="1277" width="11.42578125" style="274" customWidth="1"/>
    <col min="1278" max="1278" width="11.42578125" style="274"/>
    <col min="1279" max="1279" width="12.5703125" style="274" bestFit="1" customWidth="1"/>
    <col min="1280" max="1512" width="11.42578125" style="274"/>
    <col min="1513" max="1513" width="13" style="274" customWidth="1"/>
    <col min="1514" max="1520" width="14" style="274" customWidth="1"/>
    <col min="1521" max="1521" width="14.5703125" style="274" customWidth="1"/>
    <col min="1522" max="1522" width="13.28515625" style="274" customWidth="1"/>
    <col min="1523" max="1523" width="14.42578125" style="274" customWidth="1"/>
    <col min="1524" max="1524" width="11.42578125" style="274" customWidth="1"/>
    <col min="1525" max="1525" width="13.140625" style="274" bestFit="1" customWidth="1"/>
    <col min="1526" max="1526" width="15.28515625" style="274" customWidth="1"/>
    <col min="1527" max="1527" width="11.42578125" style="274"/>
    <col min="1528" max="1528" width="12.5703125" style="274" bestFit="1" customWidth="1"/>
    <col min="1529" max="1533" width="11.42578125" style="274" customWidth="1"/>
    <col min="1534" max="1534" width="11.42578125" style="274"/>
    <col min="1535" max="1535" width="12.5703125" style="274" bestFit="1" customWidth="1"/>
    <col min="1536" max="1768" width="11.42578125" style="274"/>
    <col min="1769" max="1769" width="13" style="274" customWidth="1"/>
    <col min="1770" max="1776" width="14" style="274" customWidth="1"/>
    <col min="1777" max="1777" width="14.5703125" style="274" customWidth="1"/>
    <col min="1778" max="1778" width="13.28515625" style="274" customWidth="1"/>
    <col min="1779" max="1779" width="14.42578125" style="274" customWidth="1"/>
    <col min="1780" max="1780" width="11.42578125" style="274" customWidth="1"/>
    <col min="1781" max="1781" width="13.140625" style="274" bestFit="1" customWidth="1"/>
    <col min="1782" max="1782" width="15.28515625" style="274" customWidth="1"/>
    <col min="1783" max="1783" width="11.42578125" style="274"/>
    <col min="1784" max="1784" width="12.5703125" style="274" bestFit="1" customWidth="1"/>
    <col min="1785" max="1789" width="11.42578125" style="274" customWidth="1"/>
    <col min="1790" max="1790" width="11.42578125" style="274"/>
    <col min="1791" max="1791" width="12.5703125" style="274" bestFit="1" customWidth="1"/>
    <col min="1792" max="2024" width="11.42578125" style="274"/>
    <col min="2025" max="2025" width="13" style="274" customWidth="1"/>
    <col min="2026" max="2032" width="14" style="274" customWidth="1"/>
    <col min="2033" max="2033" width="14.5703125" style="274" customWidth="1"/>
    <col min="2034" max="2034" width="13.28515625" style="274" customWidth="1"/>
    <col min="2035" max="2035" width="14.42578125" style="274" customWidth="1"/>
    <col min="2036" max="2036" width="11.42578125" style="274" customWidth="1"/>
    <col min="2037" max="2037" width="13.140625" style="274" bestFit="1" customWidth="1"/>
    <col min="2038" max="2038" width="15.28515625" style="274" customWidth="1"/>
    <col min="2039" max="2039" width="11.42578125" style="274"/>
    <col min="2040" max="2040" width="12.5703125" style="274" bestFit="1" customWidth="1"/>
    <col min="2041" max="2045" width="11.42578125" style="274" customWidth="1"/>
    <col min="2046" max="2046" width="11.42578125" style="274"/>
    <col min="2047" max="2047" width="12.5703125" style="274" bestFit="1" customWidth="1"/>
    <col min="2048" max="2280" width="11.42578125" style="274"/>
    <col min="2281" max="2281" width="13" style="274" customWidth="1"/>
    <col min="2282" max="2288" width="14" style="274" customWidth="1"/>
    <col min="2289" max="2289" width="14.5703125" style="274" customWidth="1"/>
    <col min="2290" max="2290" width="13.28515625" style="274" customWidth="1"/>
    <col min="2291" max="2291" width="14.42578125" style="274" customWidth="1"/>
    <col min="2292" max="2292" width="11.42578125" style="274" customWidth="1"/>
    <col min="2293" max="2293" width="13.140625" style="274" bestFit="1" customWidth="1"/>
    <col min="2294" max="2294" width="15.28515625" style="274" customWidth="1"/>
    <col min="2295" max="2295" width="11.42578125" style="274"/>
    <col min="2296" max="2296" width="12.5703125" style="274" bestFit="1" customWidth="1"/>
    <col min="2297" max="2301" width="11.42578125" style="274" customWidth="1"/>
    <col min="2302" max="2302" width="11.42578125" style="274"/>
    <col min="2303" max="2303" width="12.5703125" style="274" bestFit="1" customWidth="1"/>
    <col min="2304" max="2536" width="11.42578125" style="274"/>
    <col min="2537" max="2537" width="13" style="274" customWidth="1"/>
    <col min="2538" max="2544" width="14" style="274" customWidth="1"/>
    <col min="2545" max="2545" width="14.5703125" style="274" customWidth="1"/>
    <col min="2546" max="2546" width="13.28515625" style="274" customWidth="1"/>
    <col min="2547" max="2547" width="14.42578125" style="274" customWidth="1"/>
    <col min="2548" max="2548" width="11.42578125" style="274" customWidth="1"/>
    <col min="2549" max="2549" width="13.140625" style="274" bestFit="1" customWidth="1"/>
    <col min="2550" max="2550" width="15.28515625" style="274" customWidth="1"/>
    <col min="2551" max="2551" width="11.42578125" style="274"/>
    <col min="2552" max="2552" width="12.5703125" style="274" bestFit="1" customWidth="1"/>
    <col min="2553" max="2557" width="11.42578125" style="274" customWidth="1"/>
    <col min="2558" max="2558" width="11.42578125" style="274"/>
    <col min="2559" max="2559" width="12.5703125" style="274" bestFit="1" customWidth="1"/>
    <col min="2560" max="2792" width="11.42578125" style="274"/>
    <col min="2793" max="2793" width="13" style="274" customWidth="1"/>
    <col min="2794" max="2800" width="14" style="274" customWidth="1"/>
    <col min="2801" max="2801" width="14.5703125" style="274" customWidth="1"/>
    <col min="2802" max="2802" width="13.28515625" style="274" customWidth="1"/>
    <col min="2803" max="2803" width="14.42578125" style="274" customWidth="1"/>
    <col min="2804" max="2804" width="11.42578125" style="274" customWidth="1"/>
    <col min="2805" max="2805" width="13.140625" style="274" bestFit="1" customWidth="1"/>
    <col min="2806" max="2806" width="15.28515625" style="274" customWidth="1"/>
    <col min="2807" max="2807" width="11.42578125" style="274"/>
    <col min="2808" max="2808" width="12.5703125" style="274" bestFit="1" customWidth="1"/>
    <col min="2809" max="2813" width="11.42578125" style="274" customWidth="1"/>
    <col min="2814" max="2814" width="11.42578125" style="274"/>
    <col min="2815" max="2815" width="12.5703125" style="274" bestFit="1" customWidth="1"/>
    <col min="2816" max="3048" width="11.42578125" style="274"/>
    <col min="3049" max="3049" width="13" style="274" customWidth="1"/>
    <col min="3050" max="3056" width="14" style="274" customWidth="1"/>
    <col min="3057" max="3057" width="14.5703125" style="274" customWidth="1"/>
    <col min="3058" max="3058" width="13.28515625" style="274" customWidth="1"/>
    <col min="3059" max="3059" width="14.42578125" style="274" customWidth="1"/>
    <col min="3060" max="3060" width="11.42578125" style="274" customWidth="1"/>
    <col min="3061" max="3061" width="13.140625" style="274" bestFit="1" customWidth="1"/>
    <col min="3062" max="3062" width="15.28515625" style="274" customWidth="1"/>
    <col min="3063" max="3063" width="11.42578125" style="274"/>
    <col min="3064" max="3064" width="12.5703125" style="274" bestFit="1" customWidth="1"/>
    <col min="3065" max="3069" width="11.42578125" style="274" customWidth="1"/>
    <col min="3070" max="3070" width="11.42578125" style="274"/>
    <col min="3071" max="3071" width="12.5703125" style="274" bestFit="1" customWidth="1"/>
    <col min="3072" max="3304" width="11.42578125" style="274"/>
    <col min="3305" max="3305" width="13" style="274" customWidth="1"/>
    <col min="3306" max="3312" width="14" style="274" customWidth="1"/>
    <col min="3313" max="3313" width="14.5703125" style="274" customWidth="1"/>
    <col min="3314" max="3314" width="13.28515625" style="274" customWidth="1"/>
    <col min="3315" max="3315" width="14.42578125" style="274" customWidth="1"/>
    <col min="3316" max="3316" width="11.42578125" style="274" customWidth="1"/>
    <col min="3317" max="3317" width="13.140625" style="274" bestFit="1" customWidth="1"/>
    <col min="3318" max="3318" width="15.28515625" style="274" customWidth="1"/>
    <col min="3319" max="3319" width="11.42578125" style="274"/>
    <col min="3320" max="3320" width="12.5703125" style="274" bestFit="1" customWidth="1"/>
    <col min="3321" max="3325" width="11.42578125" style="274" customWidth="1"/>
    <col min="3326" max="3326" width="11.42578125" style="274"/>
    <col min="3327" max="3327" width="12.5703125" style="274" bestFit="1" customWidth="1"/>
    <col min="3328" max="3560" width="11.42578125" style="274"/>
    <col min="3561" max="3561" width="13" style="274" customWidth="1"/>
    <col min="3562" max="3568" width="14" style="274" customWidth="1"/>
    <col min="3569" max="3569" width="14.5703125" style="274" customWidth="1"/>
    <col min="3570" max="3570" width="13.28515625" style="274" customWidth="1"/>
    <col min="3571" max="3571" width="14.42578125" style="274" customWidth="1"/>
    <col min="3572" max="3572" width="11.42578125" style="274" customWidth="1"/>
    <col min="3573" max="3573" width="13.140625" style="274" bestFit="1" customWidth="1"/>
    <col min="3574" max="3574" width="15.28515625" style="274" customWidth="1"/>
    <col min="3575" max="3575" width="11.42578125" style="274"/>
    <col min="3576" max="3576" width="12.5703125" style="274" bestFit="1" customWidth="1"/>
    <col min="3577" max="3581" width="11.42578125" style="274" customWidth="1"/>
    <col min="3582" max="3582" width="11.42578125" style="274"/>
    <col min="3583" max="3583" width="12.5703125" style="274" bestFit="1" customWidth="1"/>
    <col min="3584" max="3816" width="11.42578125" style="274"/>
    <col min="3817" max="3817" width="13" style="274" customWidth="1"/>
    <col min="3818" max="3824" width="14" style="274" customWidth="1"/>
    <col min="3825" max="3825" width="14.5703125" style="274" customWidth="1"/>
    <col min="3826" max="3826" width="13.28515625" style="274" customWidth="1"/>
    <col min="3827" max="3827" width="14.42578125" style="274" customWidth="1"/>
    <col min="3828" max="3828" width="11.42578125" style="274" customWidth="1"/>
    <col min="3829" max="3829" width="13.140625" style="274" bestFit="1" customWidth="1"/>
    <col min="3830" max="3830" width="15.28515625" style="274" customWidth="1"/>
    <col min="3831" max="3831" width="11.42578125" style="274"/>
    <col min="3832" max="3832" width="12.5703125" style="274" bestFit="1" customWidth="1"/>
    <col min="3833" max="3837" width="11.42578125" style="274" customWidth="1"/>
    <col min="3838" max="3838" width="11.42578125" style="274"/>
    <col min="3839" max="3839" width="12.5703125" style="274" bestFit="1" customWidth="1"/>
    <col min="3840" max="4072" width="11.42578125" style="274"/>
    <col min="4073" max="4073" width="13" style="274" customWidth="1"/>
    <col min="4074" max="4080" width="14" style="274" customWidth="1"/>
    <col min="4081" max="4081" width="14.5703125" style="274" customWidth="1"/>
    <col min="4082" max="4082" width="13.28515625" style="274" customWidth="1"/>
    <col min="4083" max="4083" width="14.42578125" style="274" customWidth="1"/>
    <col min="4084" max="4084" width="11.42578125" style="274" customWidth="1"/>
    <col min="4085" max="4085" width="13.140625" style="274" bestFit="1" customWidth="1"/>
    <col min="4086" max="4086" width="15.28515625" style="274" customWidth="1"/>
    <col min="4087" max="4087" width="11.42578125" style="274"/>
    <col min="4088" max="4088" width="12.5703125" style="274" bestFit="1" customWidth="1"/>
    <col min="4089" max="4093" width="11.42578125" style="274" customWidth="1"/>
    <col min="4094" max="4094" width="11.42578125" style="274"/>
    <col min="4095" max="4095" width="12.5703125" style="274" bestFit="1" customWidth="1"/>
    <col min="4096" max="4328" width="11.42578125" style="274"/>
    <col min="4329" max="4329" width="13" style="274" customWidth="1"/>
    <col min="4330" max="4336" width="14" style="274" customWidth="1"/>
    <col min="4337" max="4337" width="14.5703125" style="274" customWidth="1"/>
    <col min="4338" max="4338" width="13.28515625" style="274" customWidth="1"/>
    <col min="4339" max="4339" width="14.42578125" style="274" customWidth="1"/>
    <col min="4340" max="4340" width="11.42578125" style="274" customWidth="1"/>
    <col min="4341" max="4341" width="13.140625" style="274" bestFit="1" customWidth="1"/>
    <col min="4342" max="4342" width="15.28515625" style="274" customWidth="1"/>
    <col min="4343" max="4343" width="11.42578125" style="274"/>
    <col min="4344" max="4344" width="12.5703125" style="274" bestFit="1" customWidth="1"/>
    <col min="4345" max="4349" width="11.42578125" style="274" customWidth="1"/>
    <col min="4350" max="4350" width="11.42578125" style="274"/>
    <col min="4351" max="4351" width="12.5703125" style="274" bestFit="1" customWidth="1"/>
    <col min="4352" max="4584" width="11.42578125" style="274"/>
    <col min="4585" max="4585" width="13" style="274" customWidth="1"/>
    <col min="4586" max="4592" width="14" style="274" customWidth="1"/>
    <col min="4593" max="4593" width="14.5703125" style="274" customWidth="1"/>
    <col min="4594" max="4594" width="13.28515625" style="274" customWidth="1"/>
    <col min="4595" max="4595" width="14.42578125" style="274" customWidth="1"/>
    <col min="4596" max="4596" width="11.42578125" style="274" customWidth="1"/>
    <col min="4597" max="4597" width="13.140625" style="274" bestFit="1" customWidth="1"/>
    <col min="4598" max="4598" width="15.28515625" style="274" customWidth="1"/>
    <col min="4599" max="4599" width="11.42578125" style="274"/>
    <col min="4600" max="4600" width="12.5703125" style="274" bestFit="1" customWidth="1"/>
    <col min="4601" max="4605" width="11.42578125" style="274" customWidth="1"/>
    <col min="4606" max="4606" width="11.42578125" style="274"/>
    <col min="4607" max="4607" width="12.5703125" style="274" bestFit="1" customWidth="1"/>
    <col min="4608" max="4840" width="11.42578125" style="274"/>
    <col min="4841" max="4841" width="13" style="274" customWidth="1"/>
    <col min="4842" max="4848" width="14" style="274" customWidth="1"/>
    <col min="4849" max="4849" width="14.5703125" style="274" customWidth="1"/>
    <col min="4850" max="4850" width="13.28515625" style="274" customWidth="1"/>
    <col min="4851" max="4851" width="14.42578125" style="274" customWidth="1"/>
    <col min="4852" max="4852" width="11.42578125" style="274" customWidth="1"/>
    <col min="4853" max="4853" width="13.140625" style="274" bestFit="1" customWidth="1"/>
    <col min="4854" max="4854" width="15.28515625" style="274" customWidth="1"/>
    <col min="4855" max="4855" width="11.42578125" style="274"/>
    <col min="4856" max="4856" width="12.5703125" style="274" bestFit="1" customWidth="1"/>
    <col min="4857" max="4861" width="11.42578125" style="274" customWidth="1"/>
    <col min="4862" max="4862" width="11.42578125" style="274"/>
    <col min="4863" max="4863" width="12.5703125" style="274" bestFit="1" customWidth="1"/>
    <col min="4864" max="5096" width="11.42578125" style="274"/>
    <col min="5097" max="5097" width="13" style="274" customWidth="1"/>
    <col min="5098" max="5104" width="14" style="274" customWidth="1"/>
    <col min="5105" max="5105" width="14.5703125" style="274" customWidth="1"/>
    <col min="5106" max="5106" width="13.28515625" style="274" customWidth="1"/>
    <col min="5107" max="5107" width="14.42578125" style="274" customWidth="1"/>
    <col min="5108" max="5108" width="11.42578125" style="274" customWidth="1"/>
    <col min="5109" max="5109" width="13.140625" style="274" bestFit="1" customWidth="1"/>
    <col min="5110" max="5110" width="15.28515625" style="274" customWidth="1"/>
    <col min="5111" max="5111" width="11.42578125" style="274"/>
    <col min="5112" max="5112" width="12.5703125" style="274" bestFit="1" customWidth="1"/>
    <col min="5113" max="5117" width="11.42578125" style="274" customWidth="1"/>
    <col min="5118" max="5118" width="11.42578125" style="274"/>
    <col min="5119" max="5119" width="12.5703125" style="274" bestFit="1" customWidth="1"/>
    <col min="5120" max="5352" width="11.42578125" style="274"/>
    <col min="5353" max="5353" width="13" style="274" customWidth="1"/>
    <col min="5354" max="5360" width="14" style="274" customWidth="1"/>
    <col min="5361" max="5361" width="14.5703125" style="274" customWidth="1"/>
    <col min="5362" max="5362" width="13.28515625" style="274" customWidth="1"/>
    <col min="5363" max="5363" width="14.42578125" style="274" customWidth="1"/>
    <col min="5364" max="5364" width="11.42578125" style="274" customWidth="1"/>
    <col min="5365" max="5365" width="13.140625" style="274" bestFit="1" customWidth="1"/>
    <col min="5366" max="5366" width="15.28515625" style="274" customWidth="1"/>
    <col min="5367" max="5367" width="11.42578125" style="274"/>
    <col min="5368" max="5368" width="12.5703125" style="274" bestFit="1" customWidth="1"/>
    <col min="5369" max="5373" width="11.42578125" style="274" customWidth="1"/>
    <col min="5374" max="5374" width="11.42578125" style="274"/>
    <col min="5375" max="5375" width="12.5703125" style="274" bestFit="1" customWidth="1"/>
    <col min="5376" max="5608" width="11.42578125" style="274"/>
    <col min="5609" max="5609" width="13" style="274" customWidth="1"/>
    <col min="5610" max="5616" width="14" style="274" customWidth="1"/>
    <col min="5617" max="5617" width="14.5703125" style="274" customWidth="1"/>
    <col min="5618" max="5618" width="13.28515625" style="274" customWidth="1"/>
    <col min="5619" max="5619" width="14.42578125" style="274" customWidth="1"/>
    <col min="5620" max="5620" width="11.42578125" style="274" customWidth="1"/>
    <col min="5621" max="5621" width="13.140625" style="274" bestFit="1" customWidth="1"/>
    <col min="5622" max="5622" width="15.28515625" style="274" customWidth="1"/>
    <col min="5623" max="5623" width="11.42578125" style="274"/>
    <col min="5624" max="5624" width="12.5703125" style="274" bestFit="1" customWidth="1"/>
    <col min="5625" max="5629" width="11.42578125" style="274" customWidth="1"/>
    <col min="5630" max="5630" width="11.42578125" style="274"/>
    <col min="5631" max="5631" width="12.5703125" style="274" bestFit="1" customWidth="1"/>
    <col min="5632" max="5864" width="11.42578125" style="274"/>
    <col min="5865" max="5865" width="13" style="274" customWidth="1"/>
    <col min="5866" max="5872" width="14" style="274" customWidth="1"/>
    <col min="5873" max="5873" width="14.5703125" style="274" customWidth="1"/>
    <col min="5874" max="5874" width="13.28515625" style="274" customWidth="1"/>
    <col min="5875" max="5875" width="14.42578125" style="274" customWidth="1"/>
    <col min="5876" max="5876" width="11.42578125" style="274" customWidth="1"/>
    <col min="5877" max="5877" width="13.140625" style="274" bestFit="1" customWidth="1"/>
    <col min="5878" max="5878" width="15.28515625" style="274" customWidth="1"/>
    <col min="5879" max="5879" width="11.42578125" style="274"/>
    <col min="5880" max="5880" width="12.5703125" style="274" bestFit="1" customWidth="1"/>
    <col min="5881" max="5885" width="11.42578125" style="274" customWidth="1"/>
    <col min="5886" max="5886" width="11.42578125" style="274"/>
    <col min="5887" max="5887" width="12.5703125" style="274" bestFit="1" customWidth="1"/>
    <col min="5888" max="6120" width="11.42578125" style="274"/>
    <col min="6121" max="6121" width="13" style="274" customWidth="1"/>
    <col min="6122" max="6128" width="14" style="274" customWidth="1"/>
    <col min="6129" max="6129" width="14.5703125" style="274" customWidth="1"/>
    <col min="6130" max="6130" width="13.28515625" style="274" customWidth="1"/>
    <col min="6131" max="6131" width="14.42578125" style="274" customWidth="1"/>
    <col min="6132" max="6132" width="11.42578125" style="274" customWidth="1"/>
    <col min="6133" max="6133" width="13.140625" style="274" bestFit="1" customWidth="1"/>
    <col min="6134" max="6134" width="15.28515625" style="274" customWidth="1"/>
    <col min="6135" max="6135" width="11.42578125" style="274"/>
    <col min="6136" max="6136" width="12.5703125" style="274" bestFit="1" customWidth="1"/>
    <col min="6137" max="6141" width="11.42578125" style="274" customWidth="1"/>
    <col min="6142" max="6142" width="11.42578125" style="274"/>
    <col min="6143" max="6143" width="12.5703125" style="274" bestFit="1" customWidth="1"/>
    <col min="6144" max="6376" width="11.42578125" style="274"/>
    <col min="6377" max="6377" width="13" style="274" customWidth="1"/>
    <col min="6378" max="6384" width="14" style="274" customWidth="1"/>
    <col min="6385" max="6385" width="14.5703125" style="274" customWidth="1"/>
    <col min="6386" max="6386" width="13.28515625" style="274" customWidth="1"/>
    <col min="6387" max="6387" width="14.42578125" style="274" customWidth="1"/>
    <col min="6388" max="6388" width="11.42578125" style="274" customWidth="1"/>
    <col min="6389" max="6389" width="13.140625" style="274" bestFit="1" customWidth="1"/>
    <col min="6390" max="6390" width="15.28515625" style="274" customWidth="1"/>
    <col min="6391" max="6391" width="11.42578125" style="274"/>
    <col min="6392" max="6392" width="12.5703125" style="274" bestFit="1" customWidth="1"/>
    <col min="6393" max="6397" width="11.42578125" style="274" customWidth="1"/>
    <col min="6398" max="6398" width="11.42578125" style="274"/>
    <col min="6399" max="6399" width="12.5703125" style="274" bestFit="1" customWidth="1"/>
    <col min="6400" max="6632" width="11.42578125" style="274"/>
    <col min="6633" max="6633" width="13" style="274" customWidth="1"/>
    <col min="6634" max="6640" width="14" style="274" customWidth="1"/>
    <col min="6641" max="6641" width="14.5703125" style="274" customWidth="1"/>
    <col min="6642" max="6642" width="13.28515625" style="274" customWidth="1"/>
    <col min="6643" max="6643" width="14.42578125" style="274" customWidth="1"/>
    <col min="6644" max="6644" width="11.42578125" style="274" customWidth="1"/>
    <col min="6645" max="6645" width="13.140625" style="274" bestFit="1" customWidth="1"/>
    <col min="6646" max="6646" width="15.28515625" style="274" customWidth="1"/>
    <col min="6647" max="6647" width="11.42578125" style="274"/>
    <col min="6648" max="6648" width="12.5703125" style="274" bestFit="1" customWidth="1"/>
    <col min="6649" max="6653" width="11.42578125" style="274" customWidth="1"/>
    <col min="6654" max="6654" width="11.42578125" style="274"/>
    <col min="6655" max="6655" width="12.5703125" style="274" bestFit="1" customWidth="1"/>
    <col min="6656" max="6888" width="11.42578125" style="274"/>
    <col min="6889" max="6889" width="13" style="274" customWidth="1"/>
    <col min="6890" max="6896" width="14" style="274" customWidth="1"/>
    <col min="6897" max="6897" width="14.5703125" style="274" customWidth="1"/>
    <col min="6898" max="6898" width="13.28515625" style="274" customWidth="1"/>
    <col min="6899" max="6899" width="14.42578125" style="274" customWidth="1"/>
    <col min="6900" max="6900" width="11.42578125" style="274" customWidth="1"/>
    <col min="6901" max="6901" width="13.140625" style="274" bestFit="1" customWidth="1"/>
    <col min="6902" max="6902" width="15.28515625" style="274" customWidth="1"/>
    <col min="6903" max="6903" width="11.42578125" style="274"/>
    <col min="6904" max="6904" width="12.5703125" style="274" bestFit="1" customWidth="1"/>
    <col min="6905" max="6909" width="11.42578125" style="274" customWidth="1"/>
    <col min="6910" max="6910" width="11.42578125" style="274"/>
    <col min="6911" max="6911" width="12.5703125" style="274" bestFit="1" customWidth="1"/>
    <col min="6912" max="7144" width="11.42578125" style="274"/>
    <col min="7145" max="7145" width="13" style="274" customWidth="1"/>
    <col min="7146" max="7152" width="14" style="274" customWidth="1"/>
    <col min="7153" max="7153" width="14.5703125" style="274" customWidth="1"/>
    <col min="7154" max="7154" width="13.28515625" style="274" customWidth="1"/>
    <col min="7155" max="7155" width="14.42578125" style="274" customWidth="1"/>
    <col min="7156" max="7156" width="11.42578125" style="274" customWidth="1"/>
    <col min="7157" max="7157" width="13.140625" style="274" bestFit="1" customWidth="1"/>
    <col min="7158" max="7158" width="15.28515625" style="274" customWidth="1"/>
    <col min="7159" max="7159" width="11.42578125" style="274"/>
    <col min="7160" max="7160" width="12.5703125" style="274" bestFit="1" customWidth="1"/>
    <col min="7161" max="7165" width="11.42578125" style="274" customWidth="1"/>
    <col min="7166" max="7166" width="11.42578125" style="274"/>
    <col min="7167" max="7167" width="12.5703125" style="274" bestFit="1" customWidth="1"/>
    <col min="7168" max="7400" width="11.42578125" style="274"/>
    <col min="7401" max="7401" width="13" style="274" customWidth="1"/>
    <col min="7402" max="7408" width="14" style="274" customWidth="1"/>
    <col min="7409" max="7409" width="14.5703125" style="274" customWidth="1"/>
    <col min="7410" max="7410" width="13.28515625" style="274" customWidth="1"/>
    <col min="7411" max="7411" width="14.42578125" style="274" customWidth="1"/>
    <col min="7412" max="7412" width="11.42578125" style="274" customWidth="1"/>
    <col min="7413" max="7413" width="13.140625" style="274" bestFit="1" customWidth="1"/>
    <col min="7414" max="7414" width="15.28515625" style="274" customWidth="1"/>
    <col min="7415" max="7415" width="11.42578125" style="274"/>
    <col min="7416" max="7416" width="12.5703125" style="274" bestFit="1" customWidth="1"/>
    <col min="7417" max="7421" width="11.42578125" style="274" customWidth="1"/>
    <col min="7422" max="7422" width="11.42578125" style="274"/>
    <col min="7423" max="7423" width="12.5703125" style="274" bestFit="1" customWidth="1"/>
    <col min="7424" max="7656" width="11.42578125" style="274"/>
    <col min="7657" max="7657" width="13" style="274" customWidth="1"/>
    <col min="7658" max="7664" width="14" style="274" customWidth="1"/>
    <col min="7665" max="7665" width="14.5703125" style="274" customWidth="1"/>
    <col min="7666" max="7666" width="13.28515625" style="274" customWidth="1"/>
    <col min="7667" max="7667" width="14.42578125" style="274" customWidth="1"/>
    <col min="7668" max="7668" width="11.42578125" style="274" customWidth="1"/>
    <col min="7669" max="7669" width="13.140625" style="274" bestFit="1" customWidth="1"/>
    <col min="7670" max="7670" width="15.28515625" style="274" customWidth="1"/>
    <col min="7671" max="7671" width="11.42578125" style="274"/>
    <col min="7672" max="7672" width="12.5703125" style="274" bestFit="1" customWidth="1"/>
    <col min="7673" max="7677" width="11.42578125" style="274" customWidth="1"/>
    <col min="7678" max="7678" width="11.42578125" style="274"/>
    <col min="7679" max="7679" width="12.5703125" style="274" bestFit="1" customWidth="1"/>
    <col min="7680" max="7912" width="11.42578125" style="274"/>
    <col min="7913" max="7913" width="13" style="274" customWidth="1"/>
    <col min="7914" max="7920" width="14" style="274" customWidth="1"/>
    <col min="7921" max="7921" width="14.5703125" style="274" customWidth="1"/>
    <col min="7922" max="7922" width="13.28515625" style="274" customWidth="1"/>
    <col min="7923" max="7923" width="14.42578125" style="274" customWidth="1"/>
    <col min="7924" max="7924" width="11.42578125" style="274" customWidth="1"/>
    <col min="7925" max="7925" width="13.140625" style="274" bestFit="1" customWidth="1"/>
    <col min="7926" max="7926" width="15.28515625" style="274" customWidth="1"/>
    <col min="7927" max="7927" width="11.42578125" style="274"/>
    <col min="7928" max="7928" width="12.5703125" style="274" bestFit="1" customWidth="1"/>
    <col min="7929" max="7933" width="11.42578125" style="274" customWidth="1"/>
    <col min="7934" max="7934" width="11.42578125" style="274"/>
    <col min="7935" max="7935" width="12.5703125" style="274" bestFit="1" customWidth="1"/>
    <col min="7936" max="8168" width="11.42578125" style="274"/>
    <col min="8169" max="8169" width="13" style="274" customWidth="1"/>
    <col min="8170" max="8176" width="14" style="274" customWidth="1"/>
    <col min="8177" max="8177" width="14.5703125" style="274" customWidth="1"/>
    <col min="8178" max="8178" width="13.28515625" style="274" customWidth="1"/>
    <col min="8179" max="8179" width="14.42578125" style="274" customWidth="1"/>
    <col min="8180" max="8180" width="11.42578125" style="274" customWidth="1"/>
    <col min="8181" max="8181" width="13.140625" style="274" bestFit="1" customWidth="1"/>
    <col min="8182" max="8182" width="15.28515625" style="274" customWidth="1"/>
    <col min="8183" max="8183" width="11.42578125" style="274"/>
    <col min="8184" max="8184" width="12.5703125" style="274" bestFit="1" customWidth="1"/>
    <col min="8185" max="8189" width="11.42578125" style="274" customWidth="1"/>
    <col min="8190" max="8190" width="11.42578125" style="274"/>
    <col min="8191" max="8191" width="12.5703125" style="274" bestFit="1" customWidth="1"/>
    <col min="8192" max="8424" width="11.42578125" style="274"/>
    <col min="8425" max="8425" width="13" style="274" customWidth="1"/>
    <col min="8426" max="8432" width="14" style="274" customWidth="1"/>
    <col min="8433" max="8433" width="14.5703125" style="274" customWidth="1"/>
    <col min="8434" max="8434" width="13.28515625" style="274" customWidth="1"/>
    <col min="8435" max="8435" width="14.42578125" style="274" customWidth="1"/>
    <col min="8436" max="8436" width="11.42578125" style="274" customWidth="1"/>
    <col min="8437" max="8437" width="13.140625" style="274" bestFit="1" customWidth="1"/>
    <col min="8438" max="8438" width="15.28515625" style="274" customWidth="1"/>
    <col min="8439" max="8439" width="11.42578125" style="274"/>
    <col min="8440" max="8440" width="12.5703125" style="274" bestFit="1" customWidth="1"/>
    <col min="8441" max="8445" width="11.42578125" style="274" customWidth="1"/>
    <col min="8446" max="8446" width="11.42578125" style="274"/>
    <col min="8447" max="8447" width="12.5703125" style="274" bestFit="1" customWidth="1"/>
    <col min="8448" max="8680" width="11.42578125" style="274"/>
    <col min="8681" max="8681" width="13" style="274" customWidth="1"/>
    <col min="8682" max="8688" width="14" style="274" customWidth="1"/>
    <col min="8689" max="8689" width="14.5703125" style="274" customWidth="1"/>
    <col min="8690" max="8690" width="13.28515625" style="274" customWidth="1"/>
    <col min="8691" max="8691" width="14.42578125" style="274" customWidth="1"/>
    <col min="8692" max="8692" width="11.42578125" style="274" customWidth="1"/>
    <col min="8693" max="8693" width="13.140625" style="274" bestFit="1" customWidth="1"/>
    <col min="8694" max="8694" width="15.28515625" style="274" customWidth="1"/>
    <col min="8695" max="8695" width="11.42578125" style="274"/>
    <col min="8696" max="8696" width="12.5703125" style="274" bestFit="1" customWidth="1"/>
    <col min="8697" max="8701" width="11.42578125" style="274" customWidth="1"/>
    <col min="8702" max="8702" width="11.42578125" style="274"/>
    <col min="8703" max="8703" width="12.5703125" style="274" bestFit="1" customWidth="1"/>
    <col min="8704" max="8936" width="11.42578125" style="274"/>
    <col min="8937" max="8937" width="13" style="274" customWidth="1"/>
    <col min="8938" max="8944" width="14" style="274" customWidth="1"/>
    <col min="8945" max="8945" width="14.5703125" style="274" customWidth="1"/>
    <col min="8946" max="8946" width="13.28515625" style="274" customWidth="1"/>
    <col min="8947" max="8947" width="14.42578125" style="274" customWidth="1"/>
    <col min="8948" max="8948" width="11.42578125" style="274" customWidth="1"/>
    <col min="8949" max="8949" width="13.140625" style="274" bestFit="1" customWidth="1"/>
    <col min="8950" max="8950" width="15.28515625" style="274" customWidth="1"/>
    <col min="8951" max="8951" width="11.42578125" style="274"/>
    <col min="8952" max="8952" width="12.5703125" style="274" bestFit="1" customWidth="1"/>
    <col min="8953" max="8957" width="11.42578125" style="274" customWidth="1"/>
    <col min="8958" max="8958" width="11.42578125" style="274"/>
    <col min="8959" max="8959" width="12.5703125" style="274" bestFit="1" customWidth="1"/>
    <col min="8960" max="9192" width="11.42578125" style="274"/>
    <col min="9193" max="9193" width="13" style="274" customWidth="1"/>
    <col min="9194" max="9200" width="14" style="274" customWidth="1"/>
    <col min="9201" max="9201" width="14.5703125" style="274" customWidth="1"/>
    <col min="9202" max="9202" width="13.28515625" style="274" customWidth="1"/>
    <col min="9203" max="9203" width="14.42578125" style="274" customWidth="1"/>
    <col min="9204" max="9204" width="11.42578125" style="274" customWidth="1"/>
    <col min="9205" max="9205" width="13.140625" style="274" bestFit="1" customWidth="1"/>
    <col min="9206" max="9206" width="15.28515625" style="274" customWidth="1"/>
    <col min="9207" max="9207" width="11.42578125" style="274"/>
    <col min="9208" max="9208" width="12.5703125" style="274" bestFit="1" customWidth="1"/>
    <col min="9209" max="9213" width="11.42578125" style="274" customWidth="1"/>
    <col min="9214" max="9214" width="11.42578125" style="274"/>
    <col min="9215" max="9215" width="12.5703125" style="274" bestFit="1" customWidth="1"/>
    <col min="9216" max="9448" width="11.42578125" style="274"/>
    <col min="9449" max="9449" width="13" style="274" customWidth="1"/>
    <col min="9450" max="9456" width="14" style="274" customWidth="1"/>
    <col min="9457" max="9457" width="14.5703125" style="274" customWidth="1"/>
    <col min="9458" max="9458" width="13.28515625" style="274" customWidth="1"/>
    <col min="9459" max="9459" width="14.42578125" style="274" customWidth="1"/>
    <col min="9460" max="9460" width="11.42578125" style="274" customWidth="1"/>
    <col min="9461" max="9461" width="13.140625" style="274" bestFit="1" customWidth="1"/>
    <col min="9462" max="9462" width="15.28515625" style="274" customWidth="1"/>
    <col min="9463" max="9463" width="11.42578125" style="274"/>
    <col min="9464" max="9464" width="12.5703125" style="274" bestFit="1" customWidth="1"/>
    <col min="9465" max="9469" width="11.42578125" style="274" customWidth="1"/>
    <col min="9470" max="9470" width="11.42578125" style="274"/>
    <col min="9471" max="9471" width="12.5703125" style="274" bestFit="1" customWidth="1"/>
    <col min="9472" max="9704" width="11.42578125" style="274"/>
    <col min="9705" max="9705" width="13" style="274" customWidth="1"/>
    <col min="9706" max="9712" width="14" style="274" customWidth="1"/>
    <col min="9713" max="9713" width="14.5703125" style="274" customWidth="1"/>
    <col min="9714" max="9714" width="13.28515625" style="274" customWidth="1"/>
    <col min="9715" max="9715" width="14.42578125" style="274" customWidth="1"/>
    <col min="9716" max="9716" width="11.42578125" style="274" customWidth="1"/>
    <col min="9717" max="9717" width="13.140625" style="274" bestFit="1" customWidth="1"/>
    <col min="9718" max="9718" width="15.28515625" style="274" customWidth="1"/>
    <col min="9719" max="9719" width="11.42578125" style="274"/>
    <col min="9720" max="9720" width="12.5703125" style="274" bestFit="1" customWidth="1"/>
    <col min="9721" max="9725" width="11.42578125" style="274" customWidth="1"/>
    <col min="9726" max="9726" width="11.42578125" style="274"/>
    <col min="9727" max="9727" width="12.5703125" style="274" bestFit="1" customWidth="1"/>
    <col min="9728" max="9960" width="11.42578125" style="274"/>
    <col min="9961" max="9961" width="13" style="274" customWidth="1"/>
    <col min="9962" max="9968" width="14" style="274" customWidth="1"/>
    <col min="9969" max="9969" width="14.5703125" style="274" customWidth="1"/>
    <col min="9970" max="9970" width="13.28515625" style="274" customWidth="1"/>
    <col min="9971" max="9971" width="14.42578125" style="274" customWidth="1"/>
    <col min="9972" max="9972" width="11.42578125" style="274" customWidth="1"/>
    <col min="9973" max="9973" width="13.140625" style="274" bestFit="1" customWidth="1"/>
    <col min="9974" max="9974" width="15.28515625" style="274" customWidth="1"/>
    <col min="9975" max="9975" width="11.42578125" style="274"/>
    <col min="9976" max="9976" width="12.5703125" style="274" bestFit="1" customWidth="1"/>
    <col min="9977" max="9981" width="11.42578125" style="274" customWidth="1"/>
    <col min="9982" max="9982" width="11.42578125" style="274"/>
    <col min="9983" max="9983" width="12.5703125" style="274" bestFit="1" customWidth="1"/>
    <col min="9984" max="10216" width="11.42578125" style="274"/>
    <col min="10217" max="10217" width="13" style="274" customWidth="1"/>
    <col min="10218" max="10224" width="14" style="274" customWidth="1"/>
    <col min="10225" max="10225" width="14.5703125" style="274" customWidth="1"/>
    <col min="10226" max="10226" width="13.28515625" style="274" customWidth="1"/>
    <col min="10227" max="10227" width="14.42578125" style="274" customWidth="1"/>
    <col min="10228" max="10228" width="11.42578125" style="274" customWidth="1"/>
    <col min="10229" max="10229" width="13.140625" style="274" bestFit="1" customWidth="1"/>
    <col min="10230" max="10230" width="15.28515625" style="274" customWidth="1"/>
    <col min="10231" max="10231" width="11.42578125" style="274"/>
    <col min="10232" max="10232" width="12.5703125" style="274" bestFit="1" customWidth="1"/>
    <col min="10233" max="10237" width="11.42578125" style="274" customWidth="1"/>
    <col min="10238" max="10238" width="11.42578125" style="274"/>
    <col min="10239" max="10239" width="12.5703125" style="274" bestFit="1" customWidth="1"/>
    <col min="10240" max="10472" width="11.42578125" style="274"/>
    <col min="10473" max="10473" width="13" style="274" customWidth="1"/>
    <col min="10474" max="10480" width="14" style="274" customWidth="1"/>
    <col min="10481" max="10481" width="14.5703125" style="274" customWidth="1"/>
    <col min="10482" max="10482" width="13.28515625" style="274" customWidth="1"/>
    <col min="10483" max="10483" width="14.42578125" style="274" customWidth="1"/>
    <col min="10484" max="10484" width="11.42578125" style="274" customWidth="1"/>
    <col min="10485" max="10485" width="13.140625" style="274" bestFit="1" customWidth="1"/>
    <col min="10486" max="10486" width="15.28515625" style="274" customWidth="1"/>
    <col min="10487" max="10487" width="11.42578125" style="274"/>
    <col min="10488" max="10488" width="12.5703125" style="274" bestFit="1" customWidth="1"/>
    <col min="10489" max="10493" width="11.42578125" style="274" customWidth="1"/>
    <col min="10494" max="10494" width="11.42578125" style="274"/>
    <col min="10495" max="10495" width="12.5703125" style="274" bestFit="1" customWidth="1"/>
    <col min="10496" max="10728" width="11.42578125" style="274"/>
    <col min="10729" max="10729" width="13" style="274" customWidth="1"/>
    <col min="10730" max="10736" width="14" style="274" customWidth="1"/>
    <col min="10737" max="10737" width="14.5703125" style="274" customWidth="1"/>
    <col min="10738" max="10738" width="13.28515625" style="274" customWidth="1"/>
    <col min="10739" max="10739" width="14.42578125" style="274" customWidth="1"/>
    <col min="10740" max="10740" width="11.42578125" style="274" customWidth="1"/>
    <col min="10741" max="10741" width="13.140625" style="274" bestFit="1" customWidth="1"/>
    <col min="10742" max="10742" width="15.28515625" style="274" customWidth="1"/>
    <col min="10743" max="10743" width="11.42578125" style="274"/>
    <col min="10744" max="10744" width="12.5703125" style="274" bestFit="1" customWidth="1"/>
    <col min="10745" max="10749" width="11.42578125" style="274" customWidth="1"/>
    <col min="10750" max="10750" width="11.42578125" style="274"/>
    <col min="10751" max="10751" width="12.5703125" style="274" bestFit="1" customWidth="1"/>
    <col min="10752" max="10984" width="11.42578125" style="274"/>
    <col min="10985" max="10985" width="13" style="274" customWidth="1"/>
    <col min="10986" max="10992" width="14" style="274" customWidth="1"/>
    <col min="10993" max="10993" width="14.5703125" style="274" customWidth="1"/>
    <col min="10994" max="10994" width="13.28515625" style="274" customWidth="1"/>
    <col min="10995" max="10995" width="14.42578125" style="274" customWidth="1"/>
    <col min="10996" max="10996" width="11.42578125" style="274" customWidth="1"/>
    <col min="10997" max="10997" width="13.140625" style="274" bestFit="1" customWidth="1"/>
    <col min="10998" max="10998" width="15.28515625" style="274" customWidth="1"/>
    <col min="10999" max="10999" width="11.42578125" style="274"/>
    <col min="11000" max="11000" width="12.5703125" style="274" bestFit="1" customWidth="1"/>
    <col min="11001" max="11005" width="11.42578125" style="274" customWidth="1"/>
    <col min="11006" max="11006" width="11.42578125" style="274"/>
    <col min="11007" max="11007" width="12.5703125" style="274" bestFit="1" customWidth="1"/>
    <col min="11008" max="11240" width="11.42578125" style="274"/>
    <col min="11241" max="11241" width="13" style="274" customWidth="1"/>
    <col min="11242" max="11248" width="14" style="274" customWidth="1"/>
    <col min="11249" max="11249" width="14.5703125" style="274" customWidth="1"/>
    <col min="11250" max="11250" width="13.28515625" style="274" customWidth="1"/>
    <col min="11251" max="11251" width="14.42578125" style="274" customWidth="1"/>
    <col min="11252" max="11252" width="11.42578125" style="274" customWidth="1"/>
    <col min="11253" max="11253" width="13.140625" style="274" bestFit="1" customWidth="1"/>
    <col min="11254" max="11254" width="15.28515625" style="274" customWidth="1"/>
    <col min="11255" max="11255" width="11.42578125" style="274"/>
    <col min="11256" max="11256" width="12.5703125" style="274" bestFit="1" customWidth="1"/>
    <col min="11257" max="11261" width="11.42578125" style="274" customWidth="1"/>
    <col min="11262" max="11262" width="11.42578125" style="274"/>
    <col min="11263" max="11263" width="12.5703125" style="274" bestFit="1" customWidth="1"/>
    <col min="11264" max="11496" width="11.42578125" style="274"/>
    <col min="11497" max="11497" width="13" style="274" customWidth="1"/>
    <col min="11498" max="11504" width="14" style="274" customWidth="1"/>
    <col min="11505" max="11505" width="14.5703125" style="274" customWidth="1"/>
    <col min="11506" max="11506" width="13.28515625" style="274" customWidth="1"/>
    <col min="11507" max="11507" width="14.42578125" style="274" customWidth="1"/>
    <col min="11508" max="11508" width="11.42578125" style="274" customWidth="1"/>
    <col min="11509" max="11509" width="13.140625" style="274" bestFit="1" customWidth="1"/>
    <col min="11510" max="11510" width="15.28515625" style="274" customWidth="1"/>
    <col min="11511" max="11511" width="11.42578125" style="274"/>
    <col min="11512" max="11512" width="12.5703125" style="274" bestFit="1" customWidth="1"/>
    <col min="11513" max="11517" width="11.42578125" style="274" customWidth="1"/>
    <col min="11518" max="11518" width="11.42578125" style="274"/>
    <col min="11519" max="11519" width="12.5703125" style="274" bestFit="1" customWidth="1"/>
    <col min="11520" max="11752" width="11.42578125" style="274"/>
    <col min="11753" max="11753" width="13" style="274" customWidth="1"/>
    <col min="11754" max="11760" width="14" style="274" customWidth="1"/>
    <col min="11761" max="11761" width="14.5703125" style="274" customWidth="1"/>
    <col min="11762" max="11762" width="13.28515625" style="274" customWidth="1"/>
    <col min="11763" max="11763" width="14.42578125" style="274" customWidth="1"/>
    <col min="11764" max="11764" width="11.42578125" style="274" customWidth="1"/>
    <col min="11765" max="11765" width="13.140625" style="274" bestFit="1" customWidth="1"/>
    <col min="11766" max="11766" width="15.28515625" style="274" customWidth="1"/>
    <col min="11767" max="11767" width="11.42578125" style="274"/>
    <col min="11768" max="11768" width="12.5703125" style="274" bestFit="1" customWidth="1"/>
    <col min="11769" max="11773" width="11.42578125" style="274" customWidth="1"/>
    <col min="11774" max="11774" width="11.42578125" style="274"/>
    <col min="11775" max="11775" width="12.5703125" style="274" bestFit="1" customWidth="1"/>
    <col min="11776" max="12008" width="11.42578125" style="274"/>
    <col min="12009" max="12009" width="13" style="274" customWidth="1"/>
    <col min="12010" max="12016" width="14" style="274" customWidth="1"/>
    <col min="12017" max="12017" width="14.5703125" style="274" customWidth="1"/>
    <col min="12018" max="12018" width="13.28515625" style="274" customWidth="1"/>
    <col min="12019" max="12019" width="14.42578125" style="274" customWidth="1"/>
    <col min="12020" max="12020" width="11.42578125" style="274" customWidth="1"/>
    <col min="12021" max="12021" width="13.140625" style="274" bestFit="1" customWidth="1"/>
    <col min="12022" max="12022" width="15.28515625" style="274" customWidth="1"/>
    <col min="12023" max="12023" width="11.42578125" style="274"/>
    <col min="12024" max="12024" width="12.5703125" style="274" bestFit="1" customWidth="1"/>
    <col min="12025" max="12029" width="11.42578125" style="274" customWidth="1"/>
    <col min="12030" max="12030" width="11.42578125" style="274"/>
    <col min="12031" max="12031" width="12.5703125" style="274" bestFit="1" customWidth="1"/>
    <col min="12032" max="12264" width="11.42578125" style="274"/>
    <col min="12265" max="12265" width="13" style="274" customWidth="1"/>
    <col min="12266" max="12272" width="14" style="274" customWidth="1"/>
    <col min="12273" max="12273" width="14.5703125" style="274" customWidth="1"/>
    <col min="12274" max="12274" width="13.28515625" style="274" customWidth="1"/>
    <col min="12275" max="12275" width="14.42578125" style="274" customWidth="1"/>
    <col min="12276" max="12276" width="11.42578125" style="274" customWidth="1"/>
    <col min="12277" max="12277" width="13.140625" style="274" bestFit="1" customWidth="1"/>
    <col min="12278" max="12278" width="15.28515625" style="274" customWidth="1"/>
    <col min="12279" max="12279" width="11.42578125" style="274"/>
    <col min="12280" max="12280" width="12.5703125" style="274" bestFit="1" customWidth="1"/>
    <col min="12281" max="12285" width="11.42578125" style="274" customWidth="1"/>
    <col min="12286" max="12286" width="11.42578125" style="274"/>
    <col min="12287" max="12287" width="12.5703125" style="274" bestFit="1" customWidth="1"/>
    <col min="12288" max="12520" width="11.42578125" style="274"/>
    <col min="12521" max="12521" width="13" style="274" customWidth="1"/>
    <col min="12522" max="12528" width="14" style="274" customWidth="1"/>
    <col min="12529" max="12529" width="14.5703125" style="274" customWidth="1"/>
    <col min="12530" max="12530" width="13.28515625" style="274" customWidth="1"/>
    <col min="12531" max="12531" width="14.42578125" style="274" customWidth="1"/>
    <col min="12532" max="12532" width="11.42578125" style="274" customWidth="1"/>
    <col min="12533" max="12533" width="13.140625" style="274" bestFit="1" customWidth="1"/>
    <col min="12534" max="12534" width="15.28515625" style="274" customWidth="1"/>
    <col min="12535" max="12535" width="11.42578125" style="274"/>
    <col min="12536" max="12536" width="12.5703125" style="274" bestFit="1" customWidth="1"/>
    <col min="12537" max="12541" width="11.42578125" style="274" customWidth="1"/>
    <col min="12542" max="12542" width="11.42578125" style="274"/>
    <col min="12543" max="12543" width="12.5703125" style="274" bestFit="1" customWidth="1"/>
    <col min="12544" max="12776" width="11.42578125" style="274"/>
    <col min="12777" max="12777" width="13" style="274" customWidth="1"/>
    <col min="12778" max="12784" width="14" style="274" customWidth="1"/>
    <col min="12785" max="12785" width="14.5703125" style="274" customWidth="1"/>
    <col min="12786" max="12786" width="13.28515625" style="274" customWidth="1"/>
    <col min="12787" max="12787" width="14.42578125" style="274" customWidth="1"/>
    <col min="12788" max="12788" width="11.42578125" style="274" customWidth="1"/>
    <col min="12789" max="12789" width="13.140625" style="274" bestFit="1" customWidth="1"/>
    <col min="12790" max="12790" width="15.28515625" style="274" customWidth="1"/>
    <col min="12791" max="12791" width="11.42578125" style="274"/>
    <col min="12792" max="12792" width="12.5703125" style="274" bestFit="1" customWidth="1"/>
    <col min="12793" max="12797" width="11.42578125" style="274" customWidth="1"/>
    <col min="12798" max="12798" width="11.42578125" style="274"/>
    <col min="12799" max="12799" width="12.5703125" style="274" bestFit="1" customWidth="1"/>
    <col min="12800" max="13032" width="11.42578125" style="274"/>
    <col min="13033" max="13033" width="13" style="274" customWidth="1"/>
    <col min="13034" max="13040" width="14" style="274" customWidth="1"/>
    <col min="13041" max="13041" width="14.5703125" style="274" customWidth="1"/>
    <col min="13042" max="13042" width="13.28515625" style="274" customWidth="1"/>
    <col min="13043" max="13043" width="14.42578125" style="274" customWidth="1"/>
    <col min="13044" max="13044" width="11.42578125" style="274" customWidth="1"/>
    <col min="13045" max="13045" width="13.140625" style="274" bestFit="1" customWidth="1"/>
    <col min="13046" max="13046" width="15.28515625" style="274" customWidth="1"/>
    <col min="13047" max="13047" width="11.42578125" style="274"/>
    <col min="13048" max="13048" width="12.5703125" style="274" bestFit="1" customWidth="1"/>
    <col min="13049" max="13053" width="11.42578125" style="274" customWidth="1"/>
    <col min="13054" max="13054" width="11.42578125" style="274"/>
    <col min="13055" max="13055" width="12.5703125" style="274" bestFit="1" customWidth="1"/>
    <col min="13056" max="13288" width="11.42578125" style="274"/>
    <col min="13289" max="13289" width="13" style="274" customWidth="1"/>
    <col min="13290" max="13296" width="14" style="274" customWidth="1"/>
    <col min="13297" max="13297" width="14.5703125" style="274" customWidth="1"/>
    <col min="13298" max="13298" width="13.28515625" style="274" customWidth="1"/>
    <col min="13299" max="13299" width="14.42578125" style="274" customWidth="1"/>
    <col min="13300" max="13300" width="11.42578125" style="274" customWidth="1"/>
    <col min="13301" max="13301" width="13.140625" style="274" bestFit="1" customWidth="1"/>
    <col min="13302" max="13302" width="15.28515625" style="274" customWidth="1"/>
    <col min="13303" max="13303" width="11.42578125" style="274"/>
    <col min="13304" max="13304" width="12.5703125" style="274" bestFit="1" customWidth="1"/>
    <col min="13305" max="13309" width="11.42578125" style="274" customWidth="1"/>
    <col min="13310" max="13310" width="11.42578125" style="274"/>
    <col min="13311" max="13311" width="12.5703125" style="274" bestFit="1" customWidth="1"/>
    <col min="13312" max="13544" width="11.42578125" style="274"/>
    <col min="13545" max="13545" width="13" style="274" customWidth="1"/>
    <col min="13546" max="13552" width="14" style="274" customWidth="1"/>
    <col min="13553" max="13553" width="14.5703125" style="274" customWidth="1"/>
    <col min="13554" max="13554" width="13.28515625" style="274" customWidth="1"/>
    <col min="13555" max="13555" width="14.42578125" style="274" customWidth="1"/>
    <col min="13556" max="13556" width="11.42578125" style="274" customWidth="1"/>
    <col min="13557" max="13557" width="13.140625" style="274" bestFit="1" customWidth="1"/>
    <col min="13558" max="13558" width="15.28515625" style="274" customWidth="1"/>
    <col min="13559" max="13559" width="11.42578125" style="274"/>
    <col min="13560" max="13560" width="12.5703125" style="274" bestFit="1" customWidth="1"/>
    <col min="13561" max="13565" width="11.42578125" style="274" customWidth="1"/>
    <col min="13566" max="13566" width="11.42578125" style="274"/>
    <col min="13567" max="13567" width="12.5703125" style="274" bestFit="1" customWidth="1"/>
    <col min="13568" max="13800" width="11.42578125" style="274"/>
    <col min="13801" max="13801" width="13" style="274" customWidth="1"/>
    <col min="13802" max="13808" width="14" style="274" customWidth="1"/>
    <col min="13809" max="13809" width="14.5703125" style="274" customWidth="1"/>
    <col min="13810" max="13810" width="13.28515625" style="274" customWidth="1"/>
    <col min="13811" max="13811" width="14.42578125" style="274" customWidth="1"/>
    <col min="13812" max="13812" width="11.42578125" style="274" customWidth="1"/>
    <col min="13813" max="13813" width="13.140625" style="274" bestFit="1" customWidth="1"/>
    <col min="13814" max="13814" width="15.28515625" style="274" customWidth="1"/>
    <col min="13815" max="13815" width="11.42578125" style="274"/>
    <col min="13816" max="13816" width="12.5703125" style="274" bestFit="1" customWidth="1"/>
    <col min="13817" max="13821" width="11.42578125" style="274" customWidth="1"/>
    <col min="13822" max="13822" width="11.42578125" style="274"/>
    <col min="13823" max="13823" width="12.5703125" style="274" bestFit="1" customWidth="1"/>
    <col min="13824" max="14056" width="11.42578125" style="274"/>
    <col min="14057" max="14057" width="13" style="274" customWidth="1"/>
    <col min="14058" max="14064" width="14" style="274" customWidth="1"/>
    <col min="14065" max="14065" width="14.5703125" style="274" customWidth="1"/>
    <col min="14066" max="14066" width="13.28515625" style="274" customWidth="1"/>
    <col min="14067" max="14067" width="14.42578125" style="274" customWidth="1"/>
    <col min="14068" max="14068" width="11.42578125" style="274" customWidth="1"/>
    <col min="14069" max="14069" width="13.140625" style="274" bestFit="1" customWidth="1"/>
    <col min="14070" max="14070" width="15.28515625" style="274" customWidth="1"/>
    <col min="14071" max="14071" width="11.42578125" style="274"/>
    <col min="14072" max="14072" width="12.5703125" style="274" bestFit="1" customWidth="1"/>
    <col min="14073" max="14077" width="11.42578125" style="274" customWidth="1"/>
    <col min="14078" max="14078" width="11.42578125" style="274"/>
    <col min="14079" max="14079" width="12.5703125" style="274" bestFit="1" customWidth="1"/>
    <col min="14080" max="14312" width="11.42578125" style="274"/>
    <col min="14313" max="14313" width="13" style="274" customWidth="1"/>
    <col min="14314" max="14320" width="14" style="274" customWidth="1"/>
    <col min="14321" max="14321" width="14.5703125" style="274" customWidth="1"/>
    <col min="14322" max="14322" width="13.28515625" style="274" customWidth="1"/>
    <col min="14323" max="14323" width="14.42578125" style="274" customWidth="1"/>
    <col min="14324" max="14324" width="11.42578125" style="274" customWidth="1"/>
    <col min="14325" max="14325" width="13.140625" style="274" bestFit="1" customWidth="1"/>
    <col min="14326" max="14326" width="15.28515625" style="274" customWidth="1"/>
    <col min="14327" max="14327" width="11.42578125" style="274"/>
    <col min="14328" max="14328" width="12.5703125" style="274" bestFit="1" customWidth="1"/>
    <col min="14329" max="14333" width="11.42578125" style="274" customWidth="1"/>
    <col min="14334" max="14334" width="11.42578125" style="274"/>
    <col min="14335" max="14335" width="12.5703125" style="274" bestFit="1" customWidth="1"/>
    <col min="14336" max="14568" width="11.42578125" style="274"/>
    <col min="14569" max="14569" width="13" style="274" customWidth="1"/>
    <col min="14570" max="14576" width="14" style="274" customWidth="1"/>
    <col min="14577" max="14577" width="14.5703125" style="274" customWidth="1"/>
    <col min="14578" max="14578" width="13.28515625" style="274" customWidth="1"/>
    <col min="14579" max="14579" width="14.42578125" style="274" customWidth="1"/>
    <col min="14580" max="14580" width="11.42578125" style="274" customWidth="1"/>
    <col min="14581" max="14581" width="13.140625" style="274" bestFit="1" customWidth="1"/>
    <col min="14582" max="14582" width="15.28515625" style="274" customWidth="1"/>
    <col min="14583" max="14583" width="11.42578125" style="274"/>
    <col min="14584" max="14584" width="12.5703125" style="274" bestFit="1" customWidth="1"/>
    <col min="14585" max="14589" width="11.42578125" style="274" customWidth="1"/>
    <col min="14590" max="14590" width="11.42578125" style="274"/>
    <col min="14591" max="14591" width="12.5703125" style="274" bestFit="1" customWidth="1"/>
    <col min="14592" max="14824" width="11.42578125" style="274"/>
    <col min="14825" max="14825" width="13" style="274" customWidth="1"/>
    <col min="14826" max="14832" width="14" style="274" customWidth="1"/>
    <col min="14833" max="14833" width="14.5703125" style="274" customWidth="1"/>
    <col min="14834" max="14834" width="13.28515625" style="274" customWidth="1"/>
    <col min="14835" max="14835" width="14.42578125" style="274" customWidth="1"/>
    <col min="14836" max="14836" width="11.42578125" style="274" customWidth="1"/>
    <col min="14837" max="14837" width="13.140625" style="274" bestFit="1" customWidth="1"/>
    <col min="14838" max="14838" width="15.28515625" style="274" customWidth="1"/>
    <col min="14839" max="14839" width="11.42578125" style="274"/>
    <col min="14840" max="14840" width="12.5703125" style="274" bestFit="1" customWidth="1"/>
    <col min="14841" max="14845" width="11.42578125" style="274" customWidth="1"/>
    <col min="14846" max="14846" width="11.42578125" style="274"/>
    <col min="14847" max="14847" width="12.5703125" style="274" bestFit="1" customWidth="1"/>
    <col min="14848" max="15080" width="11.42578125" style="274"/>
    <col min="15081" max="15081" width="13" style="274" customWidth="1"/>
    <col min="15082" max="15088" width="14" style="274" customWidth="1"/>
    <col min="15089" max="15089" width="14.5703125" style="274" customWidth="1"/>
    <col min="15090" max="15090" width="13.28515625" style="274" customWidth="1"/>
    <col min="15091" max="15091" width="14.42578125" style="274" customWidth="1"/>
    <col min="15092" max="15092" width="11.42578125" style="274" customWidth="1"/>
    <col min="15093" max="15093" width="13.140625" style="274" bestFit="1" customWidth="1"/>
    <col min="15094" max="15094" width="15.28515625" style="274" customWidth="1"/>
    <col min="15095" max="15095" width="11.42578125" style="274"/>
    <col min="15096" max="15096" width="12.5703125" style="274" bestFit="1" customWidth="1"/>
    <col min="15097" max="15101" width="11.42578125" style="274" customWidth="1"/>
    <col min="15102" max="15102" width="11.42578125" style="274"/>
    <col min="15103" max="15103" width="12.5703125" style="274" bestFit="1" customWidth="1"/>
    <col min="15104" max="15336" width="11.42578125" style="274"/>
    <col min="15337" max="15337" width="13" style="274" customWidth="1"/>
    <col min="15338" max="15344" width="14" style="274" customWidth="1"/>
    <col min="15345" max="15345" width="14.5703125" style="274" customWidth="1"/>
    <col min="15346" max="15346" width="13.28515625" style="274" customWidth="1"/>
    <col min="15347" max="15347" width="14.42578125" style="274" customWidth="1"/>
    <col min="15348" max="15348" width="11.42578125" style="274" customWidth="1"/>
    <col min="15349" max="15349" width="13.140625" style="274" bestFit="1" customWidth="1"/>
    <col min="15350" max="15350" width="15.28515625" style="274" customWidth="1"/>
    <col min="15351" max="15351" width="11.42578125" style="274"/>
    <col min="15352" max="15352" width="12.5703125" style="274" bestFit="1" customWidth="1"/>
    <col min="15353" max="15357" width="11.42578125" style="274" customWidth="1"/>
    <col min="15358" max="15358" width="11.42578125" style="274"/>
    <col min="15359" max="15359" width="12.5703125" style="274" bestFit="1" customWidth="1"/>
    <col min="15360" max="15592" width="11.42578125" style="274"/>
    <col min="15593" max="15593" width="13" style="274" customWidth="1"/>
    <col min="15594" max="15600" width="14" style="274" customWidth="1"/>
    <col min="15601" max="15601" width="14.5703125" style="274" customWidth="1"/>
    <col min="15602" max="15602" width="13.28515625" style="274" customWidth="1"/>
    <col min="15603" max="15603" width="14.42578125" style="274" customWidth="1"/>
    <col min="15604" max="15604" width="11.42578125" style="274" customWidth="1"/>
    <col min="15605" max="15605" width="13.140625" style="274" bestFit="1" customWidth="1"/>
    <col min="15606" max="15606" width="15.28515625" style="274" customWidth="1"/>
    <col min="15607" max="15607" width="11.42578125" style="274"/>
    <col min="15608" max="15608" width="12.5703125" style="274" bestFit="1" customWidth="1"/>
    <col min="15609" max="15613" width="11.42578125" style="274" customWidth="1"/>
    <col min="15614" max="15614" width="11.42578125" style="274"/>
    <col min="15615" max="15615" width="12.5703125" style="274" bestFit="1" customWidth="1"/>
    <col min="15616" max="15848" width="11.42578125" style="274"/>
    <col min="15849" max="15849" width="13" style="274" customWidth="1"/>
    <col min="15850" max="15856" width="14" style="274" customWidth="1"/>
    <col min="15857" max="15857" width="14.5703125" style="274" customWidth="1"/>
    <col min="15858" max="15858" width="13.28515625" style="274" customWidth="1"/>
    <col min="15859" max="15859" width="14.42578125" style="274" customWidth="1"/>
    <col min="15860" max="15860" width="11.42578125" style="274" customWidth="1"/>
    <col min="15861" max="15861" width="13.140625" style="274" bestFit="1" customWidth="1"/>
    <col min="15862" max="15862" width="15.28515625" style="274" customWidth="1"/>
    <col min="15863" max="15863" width="11.42578125" style="274"/>
    <col min="15864" max="15864" width="12.5703125" style="274" bestFit="1" customWidth="1"/>
    <col min="15865" max="15869" width="11.42578125" style="274" customWidth="1"/>
    <col min="15870" max="15870" width="11.42578125" style="274"/>
    <col min="15871" max="15871" width="12.5703125" style="274" bestFit="1" customWidth="1"/>
    <col min="15872" max="16104" width="11.42578125" style="274"/>
    <col min="16105" max="16105" width="13" style="274" customWidth="1"/>
    <col min="16106" max="16112" width="14" style="274" customWidth="1"/>
    <col min="16113" max="16113" width="14.5703125" style="274" customWidth="1"/>
    <col min="16114" max="16114" width="13.28515625" style="274" customWidth="1"/>
    <col min="16115" max="16115" width="14.42578125" style="274" customWidth="1"/>
    <col min="16116" max="16116" width="11.42578125" style="274" customWidth="1"/>
    <col min="16117" max="16117" width="13.140625" style="274" bestFit="1" customWidth="1"/>
    <col min="16118" max="16118" width="15.28515625" style="274" customWidth="1"/>
    <col min="16119" max="16119" width="11.42578125" style="274"/>
    <col min="16120" max="16120" width="12.5703125" style="274" bestFit="1" customWidth="1"/>
    <col min="16121" max="16125" width="11.42578125" style="274" customWidth="1"/>
    <col min="16126" max="16126" width="11.42578125" style="274"/>
    <col min="16127" max="16127" width="12.5703125" style="274" bestFit="1" customWidth="1"/>
    <col min="16128" max="16384" width="11.42578125" style="274"/>
  </cols>
  <sheetData>
    <row r="1" spans="1:8">
      <c r="A1" s="275" t="s">
        <v>1009</v>
      </c>
    </row>
    <row r="2" spans="1:8">
      <c r="A2" s="275"/>
    </row>
    <row r="3" spans="1:8">
      <c r="A3" s="430"/>
      <c r="B3" s="748" t="s">
        <v>68</v>
      </c>
      <c r="C3" s="748"/>
      <c r="D3" s="748"/>
      <c r="E3" s="748"/>
    </row>
    <row r="4" spans="1:8">
      <c r="A4" s="12" t="s">
        <v>82</v>
      </c>
      <c r="B4" s="188">
        <v>1</v>
      </c>
      <c r="C4" s="188">
        <v>2</v>
      </c>
      <c r="D4" s="13">
        <v>3</v>
      </c>
      <c r="E4" s="13">
        <v>4</v>
      </c>
      <c r="F4" s="13">
        <v>5</v>
      </c>
      <c r="G4" s="13">
        <v>6</v>
      </c>
      <c r="H4" s="188" t="s">
        <v>69</v>
      </c>
    </row>
    <row r="5" spans="1:8">
      <c r="A5" s="12" t="s">
        <v>70</v>
      </c>
      <c r="B5" s="14">
        <v>18000000</v>
      </c>
      <c r="C5" s="14">
        <v>2000000</v>
      </c>
      <c r="D5" s="14"/>
      <c r="E5" s="14"/>
      <c r="F5" s="15"/>
      <c r="G5" s="15"/>
      <c r="H5" s="15">
        <f>SUM(B5:G5)</f>
        <v>20000000</v>
      </c>
    </row>
    <row r="6" spans="1:8">
      <c r="A6" s="12" t="s">
        <v>71</v>
      </c>
      <c r="B6" s="14">
        <f>+B5</f>
        <v>18000000</v>
      </c>
      <c r="C6" s="14">
        <f>+C5</f>
        <v>2000000</v>
      </c>
      <c r="D6" s="14"/>
      <c r="E6" s="14"/>
      <c r="F6" s="15"/>
      <c r="G6" s="15"/>
      <c r="H6" s="15">
        <f t="shared" ref="H6:H16" si="0">SUM(B6:G6)</f>
        <v>20000000</v>
      </c>
    </row>
    <row r="7" spans="1:8">
      <c r="A7" s="12" t="s">
        <v>72</v>
      </c>
      <c r="B7" s="14">
        <v>27000000</v>
      </c>
      <c r="C7" s="14">
        <v>3000000</v>
      </c>
      <c r="D7" s="14"/>
      <c r="E7" s="14"/>
      <c r="F7" s="15"/>
      <c r="G7" s="15"/>
      <c r="H7" s="15">
        <f t="shared" si="0"/>
        <v>30000000</v>
      </c>
    </row>
    <row r="8" spans="1:8">
      <c r="A8" s="12" t="s">
        <v>73</v>
      </c>
      <c r="B8" s="14"/>
      <c r="C8" s="14"/>
      <c r="D8" s="14"/>
      <c r="E8" s="14"/>
      <c r="F8" s="15"/>
      <c r="G8" s="15"/>
      <c r="H8" s="15">
        <f t="shared" si="0"/>
        <v>0</v>
      </c>
    </row>
    <row r="9" spans="1:8">
      <c r="A9" s="12" t="s">
        <v>74</v>
      </c>
      <c r="B9" s="14"/>
      <c r="C9" s="14"/>
      <c r="D9" s="14"/>
      <c r="E9" s="14"/>
      <c r="F9" s="15"/>
      <c r="G9" s="15"/>
      <c r="H9" s="15">
        <f t="shared" si="0"/>
        <v>0</v>
      </c>
    </row>
    <row r="10" spans="1:8">
      <c r="A10" s="12" t="s">
        <v>75</v>
      </c>
      <c r="B10" s="14"/>
      <c r="C10" s="14"/>
      <c r="D10" s="14"/>
      <c r="E10" s="14"/>
      <c r="F10" s="15"/>
      <c r="G10" s="15"/>
      <c r="H10" s="15">
        <f t="shared" si="0"/>
        <v>0</v>
      </c>
    </row>
    <row r="11" spans="1:8">
      <c r="A11" s="12" t="s">
        <v>76</v>
      </c>
      <c r="B11" s="14"/>
      <c r="C11" s="14"/>
      <c r="D11" s="14"/>
      <c r="E11" s="14"/>
      <c r="F11" s="15"/>
      <c r="G11" s="15"/>
      <c r="H11" s="15">
        <f t="shared" si="0"/>
        <v>0</v>
      </c>
    </row>
    <row r="12" spans="1:8">
      <c r="A12" s="12" t="s">
        <v>77</v>
      </c>
      <c r="B12" s="14"/>
      <c r="C12" s="14"/>
      <c r="D12" s="14"/>
      <c r="E12" s="14"/>
      <c r="F12" s="15"/>
      <c r="G12" s="15"/>
      <c r="H12" s="15">
        <f t="shared" si="0"/>
        <v>0</v>
      </c>
    </row>
    <row r="13" spans="1:8">
      <c r="A13" s="12" t="s">
        <v>78</v>
      </c>
      <c r="B13" s="14"/>
      <c r="C13" s="14"/>
      <c r="D13" s="14"/>
      <c r="E13" s="14"/>
      <c r="F13" s="15"/>
      <c r="G13" s="15"/>
      <c r="H13" s="15">
        <f t="shared" si="0"/>
        <v>0</v>
      </c>
    </row>
    <row r="14" spans="1:8">
      <c r="A14" s="12" t="s">
        <v>79</v>
      </c>
      <c r="B14" s="14">
        <f>+B7</f>
        <v>27000000</v>
      </c>
      <c r="C14" s="14">
        <f>+C7</f>
        <v>3000000</v>
      </c>
      <c r="D14" s="14"/>
      <c r="E14" s="14"/>
      <c r="F14" s="15"/>
      <c r="G14" s="15"/>
      <c r="H14" s="15">
        <f t="shared" si="0"/>
        <v>30000000</v>
      </c>
    </row>
    <row r="15" spans="1:8">
      <c r="A15" s="12" t="s">
        <v>80</v>
      </c>
      <c r="B15" s="14">
        <v>9000000</v>
      </c>
      <c r="C15" s="14">
        <v>1000000</v>
      </c>
      <c r="D15" s="14"/>
      <c r="E15" s="14"/>
      <c r="F15" s="15"/>
      <c r="G15" s="15"/>
      <c r="H15" s="15">
        <f t="shared" si="0"/>
        <v>10000000</v>
      </c>
    </row>
    <row r="16" spans="1:8">
      <c r="A16" s="12" t="s">
        <v>81</v>
      </c>
      <c r="B16" s="14">
        <v>9000000</v>
      </c>
      <c r="C16" s="14">
        <v>1000000</v>
      </c>
      <c r="D16" s="14"/>
      <c r="E16" s="14"/>
      <c r="F16" s="15"/>
      <c r="G16" s="15"/>
      <c r="H16" s="15">
        <f t="shared" si="0"/>
        <v>10000000</v>
      </c>
    </row>
    <row r="17" spans="1:18" ht="15.75" thickBot="1">
      <c r="A17" s="12" t="s">
        <v>69</v>
      </c>
      <c r="B17" s="14">
        <f t="shared" ref="B17:H17" si="1">SUM(B5:B16)</f>
        <v>108000000</v>
      </c>
      <c r="C17" s="14">
        <f t="shared" si="1"/>
        <v>12000000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120000000</v>
      </c>
      <c r="J17" s="689">
        <f>+H17*90%</f>
        <v>108000000</v>
      </c>
    </row>
    <row r="18" spans="1:18" ht="15.75" thickBot="1">
      <c r="H18" s="19">
        <f>SUM(B17:G17)</f>
        <v>120000000</v>
      </c>
    </row>
    <row r="22" spans="1:18">
      <c r="A22" s="275" t="s">
        <v>1009</v>
      </c>
      <c r="B22" s="275"/>
      <c r="C22" s="275"/>
      <c r="D22" s="275"/>
      <c r="E22" s="275"/>
      <c r="F22" s="275"/>
      <c r="G22" s="275"/>
      <c r="H22" s="275"/>
    </row>
    <row r="23" spans="1:18">
      <c r="A23" s="275"/>
      <c r="B23" s="275"/>
      <c r="C23" s="275"/>
      <c r="D23" s="275"/>
      <c r="E23" s="275"/>
      <c r="F23" s="275"/>
      <c r="G23" s="275"/>
      <c r="H23" s="275"/>
      <c r="O23" s="274">
        <v>0</v>
      </c>
    </row>
    <row r="24" spans="1:18">
      <c r="A24" s="430"/>
      <c r="B24" s="748" t="s">
        <v>68</v>
      </c>
      <c r="C24" s="748"/>
      <c r="D24" s="748"/>
      <c r="E24" s="748"/>
      <c r="F24" s="430"/>
      <c r="G24" s="430"/>
      <c r="H24" s="430"/>
      <c r="I24" s="430"/>
      <c r="J24" s="748" t="s">
        <v>224</v>
      </c>
      <c r="K24" s="748"/>
      <c r="L24" s="748"/>
      <c r="M24" s="748"/>
    </row>
    <row r="25" spans="1:18">
      <c r="A25" s="12" t="s">
        <v>82</v>
      </c>
      <c r="B25" s="13">
        <f>+B4</f>
        <v>1</v>
      </c>
      <c r="C25" s="13">
        <f>+C4</f>
        <v>2</v>
      </c>
      <c r="D25" s="13">
        <v>3</v>
      </c>
      <c r="E25" s="13">
        <v>4</v>
      </c>
      <c r="F25" s="13">
        <v>5</v>
      </c>
      <c r="G25" s="13">
        <v>6</v>
      </c>
      <c r="H25" s="2" t="s">
        <v>225</v>
      </c>
      <c r="I25" s="12" t="s">
        <v>226</v>
      </c>
      <c r="J25" s="13">
        <v>1</v>
      </c>
      <c r="K25" s="13">
        <v>2</v>
      </c>
      <c r="L25" s="13">
        <v>3</v>
      </c>
      <c r="M25" s="13">
        <v>4</v>
      </c>
      <c r="N25" s="13">
        <v>5</v>
      </c>
      <c r="O25" s="13">
        <v>6</v>
      </c>
      <c r="P25" s="13" t="str">
        <f>+H25</f>
        <v>total</v>
      </c>
    </row>
    <row r="26" spans="1:18">
      <c r="A26" s="12" t="s">
        <v>70</v>
      </c>
      <c r="B26" s="14">
        <f>+B5</f>
        <v>18000000</v>
      </c>
      <c r="C26" s="14">
        <f>+C5</f>
        <v>2000000</v>
      </c>
      <c r="D26" s="14"/>
      <c r="E26" s="14"/>
      <c r="F26" s="14"/>
      <c r="G26" s="14"/>
      <c r="H26" s="14">
        <f>SUM(B26:G26)</f>
        <v>20000000</v>
      </c>
      <c r="I26" s="436">
        <v>1.0449999999999999</v>
      </c>
      <c r="J26" s="14">
        <f t="shared" ref="J26:J37" si="2">+B26*I26</f>
        <v>18810000</v>
      </c>
      <c r="K26" s="14">
        <f t="shared" ref="K26:K37" si="3">+I26*C26</f>
        <v>2089999.9999999998</v>
      </c>
      <c r="L26" s="14">
        <f t="shared" ref="L26:L37" si="4">+I26*D26</f>
        <v>0</v>
      </c>
      <c r="M26" s="14">
        <f t="shared" ref="M26:M37" si="5">+I26*E26</f>
        <v>0</v>
      </c>
      <c r="N26" s="15">
        <f>+F26*I26</f>
        <v>0</v>
      </c>
      <c r="O26" s="15">
        <f>+G26*I26</f>
        <v>0</v>
      </c>
      <c r="P26" s="15">
        <f>SUM(J26:O26)</f>
        <v>20900000</v>
      </c>
      <c r="R26" s="274">
        <f>+J26*0.11111</f>
        <v>2089979.1</v>
      </c>
    </row>
    <row r="27" spans="1:18">
      <c r="A27" s="12" t="s">
        <v>71</v>
      </c>
      <c r="B27" s="14">
        <f t="shared" ref="B27:C37" si="6">+B6</f>
        <v>18000000</v>
      </c>
      <c r="C27" s="14">
        <f t="shared" si="6"/>
        <v>2000000</v>
      </c>
      <c r="D27" s="14"/>
      <c r="E27" s="14"/>
      <c r="F27" s="14"/>
      <c r="G27" s="14"/>
      <c r="H27" s="14">
        <f t="shared" ref="H27:H38" si="7">SUM(B27:G27)</f>
        <v>20000000</v>
      </c>
      <c r="I27" s="436">
        <v>1.0369999999999999</v>
      </c>
      <c r="J27" s="14">
        <f t="shared" si="2"/>
        <v>18666000</v>
      </c>
      <c r="K27" s="14">
        <f t="shared" si="3"/>
        <v>2073999.9999999998</v>
      </c>
      <c r="L27" s="14">
        <f t="shared" si="4"/>
        <v>0</v>
      </c>
      <c r="M27" s="14">
        <f t="shared" si="5"/>
        <v>0</v>
      </c>
      <c r="N27" s="15">
        <f t="shared" ref="N27:N37" si="8">+F27*I27</f>
        <v>0</v>
      </c>
      <c r="O27" s="15">
        <f t="shared" ref="O27:O37" si="9">+G27*I27</f>
        <v>0</v>
      </c>
      <c r="P27" s="15">
        <f t="shared" ref="P27:P37" si="10">SUM(J27:O27)</f>
        <v>20740000</v>
      </c>
    </row>
    <row r="28" spans="1:18">
      <c r="A28" s="12" t="s">
        <v>72</v>
      </c>
      <c r="B28" s="14">
        <f t="shared" si="6"/>
        <v>27000000</v>
      </c>
      <c r="C28" s="14">
        <f t="shared" si="6"/>
        <v>3000000</v>
      </c>
      <c r="D28" s="14"/>
      <c r="E28" s="14"/>
      <c r="F28" s="14"/>
      <c r="G28" s="14"/>
      <c r="H28" s="14">
        <f t="shared" si="7"/>
        <v>30000000</v>
      </c>
      <c r="I28" s="436">
        <v>1.0369999999999999</v>
      </c>
      <c r="J28" s="14">
        <f t="shared" si="2"/>
        <v>27998999.999999996</v>
      </c>
      <c r="K28" s="14">
        <f t="shared" si="3"/>
        <v>3110999.9999999995</v>
      </c>
      <c r="L28" s="14">
        <f t="shared" si="4"/>
        <v>0</v>
      </c>
      <c r="M28" s="14">
        <f t="shared" si="5"/>
        <v>0</v>
      </c>
      <c r="N28" s="15">
        <f t="shared" si="8"/>
        <v>0</v>
      </c>
      <c r="O28" s="15">
        <f t="shared" si="9"/>
        <v>0</v>
      </c>
      <c r="P28" s="15">
        <f t="shared" si="10"/>
        <v>31109999.999999996</v>
      </c>
    </row>
    <row r="29" spans="1:18">
      <c r="A29" s="12" t="s">
        <v>73</v>
      </c>
      <c r="B29" s="14">
        <f t="shared" si="6"/>
        <v>0</v>
      </c>
      <c r="C29" s="14">
        <f t="shared" si="6"/>
        <v>0</v>
      </c>
      <c r="D29" s="14"/>
      <c r="E29" s="14"/>
      <c r="F29" s="14"/>
      <c r="G29" s="14"/>
      <c r="H29" s="14">
        <f t="shared" si="7"/>
        <v>0</v>
      </c>
      <c r="I29" s="436">
        <v>1.026</v>
      </c>
      <c r="J29" s="14">
        <f t="shared" si="2"/>
        <v>0</v>
      </c>
      <c r="K29" s="14">
        <f t="shared" si="3"/>
        <v>0</v>
      </c>
      <c r="L29" s="14">
        <f t="shared" si="4"/>
        <v>0</v>
      </c>
      <c r="M29" s="14">
        <f t="shared" si="5"/>
        <v>0</v>
      </c>
      <c r="N29" s="15">
        <f t="shared" si="8"/>
        <v>0</v>
      </c>
      <c r="O29" s="15">
        <f t="shared" si="9"/>
        <v>0</v>
      </c>
      <c r="P29" s="15">
        <f t="shared" si="10"/>
        <v>0</v>
      </c>
    </row>
    <row r="30" spans="1:18">
      <c r="A30" s="12" t="s">
        <v>74</v>
      </c>
      <c r="B30" s="14">
        <f t="shared" si="6"/>
        <v>0</v>
      </c>
      <c r="C30" s="14">
        <f t="shared" si="6"/>
        <v>0</v>
      </c>
      <c r="D30" s="14"/>
      <c r="E30" s="14"/>
      <c r="F30" s="14"/>
      <c r="G30" s="14"/>
      <c r="H30" s="14">
        <f t="shared" si="7"/>
        <v>0</v>
      </c>
      <c r="I30" s="436">
        <v>1.0229999999999999</v>
      </c>
      <c r="J30" s="14">
        <f t="shared" si="2"/>
        <v>0</v>
      </c>
      <c r="K30" s="14">
        <f t="shared" si="3"/>
        <v>0</v>
      </c>
      <c r="L30" s="14">
        <f t="shared" si="4"/>
        <v>0</v>
      </c>
      <c r="M30" s="14">
        <f t="shared" si="5"/>
        <v>0</v>
      </c>
      <c r="N30" s="15">
        <f t="shared" si="8"/>
        <v>0</v>
      </c>
      <c r="O30" s="15">
        <f t="shared" si="9"/>
        <v>0</v>
      </c>
      <c r="P30" s="15">
        <f t="shared" si="10"/>
        <v>0</v>
      </c>
    </row>
    <row r="31" spans="1:18">
      <c r="A31" s="12" t="s">
        <v>75</v>
      </c>
      <c r="B31" s="14">
        <f t="shared" si="6"/>
        <v>0</v>
      </c>
      <c r="C31" s="14">
        <f t="shared" si="6"/>
        <v>0</v>
      </c>
      <c r="D31" s="14"/>
      <c r="E31" s="14"/>
      <c r="F31" s="14"/>
      <c r="G31" s="14"/>
      <c r="H31" s="14">
        <f t="shared" si="7"/>
        <v>0</v>
      </c>
      <c r="I31" s="436">
        <v>1.022</v>
      </c>
      <c r="J31" s="14">
        <f t="shared" si="2"/>
        <v>0</v>
      </c>
      <c r="K31" s="14">
        <f t="shared" si="3"/>
        <v>0</v>
      </c>
      <c r="L31" s="14">
        <f t="shared" si="4"/>
        <v>0</v>
      </c>
      <c r="M31" s="14">
        <f t="shared" si="5"/>
        <v>0</v>
      </c>
      <c r="N31" s="15">
        <f t="shared" si="8"/>
        <v>0</v>
      </c>
      <c r="O31" s="15">
        <f t="shared" si="9"/>
        <v>0</v>
      </c>
      <c r="P31" s="15">
        <f t="shared" si="10"/>
        <v>0</v>
      </c>
    </row>
    <row r="32" spans="1:18">
      <c r="A32" s="12" t="s">
        <v>76</v>
      </c>
      <c r="B32" s="14">
        <f t="shared" si="6"/>
        <v>0</v>
      </c>
      <c r="C32" s="14">
        <f t="shared" si="6"/>
        <v>0</v>
      </c>
      <c r="D32" s="14"/>
      <c r="E32" s="14"/>
      <c r="F32" s="14"/>
      <c r="G32" s="14"/>
      <c r="H32" s="14">
        <f t="shared" si="7"/>
        <v>0</v>
      </c>
      <c r="I32" s="436">
        <v>1.0229999999999999</v>
      </c>
      <c r="J32" s="14">
        <f t="shared" si="2"/>
        <v>0</v>
      </c>
      <c r="K32" s="14">
        <f t="shared" si="3"/>
        <v>0</v>
      </c>
      <c r="L32" s="14">
        <f t="shared" si="4"/>
        <v>0</v>
      </c>
      <c r="M32" s="14">
        <f t="shared" si="5"/>
        <v>0</v>
      </c>
      <c r="N32" s="15">
        <f t="shared" si="8"/>
        <v>0</v>
      </c>
      <c r="O32" s="15">
        <f t="shared" si="9"/>
        <v>0</v>
      </c>
      <c r="P32" s="15">
        <f t="shared" si="10"/>
        <v>0</v>
      </c>
    </row>
    <row r="33" spans="1:16">
      <c r="A33" s="12" t="s">
        <v>77</v>
      </c>
      <c r="B33" s="14">
        <f t="shared" si="6"/>
        <v>0</v>
      </c>
      <c r="C33" s="14">
        <f t="shared" si="6"/>
        <v>0</v>
      </c>
      <c r="D33" s="14"/>
      <c r="E33" s="14"/>
      <c r="F33" s="14"/>
      <c r="G33" s="14"/>
      <c r="H33" s="14">
        <f t="shared" si="7"/>
        <v>0</v>
      </c>
      <c r="I33" s="436">
        <v>1.02</v>
      </c>
      <c r="J33" s="14">
        <f t="shared" si="2"/>
        <v>0</v>
      </c>
      <c r="K33" s="14">
        <f t="shared" si="3"/>
        <v>0</v>
      </c>
      <c r="L33" s="14">
        <f t="shared" si="4"/>
        <v>0</v>
      </c>
      <c r="M33" s="14">
        <f t="shared" si="5"/>
        <v>0</v>
      </c>
      <c r="N33" s="15">
        <f t="shared" si="8"/>
        <v>0</v>
      </c>
      <c r="O33" s="15">
        <f t="shared" si="9"/>
        <v>0</v>
      </c>
      <c r="P33" s="15">
        <f t="shared" si="10"/>
        <v>0</v>
      </c>
    </row>
    <row r="34" spans="1:16">
      <c r="A34" s="12" t="s">
        <v>78</v>
      </c>
      <c r="B34" s="14">
        <f t="shared" si="6"/>
        <v>0</v>
      </c>
      <c r="C34" s="14">
        <f t="shared" si="6"/>
        <v>0</v>
      </c>
      <c r="D34" s="14"/>
      <c r="E34" s="14"/>
      <c r="F34" s="14"/>
      <c r="G34" s="14"/>
      <c r="H34" s="14">
        <f t="shared" si="7"/>
        <v>0</v>
      </c>
      <c r="I34" s="436">
        <v>1.0189999999999999</v>
      </c>
      <c r="J34" s="14">
        <f t="shared" si="2"/>
        <v>0</v>
      </c>
      <c r="K34" s="14">
        <f t="shared" si="3"/>
        <v>0</v>
      </c>
      <c r="L34" s="14">
        <f t="shared" si="4"/>
        <v>0</v>
      </c>
      <c r="M34" s="14">
        <f t="shared" si="5"/>
        <v>0</v>
      </c>
      <c r="N34" s="15">
        <f t="shared" si="8"/>
        <v>0</v>
      </c>
      <c r="O34" s="15">
        <f t="shared" si="9"/>
        <v>0</v>
      </c>
      <c r="P34" s="15">
        <f t="shared" si="10"/>
        <v>0</v>
      </c>
    </row>
    <row r="35" spans="1:16">
      <c r="A35" s="12" t="s">
        <v>79</v>
      </c>
      <c r="B35" s="14">
        <f t="shared" si="6"/>
        <v>27000000</v>
      </c>
      <c r="C35" s="14">
        <f t="shared" si="6"/>
        <v>3000000</v>
      </c>
      <c r="D35" s="14"/>
      <c r="E35" s="14"/>
      <c r="F35" s="14"/>
      <c r="G35" s="14"/>
      <c r="H35" s="14">
        <f t="shared" si="7"/>
        <v>30000000</v>
      </c>
      <c r="I35" s="436">
        <v>1.012</v>
      </c>
      <c r="J35" s="14">
        <f t="shared" si="2"/>
        <v>27324000</v>
      </c>
      <c r="K35" s="14">
        <f t="shared" si="3"/>
        <v>3036000</v>
      </c>
      <c r="L35" s="14">
        <f t="shared" si="4"/>
        <v>0</v>
      </c>
      <c r="M35" s="14">
        <f t="shared" si="5"/>
        <v>0</v>
      </c>
      <c r="N35" s="15">
        <f t="shared" si="8"/>
        <v>0</v>
      </c>
      <c r="O35" s="15">
        <f t="shared" si="9"/>
        <v>0</v>
      </c>
      <c r="P35" s="15">
        <f t="shared" si="10"/>
        <v>30360000</v>
      </c>
    </row>
    <row r="36" spans="1:16">
      <c r="A36" s="12" t="s">
        <v>80</v>
      </c>
      <c r="B36" s="14">
        <f t="shared" si="6"/>
        <v>9000000</v>
      </c>
      <c r="C36" s="14">
        <f t="shared" si="6"/>
        <v>1000000</v>
      </c>
      <c r="D36" s="14"/>
      <c r="E36" s="14"/>
      <c r="F36" s="14"/>
      <c r="G36" s="14"/>
      <c r="H36" s="14">
        <f t="shared" si="7"/>
        <v>10000000</v>
      </c>
      <c r="I36" s="436">
        <v>1.0069999999999999</v>
      </c>
      <c r="J36" s="14">
        <f t="shared" si="2"/>
        <v>9062999.9999999981</v>
      </c>
      <c r="K36" s="14">
        <f t="shared" si="3"/>
        <v>1006999.9999999999</v>
      </c>
      <c r="L36" s="14">
        <f t="shared" si="4"/>
        <v>0</v>
      </c>
      <c r="M36" s="14">
        <f t="shared" si="5"/>
        <v>0</v>
      </c>
      <c r="N36" s="15">
        <f t="shared" si="8"/>
        <v>0</v>
      </c>
      <c r="O36" s="15">
        <f t="shared" si="9"/>
        <v>0</v>
      </c>
      <c r="P36" s="15">
        <f t="shared" si="10"/>
        <v>10069999.999999998</v>
      </c>
    </row>
    <row r="37" spans="1:16">
      <c r="A37" s="12" t="s">
        <v>81</v>
      </c>
      <c r="B37" s="14">
        <f t="shared" si="6"/>
        <v>9000000</v>
      </c>
      <c r="C37" s="14">
        <f t="shared" si="6"/>
        <v>1000000</v>
      </c>
      <c r="D37" s="14"/>
      <c r="E37" s="14"/>
      <c r="F37" s="14"/>
      <c r="G37" s="14"/>
      <c r="H37" s="14">
        <f t="shared" si="7"/>
        <v>10000000</v>
      </c>
      <c r="I37" s="436">
        <v>1</v>
      </c>
      <c r="J37" s="14">
        <f t="shared" si="2"/>
        <v>9000000</v>
      </c>
      <c r="K37" s="14">
        <f t="shared" si="3"/>
        <v>1000000</v>
      </c>
      <c r="L37" s="14">
        <f t="shared" si="4"/>
        <v>0</v>
      </c>
      <c r="M37" s="14">
        <f t="shared" si="5"/>
        <v>0</v>
      </c>
      <c r="N37" s="15">
        <f t="shared" si="8"/>
        <v>0</v>
      </c>
      <c r="O37" s="15">
        <f t="shared" si="9"/>
        <v>0</v>
      </c>
      <c r="P37" s="15">
        <f t="shared" si="10"/>
        <v>10000000</v>
      </c>
    </row>
    <row r="38" spans="1:16" ht="15.75" thickBot="1">
      <c r="A38" s="12" t="s">
        <v>69</v>
      </c>
      <c r="B38" s="14">
        <f t="shared" ref="B38:G38" si="11">SUM(B26:B37)</f>
        <v>108000000</v>
      </c>
      <c r="C38" s="14">
        <f t="shared" si="11"/>
        <v>12000000</v>
      </c>
      <c r="D38" s="14">
        <f t="shared" si="11"/>
        <v>0</v>
      </c>
      <c r="E38" s="14">
        <f t="shared" si="11"/>
        <v>0</v>
      </c>
      <c r="F38" s="14">
        <f t="shared" si="11"/>
        <v>0</v>
      </c>
      <c r="G38" s="14">
        <f t="shared" si="11"/>
        <v>0</v>
      </c>
      <c r="H38" s="17">
        <f t="shared" si="7"/>
        <v>120000000</v>
      </c>
      <c r="I38" s="18"/>
      <c r="J38" s="14">
        <f t="shared" ref="J38:P38" si="12">SUM(J26:J37)</f>
        <v>110862000</v>
      </c>
      <c r="K38" s="14">
        <f t="shared" si="12"/>
        <v>12318000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123180000</v>
      </c>
    </row>
    <row r="39" spans="1:16" ht="15.75" thickBot="1">
      <c r="H39" s="19">
        <f>SUM(H26:H37)</f>
        <v>120000000</v>
      </c>
      <c r="P39" s="19">
        <f>SUM(J38:O38)</f>
        <v>123180000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4"/>
  <sheetViews>
    <sheetView showGridLines="0" topLeftCell="B24" zoomScale="99" zoomScaleNormal="99" workbookViewId="0">
      <selection activeCell="B68" sqref="A68:XFD68"/>
    </sheetView>
  </sheetViews>
  <sheetFormatPr baseColWidth="10" defaultColWidth="14.5703125" defaultRowHeight="15"/>
  <cols>
    <col min="1" max="1" width="2.7109375" style="274" customWidth="1"/>
    <col min="2" max="2" width="137.42578125" style="274" customWidth="1"/>
    <col min="3" max="3" width="4" style="462" customWidth="1"/>
    <col min="4" max="4" width="15.7109375" style="463" bestFit="1" customWidth="1"/>
    <col min="5" max="6" width="17.140625" style="1" customWidth="1"/>
    <col min="7" max="7" width="17.85546875" style="1" customWidth="1"/>
    <col min="8" max="209" width="11.42578125" style="274" customWidth="1"/>
    <col min="210" max="211" width="2.7109375" style="274" customWidth="1"/>
    <col min="212" max="215" width="14.5703125" style="274"/>
    <col min="216" max="216" width="2.7109375" style="274" customWidth="1"/>
    <col min="217" max="217" width="48.28515625" style="274" customWidth="1"/>
    <col min="218" max="218" width="34.28515625" style="274" customWidth="1"/>
    <col min="219" max="219" width="24.28515625" style="274" customWidth="1"/>
    <col min="220" max="220" width="16.5703125" style="274" customWidth="1"/>
    <col min="221" max="222" width="3.42578125" style="274" customWidth="1"/>
    <col min="223" max="223" width="11.42578125" style="274" customWidth="1"/>
    <col min="224" max="224" width="21.42578125" style="274" customWidth="1"/>
    <col min="225" max="465" width="11.42578125" style="274" customWidth="1"/>
    <col min="466" max="467" width="2.7109375" style="274" customWidth="1"/>
    <col min="468" max="471" width="14.5703125" style="274"/>
    <col min="472" max="472" width="2.7109375" style="274" customWidth="1"/>
    <col min="473" max="473" width="48.28515625" style="274" customWidth="1"/>
    <col min="474" max="474" width="34.28515625" style="274" customWidth="1"/>
    <col min="475" max="475" width="24.28515625" style="274" customWidth="1"/>
    <col min="476" max="476" width="16.5703125" style="274" customWidth="1"/>
    <col min="477" max="478" width="3.42578125" style="274" customWidth="1"/>
    <col min="479" max="479" width="11.42578125" style="274" customWidth="1"/>
    <col min="480" max="480" width="21.42578125" style="274" customWidth="1"/>
    <col min="481" max="721" width="11.42578125" style="274" customWidth="1"/>
    <col min="722" max="723" width="2.7109375" style="274" customWidth="1"/>
    <col min="724" max="727" width="14.5703125" style="274"/>
    <col min="728" max="728" width="2.7109375" style="274" customWidth="1"/>
    <col min="729" max="729" width="48.28515625" style="274" customWidth="1"/>
    <col min="730" max="730" width="34.28515625" style="274" customWidth="1"/>
    <col min="731" max="731" width="24.28515625" style="274" customWidth="1"/>
    <col min="732" max="732" width="16.5703125" style="274" customWidth="1"/>
    <col min="733" max="734" width="3.42578125" style="274" customWidth="1"/>
    <col min="735" max="735" width="11.42578125" style="274" customWidth="1"/>
    <col min="736" max="736" width="21.42578125" style="274" customWidth="1"/>
    <col min="737" max="977" width="11.42578125" style="274" customWidth="1"/>
    <col min="978" max="979" width="2.7109375" style="274" customWidth="1"/>
    <col min="980" max="983" width="14.5703125" style="274"/>
    <col min="984" max="984" width="2.7109375" style="274" customWidth="1"/>
    <col min="985" max="985" width="48.28515625" style="274" customWidth="1"/>
    <col min="986" max="986" width="34.28515625" style="274" customWidth="1"/>
    <col min="987" max="987" width="24.28515625" style="274" customWidth="1"/>
    <col min="988" max="988" width="16.5703125" style="274" customWidth="1"/>
    <col min="989" max="990" width="3.42578125" style="274" customWidth="1"/>
    <col min="991" max="991" width="11.42578125" style="274" customWidth="1"/>
    <col min="992" max="992" width="21.42578125" style="274" customWidth="1"/>
    <col min="993" max="1233" width="11.42578125" style="274" customWidth="1"/>
    <col min="1234" max="1235" width="2.7109375" style="274" customWidth="1"/>
    <col min="1236" max="1239" width="14.5703125" style="274"/>
    <col min="1240" max="1240" width="2.7109375" style="274" customWidth="1"/>
    <col min="1241" max="1241" width="48.28515625" style="274" customWidth="1"/>
    <col min="1242" max="1242" width="34.28515625" style="274" customWidth="1"/>
    <col min="1243" max="1243" width="24.28515625" style="274" customWidth="1"/>
    <col min="1244" max="1244" width="16.5703125" style="274" customWidth="1"/>
    <col min="1245" max="1246" width="3.42578125" style="274" customWidth="1"/>
    <col min="1247" max="1247" width="11.42578125" style="274" customWidth="1"/>
    <col min="1248" max="1248" width="21.42578125" style="274" customWidth="1"/>
    <col min="1249" max="1489" width="11.42578125" style="274" customWidth="1"/>
    <col min="1490" max="1491" width="2.7109375" style="274" customWidth="1"/>
    <col min="1492" max="1495" width="14.5703125" style="274"/>
    <col min="1496" max="1496" width="2.7109375" style="274" customWidth="1"/>
    <col min="1497" max="1497" width="48.28515625" style="274" customWidth="1"/>
    <col min="1498" max="1498" width="34.28515625" style="274" customWidth="1"/>
    <col min="1499" max="1499" width="24.28515625" style="274" customWidth="1"/>
    <col min="1500" max="1500" width="16.5703125" style="274" customWidth="1"/>
    <col min="1501" max="1502" width="3.42578125" style="274" customWidth="1"/>
    <col min="1503" max="1503" width="11.42578125" style="274" customWidth="1"/>
    <col min="1504" max="1504" width="21.42578125" style="274" customWidth="1"/>
    <col min="1505" max="1745" width="11.42578125" style="274" customWidth="1"/>
    <col min="1746" max="1747" width="2.7109375" style="274" customWidth="1"/>
    <col min="1748" max="1751" width="14.5703125" style="274"/>
    <col min="1752" max="1752" width="2.7109375" style="274" customWidth="1"/>
    <col min="1753" max="1753" width="48.28515625" style="274" customWidth="1"/>
    <col min="1754" max="1754" width="34.28515625" style="274" customWidth="1"/>
    <col min="1755" max="1755" width="24.28515625" style="274" customWidth="1"/>
    <col min="1756" max="1756" width="16.5703125" style="274" customWidth="1"/>
    <col min="1757" max="1758" width="3.42578125" style="274" customWidth="1"/>
    <col min="1759" max="1759" width="11.42578125" style="274" customWidth="1"/>
    <col min="1760" max="1760" width="21.42578125" style="274" customWidth="1"/>
    <col min="1761" max="2001" width="11.42578125" style="274" customWidth="1"/>
    <col min="2002" max="2003" width="2.7109375" style="274" customWidth="1"/>
    <col min="2004" max="2007" width="14.5703125" style="274"/>
    <col min="2008" max="2008" width="2.7109375" style="274" customWidth="1"/>
    <col min="2009" max="2009" width="48.28515625" style="274" customWidth="1"/>
    <col min="2010" max="2010" width="34.28515625" style="274" customWidth="1"/>
    <col min="2011" max="2011" width="24.28515625" style="274" customWidth="1"/>
    <col min="2012" max="2012" width="16.5703125" style="274" customWidth="1"/>
    <col min="2013" max="2014" width="3.42578125" style="274" customWidth="1"/>
    <col min="2015" max="2015" width="11.42578125" style="274" customWidth="1"/>
    <col min="2016" max="2016" width="21.42578125" style="274" customWidth="1"/>
    <col min="2017" max="2257" width="11.42578125" style="274" customWidth="1"/>
    <col min="2258" max="2259" width="2.7109375" style="274" customWidth="1"/>
    <col min="2260" max="2263" width="14.5703125" style="274"/>
    <col min="2264" max="2264" width="2.7109375" style="274" customWidth="1"/>
    <col min="2265" max="2265" width="48.28515625" style="274" customWidth="1"/>
    <col min="2266" max="2266" width="34.28515625" style="274" customWidth="1"/>
    <col min="2267" max="2267" width="24.28515625" style="274" customWidth="1"/>
    <col min="2268" max="2268" width="16.5703125" style="274" customWidth="1"/>
    <col min="2269" max="2270" width="3.42578125" style="274" customWidth="1"/>
    <col min="2271" max="2271" width="11.42578125" style="274" customWidth="1"/>
    <col min="2272" max="2272" width="21.42578125" style="274" customWidth="1"/>
    <col min="2273" max="2513" width="11.42578125" style="274" customWidth="1"/>
    <col min="2514" max="2515" width="2.7109375" style="274" customWidth="1"/>
    <col min="2516" max="2519" width="14.5703125" style="274"/>
    <col min="2520" max="2520" width="2.7109375" style="274" customWidth="1"/>
    <col min="2521" max="2521" width="48.28515625" style="274" customWidth="1"/>
    <col min="2522" max="2522" width="34.28515625" style="274" customWidth="1"/>
    <col min="2523" max="2523" width="24.28515625" style="274" customWidth="1"/>
    <col min="2524" max="2524" width="16.5703125" style="274" customWidth="1"/>
    <col min="2525" max="2526" width="3.42578125" style="274" customWidth="1"/>
    <col min="2527" max="2527" width="11.42578125" style="274" customWidth="1"/>
    <col min="2528" max="2528" width="21.42578125" style="274" customWidth="1"/>
    <col min="2529" max="2769" width="11.42578125" style="274" customWidth="1"/>
    <col min="2770" max="2771" width="2.7109375" style="274" customWidth="1"/>
    <col min="2772" max="2775" width="14.5703125" style="274"/>
    <col min="2776" max="2776" width="2.7109375" style="274" customWidth="1"/>
    <col min="2777" max="2777" width="48.28515625" style="274" customWidth="1"/>
    <col min="2778" max="2778" width="34.28515625" style="274" customWidth="1"/>
    <col min="2779" max="2779" width="24.28515625" style="274" customWidth="1"/>
    <col min="2780" max="2780" width="16.5703125" style="274" customWidth="1"/>
    <col min="2781" max="2782" width="3.42578125" style="274" customWidth="1"/>
    <col min="2783" max="2783" width="11.42578125" style="274" customWidth="1"/>
    <col min="2784" max="2784" width="21.42578125" style="274" customWidth="1"/>
    <col min="2785" max="3025" width="11.42578125" style="274" customWidth="1"/>
    <col min="3026" max="3027" width="2.7109375" style="274" customWidth="1"/>
    <col min="3028" max="3031" width="14.5703125" style="274"/>
    <col min="3032" max="3032" width="2.7109375" style="274" customWidth="1"/>
    <col min="3033" max="3033" width="48.28515625" style="274" customWidth="1"/>
    <col min="3034" max="3034" width="34.28515625" style="274" customWidth="1"/>
    <col min="3035" max="3035" width="24.28515625" style="274" customWidth="1"/>
    <col min="3036" max="3036" width="16.5703125" style="274" customWidth="1"/>
    <col min="3037" max="3038" width="3.42578125" style="274" customWidth="1"/>
    <col min="3039" max="3039" width="11.42578125" style="274" customWidth="1"/>
    <col min="3040" max="3040" width="21.42578125" style="274" customWidth="1"/>
    <col min="3041" max="3281" width="11.42578125" style="274" customWidth="1"/>
    <col min="3282" max="3283" width="2.7109375" style="274" customWidth="1"/>
    <col min="3284" max="3287" width="14.5703125" style="274"/>
    <col min="3288" max="3288" width="2.7109375" style="274" customWidth="1"/>
    <col min="3289" max="3289" width="48.28515625" style="274" customWidth="1"/>
    <col min="3290" max="3290" width="34.28515625" style="274" customWidth="1"/>
    <col min="3291" max="3291" width="24.28515625" style="274" customWidth="1"/>
    <col min="3292" max="3292" width="16.5703125" style="274" customWidth="1"/>
    <col min="3293" max="3294" width="3.42578125" style="274" customWidth="1"/>
    <col min="3295" max="3295" width="11.42578125" style="274" customWidth="1"/>
    <col min="3296" max="3296" width="21.42578125" style="274" customWidth="1"/>
    <col min="3297" max="3537" width="11.42578125" style="274" customWidth="1"/>
    <col min="3538" max="3539" width="2.7109375" style="274" customWidth="1"/>
    <col min="3540" max="3543" width="14.5703125" style="274"/>
    <col min="3544" max="3544" width="2.7109375" style="274" customWidth="1"/>
    <col min="3545" max="3545" width="48.28515625" style="274" customWidth="1"/>
    <col min="3546" max="3546" width="34.28515625" style="274" customWidth="1"/>
    <col min="3547" max="3547" width="24.28515625" style="274" customWidth="1"/>
    <col min="3548" max="3548" width="16.5703125" style="274" customWidth="1"/>
    <col min="3549" max="3550" width="3.42578125" style="274" customWidth="1"/>
    <col min="3551" max="3551" width="11.42578125" style="274" customWidth="1"/>
    <col min="3552" max="3552" width="21.42578125" style="274" customWidth="1"/>
    <col min="3553" max="3793" width="11.42578125" style="274" customWidth="1"/>
    <col min="3794" max="3795" width="2.7109375" style="274" customWidth="1"/>
    <col min="3796" max="3799" width="14.5703125" style="274"/>
    <col min="3800" max="3800" width="2.7109375" style="274" customWidth="1"/>
    <col min="3801" max="3801" width="48.28515625" style="274" customWidth="1"/>
    <col min="3802" max="3802" width="34.28515625" style="274" customWidth="1"/>
    <col min="3803" max="3803" width="24.28515625" style="274" customWidth="1"/>
    <col min="3804" max="3804" width="16.5703125" style="274" customWidth="1"/>
    <col min="3805" max="3806" width="3.42578125" style="274" customWidth="1"/>
    <col min="3807" max="3807" width="11.42578125" style="274" customWidth="1"/>
    <col min="3808" max="3808" width="21.42578125" style="274" customWidth="1"/>
    <col min="3809" max="4049" width="11.42578125" style="274" customWidth="1"/>
    <col min="4050" max="4051" width="2.7109375" style="274" customWidth="1"/>
    <col min="4052" max="4055" width="14.5703125" style="274"/>
    <col min="4056" max="4056" width="2.7109375" style="274" customWidth="1"/>
    <col min="4057" max="4057" width="48.28515625" style="274" customWidth="1"/>
    <col min="4058" max="4058" width="34.28515625" style="274" customWidth="1"/>
    <col min="4059" max="4059" width="24.28515625" style="274" customWidth="1"/>
    <col min="4060" max="4060" width="16.5703125" style="274" customWidth="1"/>
    <col min="4061" max="4062" width="3.42578125" style="274" customWidth="1"/>
    <col min="4063" max="4063" width="11.42578125" style="274" customWidth="1"/>
    <col min="4064" max="4064" width="21.42578125" style="274" customWidth="1"/>
    <col min="4065" max="4305" width="11.42578125" style="274" customWidth="1"/>
    <col min="4306" max="4307" width="2.7109375" style="274" customWidth="1"/>
    <col min="4308" max="4311" width="14.5703125" style="274"/>
    <col min="4312" max="4312" width="2.7109375" style="274" customWidth="1"/>
    <col min="4313" max="4313" width="48.28515625" style="274" customWidth="1"/>
    <col min="4314" max="4314" width="34.28515625" style="274" customWidth="1"/>
    <col min="4315" max="4315" width="24.28515625" style="274" customWidth="1"/>
    <col min="4316" max="4316" width="16.5703125" style="274" customWidth="1"/>
    <col min="4317" max="4318" width="3.42578125" style="274" customWidth="1"/>
    <col min="4319" max="4319" width="11.42578125" style="274" customWidth="1"/>
    <col min="4320" max="4320" width="21.42578125" style="274" customWidth="1"/>
    <col min="4321" max="4561" width="11.42578125" style="274" customWidth="1"/>
    <col min="4562" max="4563" width="2.7109375" style="274" customWidth="1"/>
    <col min="4564" max="4567" width="14.5703125" style="274"/>
    <col min="4568" max="4568" width="2.7109375" style="274" customWidth="1"/>
    <col min="4569" max="4569" width="48.28515625" style="274" customWidth="1"/>
    <col min="4570" max="4570" width="34.28515625" style="274" customWidth="1"/>
    <col min="4571" max="4571" width="24.28515625" style="274" customWidth="1"/>
    <col min="4572" max="4572" width="16.5703125" style="274" customWidth="1"/>
    <col min="4573" max="4574" width="3.42578125" style="274" customWidth="1"/>
    <col min="4575" max="4575" width="11.42578125" style="274" customWidth="1"/>
    <col min="4576" max="4576" width="21.42578125" style="274" customWidth="1"/>
    <col min="4577" max="4817" width="11.42578125" style="274" customWidth="1"/>
    <col min="4818" max="4819" width="2.7109375" style="274" customWidth="1"/>
    <col min="4820" max="4823" width="14.5703125" style="274"/>
    <col min="4824" max="4824" width="2.7109375" style="274" customWidth="1"/>
    <col min="4825" max="4825" width="48.28515625" style="274" customWidth="1"/>
    <col min="4826" max="4826" width="34.28515625" style="274" customWidth="1"/>
    <col min="4827" max="4827" width="24.28515625" style="274" customWidth="1"/>
    <col min="4828" max="4828" width="16.5703125" style="274" customWidth="1"/>
    <col min="4829" max="4830" width="3.42578125" style="274" customWidth="1"/>
    <col min="4831" max="4831" width="11.42578125" style="274" customWidth="1"/>
    <col min="4832" max="4832" width="21.42578125" style="274" customWidth="1"/>
    <col min="4833" max="5073" width="11.42578125" style="274" customWidth="1"/>
    <col min="5074" max="5075" width="2.7109375" style="274" customWidth="1"/>
    <col min="5076" max="5079" width="14.5703125" style="274"/>
    <col min="5080" max="5080" width="2.7109375" style="274" customWidth="1"/>
    <col min="5081" max="5081" width="48.28515625" style="274" customWidth="1"/>
    <col min="5082" max="5082" width="34.28515625" style="274" customWidth="1"/>
    <col min="5083" max="5083" width="24.28515625" style="274" customWidth="1"/>
    <col min="5084" max="5084" width="16.5703125" style="274" customWidth="1"/>
    <col min="5085" max="5086" width="3.42578125" style="274" customWidth="1"/>
    <col min="5087" max="5087" width="11.42578125" style="274" customWidth="1"/>
    <col min="5088" max="5088" width="21.42578125" style="274" customWidth="1"/>
    <col min="5089" max="5329" width="11.42578125" style="274" customWidth="1"/>
    <col min="5330" max="5331" width="2.7109375" style="274" customWidth="1"/>
    <col min="5332" max="5335" width="14.5703125" style="274"/>
    <col min="5336" max="5336" width="2.7109375" style="274" customWidth="1"/>
    <col min="5337" max="5337" width="48.28515625" style="274" customWidth="1"/>
    <col min="5338" max="5338" width="34.28515625" style="274" customWidth="1"/>
    <col min="5339" max="5339" width="24.28515625" style="274" customWidth="1"/>
    <col min="5340" max="5340" width="16.5703125" style="274" customWidth="1"/>
    <col min="5341" max="5342" width="3.42578125" style="274" customWidth="1"/>
    <col min="5343" max="5343" width="11.42578125" style="274" customWidth="1"/>
    <col min="5344" max="5344" width="21.42578125" style="274" customWidth="1"/>
    <col min="5345" max="5585" width="11.42578125" style="274" customWidth="1"/>
    <col min="5586" max="5587" width="2.7109375" style="274" customWidth="1"/>
    <col min="5588" max="5591" width="14.5703125" style="274"/>
    <col min="5592" max="5592" width="2.7109375" style="274" customWidth="1"/>
    <col min="5593" max="5593" width="48.28515625" style="274" customWidth="1"/>
    <col min="5594" max="5594" width="34.28515625" style="274" customWidth="1"/>
    <col min="5595" max="5595" width="24.28515625" style="274" customWidth="1"/>
    <col min="5596" max="5596" width="16.5703125" style="274" customWidth="1"/>
    <col min="5597" max="5598" width="3.42578125" style="274" customWidth="1"/>
    <col min="5599" max="5599" width="11.42578125" style="274" customWidth="1"/>
    <col min="5600" max="5600" width="21.42578125" style="274" customWidth="1"/>
    <col min="5601" max="5841" width="11.42578125" style="274" customWidth="1"/>
    <col min="5842" max="5843" width="2.7109375" style="274" customWidth="1"/>
    <col min="5844" max="5847" width="14.5703125" style="274"/>
    <col min="5848" max="5848" width="2.7109375" style="274" customWidth="1"/>
    <col min="5849" max="5849" width="48.28515625" style="274" customWidth="1"/>
    <col min="5850" max="5850" width="34.28515625" style="274" customWidth="1"/>
    <col min="5851" max="5851" width="24.28515625" style="274" customWidth="1"/>
    <col min="5852" max="5852" width="16.5703125" style="274" customWidth="1"/>
    <col min="5853" max="5854" width="3.42578125" style="274" customWidth="1"/>
    <col min="5855" max="5855" width="11.42578125" style="274" customWidth="1"/>
    <col min="5856" max="5856" width="21.42578125" style="274" customWidth="1"/>
    <col min="5857" max="6097" width="11.42578125" style="274" customWidth="1"/>
    <col min="6098" max="6099" width="2.7109375" style="274" customWidth="1"/>
    <col min="6100" max="6103" width="14.5703125" style="274"/>
    <col min="6104" max="6104" width="2.7109375" style="274" customWidth="1"/>
    <col min="6105" max="6105" width="48.28515625" style="274" customWidth="1"/>
    <col min="6106" max="6106" width="34.28515625" style="274" customWidth="1"/>
    <col min="6107" max="6107" width="24.28515625" style="274" customWidth="1"/>
    <col min="6108" max="6108" width="16.5703125" style="274" customWidth="1"/>
    <col min="6109" max="6110" width="3.42578125" style="274" customWidth="1"/>
    <col min="6111" max="6111" width="11.42578125" style="274" customWidth="1"/>
    <col min="6112" max="6112" width="21.42578125" style="274" customWidth="1"/>
    <col min="6113" max="6353" width="11.42578125" style="274" customWidth="1"/>
    <col min="6354" max="6355" width="2.7109375" style="274" customWidth="1"/>
    <col min="6356" max="6359" width="14.5703125" style="274"/>
    <col min="6360" max="6360" width="2.7109375" style="274" customWidth="1"/>
    <col min="6361" max="6361" width="48.28515625" style="274" customWidth="1"/>
    <col min="6362" max="6362" width="34.28515625" style="274" customWidth="1"/>
    <col min="6363" max="6363" width="24.28515625" style="274" customWidth="1"/>
    <col min="6364" max="6364" width="16.5703125" style="274" customWidth="1"/>
    <col min="6365" max="6366" width="3.42578125" style="274" customWidth="1"/>
    <col min="6367" max="6367" width="11.42578125" style="274" customWidth="1"/>
    <col min="6368" max="6368" width="21.42578125" style="274" customWidth="1"/>
    <col min="6369" max="6609" width="11.42578125" style="274" customWidth="1"/>
    <col min="6610" max="6611" width="2.7109375" style="274" customWidth="1"/>
    <col min="6612" max="6615" width="14.5703125" style="274"/>
    <col min="6616" max="6616" width="2.7109375" style="274" customWidth="1"/>
    <col min="6617" max="6617" width="48.28515625" style="274" customWidth="1"/>
    <col min="6618" max="6618" width="34.28515625" style="274" customWidth="1"/>
    <col min="6619" max="6619" width="24.28515625" style="274" customWidth="1"/>
    <col min="6620" max="6620" width="16.5703125" style="274" customWidth="1"/>
    <col min="6621" max="6622" width="3.42578125" style="274" customWidth="1"/>
    <col min="6623" max="6623" width="11.42578125" style="274" customWidth="1"/>
    <col min="6624" max="6624" width="21.42578125" style="274" customWidth="1"/>
    <col min="6625" max="6865" width="11.42578125" style="274" customWidth="1"/>
    <col min="6866" max="6867" width="2.7109375" style="274" customWidth="1"/>
    <col min="6868" max="6871" width="14.5703125" style="274"/>
    <col min="6872" max="6872" width="2.7109375" style="274" customWidth="1"/>
    <col min="6873" max="6873" width="48.28515625" style="274" customWidth="1"/>
    <col min="6874" max="6874" width="34.28515625" style="274" customWidth="1"/>
    <col min="6875" max="6875" width="24.28515625" style="274" customWidth="1"/>
    <col min="6876" max="6876" width="16.5703125" style="274" customWidth="1"/>
    <col min="6877" max="6878" width="3.42578125" style="274" customWidth="1"/>
    <col min="6879" max="6879" width="11.42578125" style="274" customWidth="1"/>
    <col min="6880" max="6880" width="21.42578125" style="274" customWidth="1"/>
    <col min="6881" max="7121" width="11.42578125" style="274" customWidth="1"/>
    <col min="7122" max="7123" width="2.7109375" style="274" customWidth="1"/>
    <col min="7124" max="7127" width="14.5703125" style="274"/>
    <col min="7128" max="7128" width="2.7109375" style="274" customWidth="1"/>
    <col min="7129" max="7129" width="48.28515625" style="274" customWidth="1"/>
    <col min="7130" max="7130" width="34.28515625" style="274" customWidth="1"/>
    <col min="7131" max="7131" width="24.28515625" style="274" customWidth="1"/>
    <col min="7132" max="7132" width="16.5703125" style="274" customWidth="1"/>
    <col min="7133" max="7134" width="3.42578125" style="274" customWidth="1"/>
    <col min="7135" max="7135" width="11.42578125" style="274" customWidth="1"/>
    <col min="7136" max="7136" width="21.42578125" style="274" customWidth="1"/>
    <col min="7137" max="7377" width="11.42578125" style="274" customWidth="1"/>
    <col min="7378" max="7379" width="2.7109375" style="274" customWidth="1"/>
    <col min="7380" max="7383" width="14.5703125" style="274"/>
    <col min="7384" max="7384" width="2.7109375" style="274" customWidth="1"/>
    <col min="7385" max="7385" width="48.28515625" style="274" customWidth="1"/>
    <col min="7386" max="7386" width="34.28515625" style="274" customWidth="1"/>
    <col min="7387" max="7387" width="24.28515625" style="274" customWidth="1"/>
    <col min="7388" max="7388" width="16.5703125" style="274" customWidth="1"/>
    <col min="7389" max="7390" width="3.42578125" style="274" customWidth="1"/>
    <col min="7391" max="7391" width="11.42578125" style="274" customWidth="1"/>
    <col min="7392" max="7392" width="21.42578125" style="274" customWidth="1"/>
    <col min="7393" max="7633" width="11.42578125" style="274" customWidth="1"/>
    <col min="7634" max="7635" width="2.7109375" style="274" customWidth="1"/>
    <col min="7636" max="7639" width="14.5703125" style="274"/>
    <col min="7640" max="7640" width="2.7109375" style="274" customWidth="1"/>
    <col min="7641" max="7641" width="48.28515625" style="274" customWidth="1"/>
    <col min="7642" max="7642" width="34.28515625" style="274" customWidth="1"/>
    <col min="7643" max="7643" width="24.28515625" style="274" customWidth="1"/>
    <col min="7644" max="7644" width="16.5703125" style="274" customWidth="1"/>
    <col min="7645" max="7646" width="3.42578125" style="274" customWidth="1"/>
    <col min="7647" max="7647" width="11.42578125" style="274" customWidth="1"/>
    <col min="7648" max="7648" width="21.42578125" style="274" customWidth="1"/>
    <col min="7649" max="7889" width="11.42578125" style="274" customWidth="1"/>
    <col min="7890" max="7891" width="2.7109375" style="274" customWidth="1"/>
    <col min="7892" max="7895" width="14.5703125" style="274"/>
    <col min="7896" max="7896" width="2.7109375" style="274" customWidth="1"/>
    <col min="7897" max="7897" width="48.28515625" style="274" customWidth="1"/>
    <col min="7898" max="7898" width="34.28515625" style="274" customWidth="1"/>
    <col min="7899" max="7899" width="24.28515625" style="274" customWidth="1"/>
    <col min="7900" max="7900" width="16.5703125" style="274" customWidth="1"/>
    <col min="7901" max="7902" width="3.42578125" style="274" customWidth="1"/>
    <col min="7903" max="7903" width="11.42578125" style="274" customWidth="1"/>
    <col min="7904" max="7904" width="21.42578125" style="274" customWidth="1"/>
    <col min="7905" max="8145" width="11.42578125" style="274" customWidth="1"/>
    <col min="8146" max="8147" width="2.7109375" style="274" customWidth="1"/>
    <col min="8148" max="8151" width="14.5703125" style="274"/>
    <col min="8152" max="8152" width="2.7109375" style="274" customWidth="1"/>
    <col min="8153" max="8153" width="48.28515625" style="274" customWidth="1"/>
    <col min="8154" max="8154" width="34.28515625" style="274" customWidth="1"/>
    <col min="8155" max="8155" width="24.28515625" style="274" customWidth="1"/>
    <col min="8156" max="8156" width="16.5703125" style="274" customWidth="1"/>
    <col min="8157" max="8158" width="3.42578125" style="274" customWidth="1"/>
    <col min="8159" max="8159" width="11.42578125" style="274" customWidth="1"/>
    <col min="8160" max="8160" width="21.42578125" style="274" customWidth="1"/>
    <col min="8161" max="8401" width="11.42578125" style="274" customWidth="1"/>
    <col min="8402" max="8403" width="2.7109375" style="274" customWidth="1"/>
    <col min="8404" max="8407" width="14.5703125" style="274"/>
    <col min="8408" max="8408" width="2.7109375" style="274" customWidth="1"/>
    <col min="8409" max="8409" width="48.28515625" style="274" customWidth="1"/>
    <col min="8410" max="8410" width="34.28515625" style="274" customWidth="1"/>
    <col min="8411" max="8411" width="24.28515625" style="274" customWidth="1"/>
    <col min="8412" max="8412" width="16.5703125" style="274" customWidth="1"/>
    <col min="8413" max="8414" width="3.42578125" style="274" customWidth="1"/>
    <col min="8415" max="8415" width="11.42578125" style="274" customWidth="1"/>
    <col min="8416" max="8416" width="21.42578125" style="274" customWidth="1"/>
    <col min="8417" max="8657" width="11.42578125" style="274" customWidth="1"/>
    <col min="8658" max="8659" width="2.7109375" style="274" customWidth="1"/>
    <col min="8660" max="8663" width="14.5703125" style="274"/>
    <col min="8664" max="8664" width="2.7109375" style="274" customWidth="1"/>
    <col min="8665" max="8665" width="48.28515625" style="274" customWidth="1"/>
    <col min="8666" max="8666" width="34.28515625" style="274" customWidth="1"/>
    <col min="8667" max="8667" width="24.28515625" style="274" customWidth="1"/>
    <col min="8668" max="8668" width="16.5703125" style="274" customWidth="1"/>
    <col min="8669" max="8670" width="3.42578125" style="274" customWidth="1"/>
    <col min="8671" max="8671" width="11.42578125" style="274" customWidth="1"/>
    <col min="8672" max="8672" width="21.42578125" style="274" customWidth="1"/>
    <col min="8673" max="8913" width="11.42578125" style="274" customWidth="1"/>
    <col min="8914" max="8915" width="2.7109375" style="274" customWidth="1"/>
    <col min="8916" max="8919" width="14.5703125" style="274"/>
    <col min="8920" max="8920" width="2.7109375" style="274" customWidth="1"/>
    <col min="8921" max="8921" width="48.28515625" style="274" customWidth="1"/>
    <col min="8922" max="8922" width="34.28515625" style="274" customWidth="1"/>
    <col min="8923" max="8923" width="24.28515625" style="274" customWidth="1"/>
    <col min="8924" max="8924" width="16.5703125" style="274" customWidth="1"/>
    <col min="8925" max="8926" width="3.42578125" style="274" customWidth="1"/>
    <col min="8927" max="8927" width="11.42578125" style="274" customWidth="1"/>
    <col min="8928" max="8928" width="21.42578125" style="274" customWidth="1"/>
    <col min="8929" max="9169" width="11.42578125" style="274" customWidth="1"/>
    <col min="9170" max="9171" width="2.7109375" style="274" customWidth="1"/>
    <col min="9172" max="9175" width="14.5703125" style="274"/>
    <col min="9176" max="9176" width="2.7109375" style="274" customWidth="1"/>
    <col min="9177" max="9177" width="48.28515625" style="274" customWidth="1"/>
    <col min="9178" max="9178" width="34.28515625" style="274" customWidth="1"/>
    <col min="9179" max="9179" width="24.28515625" style="274" customWidth="1"/>
    <col min="9180" max="9180" width="16.5703125" style="274" customWidth="1"/>
    <col min="9181" max="9182" width="3.42578125" style="274" customWidth="1"/>
    <col min="9183" max="9183" width="11.42578125" style="274" customWidth="1"/>
    <col min="9184" max="9184" width="21.42578125" style="274" customWidth="1"/>
    <col min="9185" max="9425" width="11.42578125" style="274" customWidth="1"/>
    <col min="9426" max="9427" width="2.7109375" style="274" customWidth="1"/>
    <col min="9428" max="9431" width="14.5703125" style="274"/>
    <col min="9432" max="9432" width="2.7109375" style="274" customWidth="1"/>
    <col min="9433" max="9433" width="48.28515625" style="274" customWidth="1"/>
    <col min="9434" max="9434" width="34.28515625" style="274" customWidth="1"/>
    <col min="9435" max="9435" width="24.28515625" style="274" customWidth="1"/>
    <col min="9436" max="9436" width="16.5703125" style="274" customWidth="1"/>
    <col min="9437" max="9438" width="3.42578125" style="274" customWidth="1"/>
    <col min="9439" max="9439" width="11.42578125" style="274" customWidth="1"/>
    <col min="9440" max="9440" width="21.42578125" style="274" customWidth="1"/>
    <col min="9441" max="9681" width="11.42578125" style="274" customWidth="1"/>
    <col min="9682" max="9683" width="2.7109375" style="274" customWidth="1"/>
    <col min="9684" max="9687" width="14.5703125" style="274"/>
    <col min="9688" max="9688" width="2.7109375" style="274" customWidth="1"/>
    <col min="9689" max="9689" width="48.28515625" style="274" customWidth="1"/>
    <col min="9690" max="9690" width="34.28515625" style="274" customWidth="1"/>
    <col min="9691" max="9691" width="24.28515625" style="274" customWidth="1"/>
    <col min="9692" max="9692" width="16.5703125" style="274" customWidth="1"/>
    <col min="9693" max="9694" width="3.42578125" style="274" customWidth="1"/>
    <col min="9695" max="9695" width="11.42578125" style="274" customWidth="1"/>
    <col min="9696" max="9696" width="21.42578125" style="274" customWidth="1"/>
    <col min="9697" max="9937" width="11.42578125" style="274" customWidth="1"/>
    <col min="9938" max="9939" width="2.7109375" style="274" customWidth="1"/>
    <col min="9940" max="9943" width="14.5703125" style="274"/>
    <col min="9944" max="9944" width="2.7109375" style="274" customWidth="1"/>
    <col min="9945" max="9945" width="48.28515625" style="274" customWidth="1"/>
    <col min="9946" max="9946" width="34.28515625" style="274" customWidth="1"/>
    <col min="9947" max="9947" width="24.28515625" style="274" customWidth="1"/>
    <col min="9948" max="9948" width="16.5703125" style="274" customWidth="1"/>
    <col min="9949" max="9950" width="3.42578125" style="274" customWidth="1"/>
    <col min="9951" max="9951" width="11.42578125" style="274" customWidth="1"/>
    <col min="9952" max="9952" width="21.42578125" style="274" customWidth="1"/>
    <col min="9953" max="10193" width="11.42578125" style="274" customWidth="1"/>
    <col min="10194" max="10195" width="2.7109375" style="274" customWidth="1"/>
    <col min="10196" max="10199" width="14.5703125" style="274"/>
    <col min="10200" max="10200" width="2.7109375" style="274" customWidth="1"/>
    <col min="10201" max="10201" width="48.28515625" style="274" customWidth="1"/>
    <col min="10202" max="10202" width="34.28515625" style="274" customWidth="1"/>
    <col min="10203" max="10203" width="24.28515625" style="274" customWidth="1"/>
    <col min="10204" max="10204" width="16.5703125" style="274" customWidth="1"/>
    <col min="10205" max="10206" width="3.42578125" style="274" customWidth="1"/>
    <col min="10207" max="10207" width="11.42578125" style="274" customWidth="1"/>
    <col min="10208" max="10208" width="21.42578125" style="274" customWidth="1"/>
    <col min="10209" max="10449" width="11.42578125" style="274" customWidth="1"/>
    <col min="10450" max="10451" width="2.7109375" style="274" customWidth="1"/>
    <col min="10452" max="10455" width="14.5703125" style="274"/>
    <col min="10456" max="10456" width="2.7109375" style="274" customWidth="1"/>
    <col min="10457" max="10457" width="48.28515625" style="274" customWidth="1"/>
    <col min="10458" max="10458" width="34.28515625" style="274" customWidth="1"/>
    <col min="10459" max="10459" width="24.28515625" style="274" customWidth="1"/>
    <col min="10460" max="10460" width="16.5703125" style="274" customWidth="1"/>
    <col min="10461" max="10462" width="3.42578125" style="274" customWidth="1"/>
    <col min="10463" max="10463" width="11.42578125" style="274" customWidth="1"/>
    <col min="10464" max="10464" width="21.42578125" style="274" customWidth="1"/>
    <col min="10465" max="10705" width="11.42578125" style="274" customWidth="1"/>
    <col min="10706" max="10707" width="2.7109375" style="274" customWidth="1"/>
    <col min="10708" max="10711" width="14.5703125" style="274"/>
    <col min="10712" max="10712" width="2.7109375" style="274" customWidth="1"/>
    <col min="10713" max="10713" width="48.28515625" style="274" customWidth="1"/>
    <col min="10714" max="10714" width="34.28515625" style="274" customWidth="1"/>
    <col min="10715" max="10715" width="24.28515625" style="274" customWidth="1"/>
    <col min="10716" max="10716" width="16.5703125" style="274" customWidth="1"/>
    <col min="10717" max="10718" width="3.42578125" style="274" customWidth="1"/>
    <col min="10719" max="10719" width="11.42578125" style="274" customWidth="1"/>
    <col min="10720" max="10720" width="21.42578125" style="274" customWidth="1"/>
    <col min="10721" max="10961" width="11.42578125" style="274" customWidth="1"/>
    <col min="10962" max="10963" width="2.7109375" style="274" customWidth="1"/>
    <col min="10964" max="10967" width="14.5703125" style="274"/>
    <col min="10968" max="10968" width="2.7109375" style="274" customWidth="1"/>
    <col min="10969" max="10969" width="48.28515625" style="274" customWidth="1"/>
    <col min="10970" max="10970" width="34.28515625" style="274" customWidth="1"/>
    <col min="10971" max="10971" width="24.28515625" style="274" customWidth="1"/>
    <col min="10972" max="10972" width="16.5703125" style="274" customWidth="1"/>
    <col min="10973" max="10974" width="3.42578125" style="274" customWidth="1"/>
    <col min="10975" max="10975" width="11.42578125" style="274" customWidth="1"/>
    <col min="10976" max="10976" width="21.42578125" style="274" customWidth="1"/>
    <col min="10977" max="11217" width="11.42578125" style="274" customWidth="1"/>
    <col min="11218" max="11219" width="2.7109375" style="274" customWidth="1"/>
    <col min="11220" max="11223" width="14.5703125" style="274"/>
    <col min="11224" max="11224" width="2.7109375" style="274" customWidth="1"/>
    <col min="11225" max="11225" width="48.28515625" style="274" customWidth="1"/>
    <col min="11226" max="11226" width="34.28515625" style="274" customWidth="1"/>
    <col min="11227" max="11227" width="24.28515625" style="274" customWidth="1"/>
    <col min="11228" max="11228" width="16.5703125" style="274" customWidth="1"/>
    <col min="11229" max="11230" width="3.42578125" style="274" customWidth="1"/>
    <col min="11231" max="11231" width="11.42578125" style="274" customWidth="1"/>
    <col min="11232" max="11232" width="21.42578125" style="274" customWidth="1"/>
    <col min="11233" max="11473" width="11.42578125" style="274" customWidth="1"/>
    <col min="11474" max="11475" width="2.7109375" style="274" customWidth="1"/>
    <col min="11476" max="11479" width="14.5703125" style="274"/>
    <col min="11480" max="11480" width="2.7109375" style="274" customWidth="1"/>
    <col min="11481" max="11481" width="48.28515625" style="274" customWidth="1"/>
    <col min="11482" max="11482" width="34.28515625" style="274" customWidth="1"/>
    <col min="11483" max="11483" width="24.28515625" style="274" customWidth="1"/>
    <col min="11484" max="11484" width="16.5703125" style="274" customWidth="1"/>
    <col min="11485" max="11486" width="3.42578125" style="274" customWidth="1"/>
    <col min="11487" max="11487" width="11.42578125" style="274" customWidth="1"/>
    <col min="11488" max="11488" width="21.42578125" style="274" customWidth="1"/>
    <col min="11489" max="11729" width="11.42578125" style="274" customWidth="1"/>
    <col min="11730" max="11731" width="2.7109375" style="274" customWidth="1"/>
    <col min="11732" max="11735" width="14.5703125" style="274"/>
    <col min="11736" max="11736" width="2.7109375" style="274" customWidth="1"/>
    <col min="11737" max="11737" width="48.28515625" style="274" customWidth="1"/>
    <col min="11738" max="11738" width="34.28515625" style="274" customWidth="1"/>
    <col min="11739" max="11739" width="24.28515625" style="274" customWidth="1"/>
    <col min="11740" max="11740" width="16.5703125" style="274" customWidth="1"/>
    <col min="11741" max="11742" width="3.42578125" style="274" customWidth="1"/>
    <col min="11743" max="11743" width="11.42578125" style="274" customWidth="1"/>
    <col min="11744" max="11744" width="21.42578125" style="274" customWidth="1"/>
    <col min="11745" max="11985" width="11.42578125" style="274" customWidth="1"/>
    <col min="11986" max="11987" width="2.7109375" style="274" customWidth="1"/>
    <col min="11988" max="11991" width="14.5703125" style="274"/>
    <col min="11992" max="11992" width="2.7109375" style="274" customWidth="1"/>
    <col min="11993" max="11993" width="48.28515625" style="274" customWidth="1"/>
    <col min="11994" max="11994" width="34.28515625" style="274" customWidth="1"/>
    <col min="11995" max="11995" width="24.28515625" style="274" customWidth="1"/>
    <col min="11996" max="11996" width="16.5703125" style="274" customWidth="1"/>
    <col min="11997" max="11998" width="3.42578125" style="274" customWidth="1"/>
    <col min="11999" max="11999" width="11.42578125" style="274" customWidth="1"/>
    <col min="12000" max="12000" width="21.42578125" style="274" customWidth="1"/>
    <col min="12001" max="12241" width="11.42578125" style="274" customWidth="1"/>
    <col min="12242" max="12243" width="2.7109375" style="274" customWidth="1"/>
    <col min="12244" max="12247" width="14.5703125" style="274"/>
    <col min="12248" max="12248" width="2.7109375" style="274" customWidth="1"/>
    <col min="12249" max="12249" width="48.28515625" style="274" customWidth="1"/>
    <col min="12250" max="12250" width="34.28515625" style="274" customWidth="1"/>
    <col min="12251" max="12251" width="24.28515625" style="274" customWidth="1"/>
    <col min="12252" max="12252" width="16.5703125" style="274" customWidth="1"/>
    <col min="12253" max="12254" width="3.42578125" style="274" customWidth="1"/>
    <col min="12255" max="12255" width="11.42578125" style="274" customWidth="1"/>
    <col min="12256" max="12256" width="21.42578125" style="274" customWidth="1"/>
    <col min="12257" max="12497" width="11.42578125" style="274" customWidth="1"/>
    <col min="12498" max="12499" width="2.7109375" style="274" customWidth="1"/>
    <col min="12500" max="12503" width="14.5703125" style="274"/>
    <col min="12504" max="12504" width="2.7109375" style="274" customWidth="1"/>
    <col min="12505" max="12505" width="48.28515625" style="274" customWidth="1"/>
    <col min="12506" max="12506" width="34.28515625" style="274" customWidth="1"/>
    <col min="12507" max="12507" width="24.28515625" style="274" customWidth="1"/>
    <col min="12508" max="12508" width="16.5703125" style="274" customWidth="1"/>
    <col min="12509" max="12510" width="3.42578125" style="274" customWidth="1"/>
    <col min="12511" max="12511" width="11.42578125" style="274" customWidth="1"/>
    <col min="12512" max="12512" width="21.42578125" style="274" customWidth="1"/>
    <col min="12513" max="12753" width="11.42578125" style="274" customWidth="1"/>
    <col min="12754" max="12755" width="2.7109375" style="274" customWidth="1"/>
    <col min="12756" max="12759" width="14.5703125" style="274"/>
    <col min="12760" max="12760" width="2.7109375" style="274" customWidth="1"/>
    <col min="12761" max="12761" width="48.28515625" style="274" customWidth="1"/>
    <col min="12762" max="12762" width="34.28515625" style="274" customWidth="1"/>
    <col min="12763" max="12763" width="24.28515625" style="274" customWidth="1"/>
    <col min="12764" max="12764" width="16.5703125" style="274" customWidth="1"/>
    <col min="12765" max="12766" width="3.42578125" style="274" customWidth="1"/>
    <col min="12767" max="12767" width="11.42578125" style="274" customWidth="1"/>
    <col min="12768" max="12768" width="21.42578125" style="274" customWidth="1"/>
    <col min="12769" max="13009" width="11.42578125" style="274" customWidth="1"/>
    <col min="13010" max="13011" width="2.7109375" style="274" customWidth="1"/>
    <col min="13012" max="13015" width="14.5703125" style="274"/>
    <col min="13016" max="13016" width="2.7109375" style="274" customWidth="1"/>
    <col min="13017" max="13017" width="48.28515625" style="274" customWidth="1"/>
    <col min="13018" max="13018" width="34.28515625" style="274" customWidth="1"/>
    <col min="13019" max="13019" width="24.28515625" style="274" customWidth="1"/>
    <col min="13020" max="13020" width="16.5703125" style="274" customWidth="1"/>
    <col min="13021" max="13022" width="3.42578125" style="274" customWidth="1"/>
    <col min="13023" max="13023" width="11.42578125" style="274" customWidth="1"/>
    <col min="13024" max="13024" width="21.42578125" style="274" customWidth="1"/>
    <col min="13025" max="13265" width="11.42578125" style="274" customWidth="1"/>
    <col min="13266" max="13267" width="2.7109375" style="274" customWidth="1"/>
    <col min="13268" max="13271" width="14.5703125" style="274"/>
    <col min="13272" max="13272" width="2.7109375" style="274" customWidth="1"/>
    <col min="13273" max="13273" width="48.28515625" style="274" customWidth="1"/>
    <col min="13274" max="13274" width="34.28515625" style="274" customWidth="1"/>
    <col min="13275" max="13275" width="24.28515625" style="274" customWidth="1"/>
    <col min="13276" max="13276" width="16.5703125" style="274" customWidth="1"/>
    <col min="13277" max="13278" width="3.42578125" style="274" customWidth="1"/>
    <col min="13279" max="13279" width="11.42578125" style="274" customWidth="1"/>
    <col min="13280" max="13280" width="21.42578125" style="274" customWidth="1"/>
    <col min="13281" max="13521" width="11.42578125" style="274" customWidth="1"/>
    <col min="13522" max="13523" width="2.7109375" style="274" customWidth="1"/>
    <col min="13524" max="13527" width="14.5703125" style="274"/>
    <col min="13528" max="13528" width="2.7109375" style="274" customWidth="1"/>
    <col min="13529" max="13529" width="48.28515625" style="274" customWidth="1"/>
    <col min="13530" max="13530" width="34.28515625" style="274" customWidth="1"/>
    <col min="13531" max="13531" width="24.28515625" style="274" customWidth="1"/>
    <col min="13532" max="13532" width="16.5703125" style="274" customWidth="1"/>
    <col min="13533" max="13534" width="3.42578125" style="274" customWidth="1"/>
    <col min="13535" max="13535" width="11.42578125" style="274" customWidth="1"/>
    <col min="13536" max="13536" width="21.42578125" style="274" customWidth="1"/>
    <col min="13537" max="13777" width="11.42578125" style="274" customWidth="1"/>
    <col min="13778" max="13779" width="2.7109375" style="274" customWidth="1"/>
    <col min="13780" max="13783" width="14.5703125" style="274"/>
    <col min="13784" max="13784" width="2.7109375" style="274" customWidth="1"/>
    <col min="13785" max="13785" width="48.28515625" style="274" customWidth="1"/>
    <col min="13786" max="13786" width="34.28515625" style="274" customWidth="1"/>
    <col min="13787" max="13787" width="24.28515625" style="274" customWidth="1"/>
    <col min="13788" max="13788" width="16.5703125" style="274" customWidth="1"/>
    <col min="13789" max="13790" width="3.42578125" style="274" customWidth="1"/>
    <col min="13791" max="13791" width="11.42578125" style="274" customWidth="1"/>
    <col min="13792" max="13792" width="21.42578125" style="274" customWidth="1"/>
    <col min="13793" max="14033" width="11.42578125" style="274" customWidth="1"/>
    <col min="14034" max="14035" width="2.7109375" style="274" customWidth="1"/>
    <col min="14036" max="14039" width="14.5703125" style="274"/>
    <col min="14040" max="14040" width="2.7109375" style="274" customWidth="1"/>
    <col min="14041" max="14041" width="48.28515625" style="274" customWidth="1"/>
    <col min="14042" max="14042" width="34.28515625" style="274" customWidth="1"/>
    <col min="14043" max="14043" width="24.28515625" style="274" customWidth="1"/>
    <col min="14044" max="14044" width="16.5703125" style="274" customWidth="1"/>
    <col min="14045" max="14046" width="3.42578125" style="274" customWidth="1"/>
    <col min="14047" max="14047" width="11.42578125" style="274" customWidth="1"/>
    <col min="14048" max="14048" width="21.42578125" style="274" customWidth="1"/>
    <col min="14049" max="14289" width="11.42578125" style="274" customWidth="1"/>
    <col min="14290" max="14291" width="2.7109375" style="274" customWidth="1"/>
    <col min="14292" max="14295" width="14.5703125" style="274"/>
    <col min="14296" max="14296" width="2.7109375" style="274" customWidth="1"/>
    <col min="14297" max="14297" width="48.28515625" style="274" customWidth="1"/>
    <col min="14298" max="14298" width="34.28515625" style="274" customWidth="1"/>
    <col min="14299" max="14299" width="24.28515625" style="274" customWidth="1"/>
    <col min="14300" max="14300" width="16.5703125" style="274" customWidth="1"/>
    <col min="14301" max="14302" width="3.42578125" style="274" customWidth="1"/>
    <col min="14303" max="14303" width="11.42578125" style="274" customWidth="1"/>
    <col min="14304" max="14304" width="21.42578125" style="274" customWidth="1"/>
    <col min="14305" max="14545" width="11.42578125" style="274" customWidth="1"/>
    <col min="14546" max="14547" width="2.7109375" style="274" customWidth="1"/>
    <col min="14548" max="14551" width="14.5703125" style="274"/>
    <col min="14552" max="14552" width="2.7109375" style="274" customWidth="1"/>
    <col min="14553" max="14553" width="48.28515625" style="274" customWidth="1"/>
    <col min="14554" max="14554" width="34.28515625" style="274" customWidth="1"/>
    <col min="14555" max="14555" width="24.28515625" style="274" customWidth="1"/>
    <col min="14556" max="14556" width="16.5703125" style="274" customWidth="1"/>
    <col min="14557" max="14558" width="3.42578125" style="274" customWidth="1"/>
    <col min="14559" max="14559" width="11.42578125" style="274" customWidth="1"/>
    <col min="14560" max="14560" width="21.42578125" style="274" customWidth="1"/>
    <col min="14561" max="14801" width="11.42578125" style="274" customWidth="1"/>
    <col min="14802" max="14803" width="2.7109375" style="274" customWidth="1"/>
    <col min="14804" max="14807" width="14.5703125" style="274"/>
    <col min="14808" max="14808" width="2.7109375" style="274" customWidth="1"/>
    <col min="14809" max="14809" width="48.28515625" style="274" customWidth="1"/>
    <col min="14810" max="14810" width="34.28515625" style="274" customWidth="1"/>
    <col min="14811" max="14811" width="24.28515625" style="274" customWidth="1"/>
    <col min="14812" max="14812" width="16.5703125" style="274" customWidth="1"/>
    <col min="14813" max="14814" width="3.42578125" style="274" customWidth="1"/>
    <col min="14815" max="14815" width="11.42578125" style="274" customWidth="1"/>
    <col min="14816" max="14816" width="21.42578125" style="274" customWidth="1"/>
    <col min="14817" max="15057" width="11.42578125" style="274" customWidth="1"/>
    <col min="15058" max="15059" width="2.7109375" style="274" customWidth="1"/>
    <col min="15060" max="15063" width="14.5703125" style="274"/>
    <col min="15064" max="15064" width="2.7109375" style="274" customWidth="1"/>
    <col min="15065" max="15065" width="48.28515625" style="274" customWidth="1"/>
    <col min="15066" max="15066" width="34.28515625" style="274" customWidth="1"/>
    <col min="15067" max="15067" width="24.28515625" style="274" customWidth="1"/>
    <col min="15068" max="15068" width="16.5703125" style="274" customWidth="1"/>
    <col min="15069" max="15070" width="3.42578125" style="274" customWidth="1"/>
    <col min="15071" max="15071" width="11.42578125" style="274" customWidth="1"/>
    <col min="15072" max="15072" width="21.42578125" style="274" customWidth="1"/>
    <col min="15073" max="15313" width="11.42578125" style="274" customWidth="1"/>
    <col min="15314" max="15315" width="2.7109375" style="274" customWidth="1"/>
    <col min="15316" max="15319" width="14.5703125" style="274"/>
    <col min="15320" max="15320" width="2.7109375" style="274" customWidth="1"/>
    <col min="15321" max="15321" width="48.28515625" style="274" customWidth="1"/>
    <col min="15322" max="15322" width="34.28515625" style="274" customWidth="1"/>
    <col min="15323" max="15323" width="24.28515625" style="274" customWidth="1"/>
    <col min="15324" max="15324" width="16.5703125" style="274" customWidth="1"/>
    <col min="15325" max="15326" width="3.42578125" style="274" customWidth="1"/>
    <col min="15327" max="15327" width="11.42578125" style="274" customWidth="1"/>
    <col min="15328" max="15328" width="21.42578125" style="274" customWidth="1"/>
    <col min="15329" max="15569" width="11.42578125" style="274" customWidth="1"/>
    <col min="15570" max="15571" width="2.7109375" style="274" customWidth="1"/>
    <col min="15572" max="15575" width="14.5703125" style="274"/>
    <col min="15576" max="15576" width="2.7109375" style="274" customWidth="1"/>
    <col min="15577" max="15577" width="48.28515625" style="274" customWidth="1"/>
    <col min="15578" max="15578" width="34.28515625" style="274" customWidth="1"/>
    <col min="15579" max="15579" width="24.28515625" style="274" customWidth="1"/>
    <col min="15580" max="15580" width="16.5703125" style="274" customWidth="1"/>
    <col min="15581" max="15582" width="3.42578125" style="274" customWidth="1"/>
    <col min="15583" max="15583" width="11.42578125" style="274" customWidth="1"/>
    <col min="15584" max="15584" width="21.42578125" style="274" customWidth="1"/>
    <col min="15585" max="15825" width="11.42578125" style="274" customWidth="1"/>
    <col min="15826" max="15827" width="2.7109375" style="274" customWidth="1"/>
    <col min="15828" max="15831" width="14.5703125" style="274"/>
    <col min="15832" max="15832" width="2.7109375" style="274" customWidth="1"/>
    <col min="15833" max="15833" width="48.28515625" style="274" customWidth="1"/>
    <col min="15834" max="15834" width="34.28515625" style="274" customWidth="1"/>
    <col min="15835" max="15835" width="24.28515625" style="274" customWidth="1"/>
    <col min="15836" max="15836" width="16.5703125" style="274" customWidth="1"/>
    <col min="15837" max="15838" width="3.42578125" style="274" customWidth="1"/>
    <col min="15839" max="15839" width="11.42578125" style="274" customWidth="1"/>
    <col min="15840" max="15840" width="21.42578125" style="274" customWidth="1"/>
    <col min="15841" max="16081" width="11.42578125" style="274" customWidth="1"/>
    <col min="16082" max="16083" width="2.7109375" style="274" customWidth="1"/>
    <col min="16084" max="16087" width="14.5703125" style="274"/>
    <col min="16088" max="16088" width="2.7109375" style="274" customWidth="1"/>
    <col min="16089" max="16089" width="48.28515625" style="274" customWidth="1"/>
    <col min="16090" max="16090" width="34.28515625" style="274" customWidth="1"/>
    <col min="16091" max="16091" width="24.28515625" style="274" customWidth="1"/>
    <col min="16092" max="16092" width="16.5703125" style="274" customWidth="1"/>
    <col min="16093" max="16094" width="3.42578125" style="274" customWidth="1"/>
    <col min="16095" max="16095" width="11.42578125" style="274" customWidth="1"/>
    <col min="16096" max="16096" width="21.42578125" style="274" customWidth="1"/>
    <col min="16097" max="16337" width="11.42578125" style="274" customWidth="1"/>
    <col min="16338" max="16339" width="2.7109375" style="274" customWidth="1"/>
    <col min="16340" max="16384" width="14.5703125" style="274"/>
  </cols>
  <sheetData>
    <row r="1" spans="1:7" ht="15.75" thickBot="1"/>
    <row r="2" spans="1:7" ht="22.5" customHeight="1">
      <c r="A2" s="464"/>
      <c r="B2" s="465" t="s">
        <v>926</v>
      </c>
      <c r="C2" s="466"/>
      <c r="D2" s="467" t="s">
        <v>927</v>
      </c>
      <c r="E2" s="468" t="s">
        <v>927</v>
      </c>
      <c r="F2" s="468" t="s">
        <v>927</v>
      </c>
      <c r="G2" s="469" t="s">
        <v>927</v>
      </c>
    </row>
    <row r="3" spans="1:7" ht="22.5" customHeight="1">
      <c r="A3" s="464"/>
      <c r="B3" s="470"/>
      <c r="C3" s="471"/>
      <c r="D3" s="472" t="s">
        <v>928</v>
      </c>
      <c r="E3" s="473" t="s">
        <v>929</v>
      </c>
      <c r="F3" s="473" t="s">
        <v>930</v>
      </c>
      <c r="G3" s="474" t="s">
        <v>931</v>
      </c>
    </row>
    <row r="4" spans="1:7" ht="22.5" customHeight="1" thickBot="1">
      <c r="A4" s="464"/>
      <c r="B4" s="470"/>
      <c r="C4" s="471"/>
      <c r="D4" s="472" t="s">
        <v>932</v>
      </c>
      <c r="E4" s="473" t="s">
        <v>933</v>
      </c>
      <c r="F4" s="473" t="s">
        <v>934</v>
      </c>
      <c r="G4" s="474"/>
    </row>
    <row r="5" spans="1:7">
      <c r="A5" s="464"/>
      <c r="B5" s="475" t="s">
        <v>935</v>
      </c>
      <c r="C5" s="476" t="s">
        <v>3</v>
      </c>
      <c r="D5" s="477">
        <f>SUM(D6:D8)</f>
        <v>198000000</v>
      </c>
      <c r="E5" s="476">
        <f>SUM(E6:E8)</f>
        <v>38500000</v>
      </c>
      <c r="F5" s="478">
        <f>SUM(F6:F8)</f>
        <v>23949579.831932776</v>
      </c>
      <c r="G5" s="479">
        <f>SUM(G6:G8)</f>
        <v>183449579.83193278</v>
      </c>
    </row>
    <row r="6" spans="1:7">
      <c r="A6" s="464"/>
      <c r="B6" s="480" t="s">
        <v>936</v>
      </c>
      <c r="C6" s="481" t="s">
        <v>2</v>
      </c>
      <c r="D6" s="482">
        <v>180000000</v>
      </c>
      <c r="E6" s="102">
        <v>35000000</v>
      </c>
      <c r="F6" s="483"/>
      <c r="G6" s="484">
        <f>+D6-E6</f>
        <v>145000000</v>
      </c>
    </row>
    <row r="7" spans="1:7">
      <c r="A7" s="464"/>
      <c r="B7" s="480" t="s">
        <v>937</v>
      </c>
      <c r="C7" s="481" t="s">
        <v>2</v>
      </c>
      <c r="D7" s="482">
        <v>18000000</v>
      </c>
      <c r="E7" s="102">
        <v>3500000</v>
      </c>
      <c r="F7" s="483"/>
      <c r="G7" s="484">
        <f>+D7-E7</f>
        <v>14500000</v>
      </c>
    </row>
    <row r="8" spans="1:7" ht="15.75" thickBot="1">
      <c r="A8" s="464"/>
      <c r="B8" s="485" t="s">
        <v>938</v>
      </c>
      <c r="C8" s="486" t="s">
        <v>2</v>
      </c>
      <c r="D8" s="487"/>
      <c r="E8" s="488"/>
      <c r="F8" s="489">
        <v>23949579.831932776</v>
      </c>
      <c r="G8" s="490">
        <f>+F8</f>
        <v>23949579.831932776</v>
      </c>
    </row>
    <row r="9" spans="1:7">
      <c r="A9" s="464"/>
      <c r="B9" s="491" t="s">
        <v>734</v>
      </c>
      <c r="C9" s="492" t="s">
        <v>2</v>
      </c>
      <c r="D9" s="493"/>
      <c r="E9" s="388"/>
      <c r="F9" s="429"/>
      <c r="G9" s="494"/>
    </row>
    <row r="10" spans="1:7">
      <c r="A10" s="464"/>
      <c r="B10" s="495" t="s">
        <v>939</v>
      </c>
      <c r="C10" s="481" t="s">
        <v>2</v>
      </c>
      <c r="D10" s="482">
        <v>540000</v>
      </c>
      <c r="E10" s="385"/>
      <c r="F10" s="496"/>
      <c r="G10" s="497">
        <f>+D10</f>
        <v>540000</v>
      </c>
    </row>
    <row r="11" spans="1:7" ht="15" customHeight="1" thickBot="1">
      <c r="A11" s="464"/>
      <c r="B11" s="498" t="s">
        <v>736</v>
      </c>
      <c r="C11" s="499" t="s">
        <v>2</v>
      </c>
      <c r="D11" s="482"/>
      <c r="E11" s="500"/>
      <c r="F11" s="483">
        <v>20000000</v>
      </c>
      <c r="G11" s="501">
        <f>+F11</f>
        <v>20000000</v>
      </c>
    </row>
    <row r="12" spans="1:7" ht="15" customHeight="1">
      <c r="A12" s="464"/>
      <c r="B12" s="502" t="s">
        <v>737</v>
      </c>
      <c r="C12" s="476" t="s">
        <v>3</v>
      </c>
      <c r="D12" s="477">
        <f>SUM(D13:D14)</f>
        <v>48000000</v>
      </c>
      <c r="E12" s="476">
        <f t="shared" ref="E12:G12" si="0">SUM(E13:E14)</f>
        <v>0</v>
      </c>
      <c r="F12" s="478">
        <f t="shared" si="0"/>
        <v>0</v>
      </c>
      <c r="G12" s="479">
        <f t="shared" si="0"/>
        <v>48000000</v>
      </c>
    </row>
    <row r="13" spans="1:7" ht="15" customHeight="1">
      <c r="A13" s="464"/>
      <c r="B13" s="480" t="s">
        <v>940</v>
      </c>
      <c r="C13" s="481" t="s">
        <v>2</v>
      </c>
      <c r="D13" s="482">
        <v>48000000</v>
      </c>
      <c r="E13" s="102"/>
      <c r="F13" s="483"/>
      <c r="G13" s="497">
        <f>+D13</f>
        <v>48000000</v>
      </c>
    </row>
    <row r="14" spans="1:7" ht="15" customHeight="1" thickBot="1">
      <c r="A14" s="464"/>
      <c r="B14" s="485" t="s">
        <v>941</v>
      </c>
      <c r="C14" s="486" t="s">
        <v>2</v>
      </c>
      <c r="D14" s="487"/>
      <c r="E14" s="488"/>
      <c r="F14" s="489"/>
      <c r="G14" s="503"/>
    </row>
    <row r="15" spans="1:7">
      <c r="A15" s="464"/>
      <c r="B15" s="475" t="s">
        <v>645</v>
      </c>
      <c r="C15" s="504" t="s">
        <v>3</v>
      </c>
      <c r="D15" s="477">
        <f>SUM(D16:D26)</f>
        <v>16310600</v>
      </c>
      <c r="E15" s="476">
        <f t="shared" ref="E15:F15" si="1">SUM(E16:E26)</f>
        <v>0</v>
      </c>
      <c r="F15" s="478">
        <f t="shared" si="1"/>
        <v>0</v>
      </c>
      <c r="G15" s="479">
        <f>SUM(G16:G26)</f>
        <v>1810600</v>
      </c>
    </row>
    <row r="16" spans="1:7">
      <c r="A16" s="464"/>
      <c r="B16" s="505" t="s">
        <v>942</v>
      </c>
      <c r="C16" s="481" t="s">
        <v>2</v>
      </c>
      <c r="D16" s="506"/>
      <c r="E16" s="492"/>
      <c r="F16" s="507"/>
      <c r="G16" s="508"/>
    </row>
    <row r="17" spans="1:7">
      <c r="A17" s="464"/>
      <c r="B17" s="505" t="s">
        <v>943</v>
      </c>
      <c r="C17" s="481" t="s">
        <v>2</v>
      </c>
      <c r="D17" s="506">
        <v>1800000</v>
      </c>
      <c r="E17" s="492"/>
      <c r="F17" s="102"/>
      <c r="G17" s="508">
        <f>+D17</f>
        <v>1800000</v>
      </c>
    </row>
    <row r="18" spans="1:7">
      <c r="A18" s="464"/>
      <c r="B18" s="509" t="s">
        <v>262</v>
      </c>
      <c r="C18" s="481" t="s">
        <v>2</v>
      </c>
      <c r="D18" s="506">
        <v>8400000</v>
      </c>
      <c r="E18" s="102">
        <f>+'[7]ANTECEDENTES '!I32</f>
        <v>0</v>
      </c>
      <c r="F18" s="102"/>
      <c r="G18" s="510"/>
    </row>
    <row r="19" spans="1:7">
      <c r="A19" s="464"/>
      <c r="B19" s="511" t="s">
        <v>944</v>
      </c>
      <c r="C19" s="481" t="s">
        <v>2</v>
      </c>
      <c r="D19" s="506">
        <v>10600</v>
      </c>
      <c r="E19" s="102"/>
      <c r="F19" s="102"/>
      <c r="G19" s="510">
        <f>+D19</f>
        <v>10600</v>
      </c>
    </row>
    <row r="20" spans="1:7" ht="15" customHeight="1">
      <c r="A20" s="464"/>
      <c r="B20" s="509" t="s">
        <v>945</v>
      </c>
      <c r="C20" s="481" t="s">
        <v>2</v>
      </c>
      <c r="D20" s="506">
        <v>1700000</v>
      </c>
      <c r="E20" s="102"/>
      <c r="F20" s="102"/>
      <c r="G20" s="512"/>
    </row>
    <row r="21" spans="1:7" ht="15" hidden="1" customHeight="1">
      <c r="A21" s="464"/>
      <c r="B21" s="509" t="s">
        <v>946</v>
      </c>
      <c r="C21" s="481" t="s">
        <v>2</v>
      </c>
      <c r="D21" s="506"/>
      <c r="E21" s="102"/>
      <c r="F21" s="102"/>
      <c r="G21" s="512"/>
    </row>
    <row r="22" spans="1:7" ht="15" hidden="1" customHeight="1">
      <c r="A22" s="464"/>
      <c r="B22" s="509" t="s">
        <v>947</v>
      </c>
      <c r="C22" s="481" t="s">
        <v>2</v>
      </c>
      <c r="D22" s="506"/>
      <c r="E22" s="102"/>
      <c r="F22" s="102"/>
      <c r="G22" s="512"/>
    </row>
    <row r="23" spans="1:7" ht="15" hidden="1" customHeight="1">
      <c r="A23" s="464"/>
      <c r="B23" s="509" t="s">
        <v>948</v>
      </c>
      <c r="C23" s="481" t="s">
        <v>2</v>
      </c>
      <c r="D23" s="513"/>
      <c r="E23" s="385"/>
      <c r="F23" s="385"/>
      <c r="G23" s="512"/>
    </row>
    <row r="24" spans="1:7" ht="15" customHeight="1">
      <c r="A24" s="464"/>
      <c r="B24" s="509" t="s">
        <v>949</v>
      </c>
      <c r="C24" s="481" t="s">
        <v>2</v>
      </c>
      <c r="D24" s="514">
        <v>2400000</v>
      </c>
      <c r="E24" s="515"/>
      <c r="F24" s="515"/>
      <c r="G24" s="516"/>
    </row>
    <row r="25" spans="1:7" ht="15" customHeight="1">
      <c r="A25" s="464"/>
      <c r="B25" s="509" t="s">
        <v>950</v>
      </c>
      <c r="C25" s="481" t="s">
        <v>2</v>
      </c>
      <c r="D25" s="514">
        <v>2000000</v>
      </c>
      <c r="E25" s="515"/>
      <c r="F25" s="515"/>
      <c r="G25" s="516"/>
    </row>
    <row r="26" spans="1:7" ht="15" customHeight="1" thickBot="1">
      <c r="A26" s="464"/>
      <c r="B26" s="517" t="s">
        <v>951</v>
      </c>
      <c r="C26" s="486" t="s">
        <v>2</v>
      </c>
      <c r="D26" s="518"/>
      <c r="E26" s="519"/>
      <c r="F26" s="520"/>
      <c r="G26" s="503"/>
    </row>
    <row r="27" spans="1:7" ht="15" customHeight="1">
      <c r="A27" s="464"/>
      <c r="B27" s="521" t="s">
        <v>738</v>
      </c>
      <c r="C27" s="492" t="s">
        <v>2</v>
      </c>
      <c r="D27" s="493"/>
      <c r="E27" s="388"/>
      <c r="F27" s="429"/>
      <c r="G27" s="494"/>
    </row>
    <row r="28" spans="1:7" ht="15.75" customHeight="1" thickBot="1">
      <c r="A28" s="464"/>
      <c r="B28" s="522" t="s">
        <v>739</v>
      </c>
      <c r="C28" s="486" t="s">
        <v>2</v>
      </c>
      <c r="D28" s="523"/>
      <c r="E28" s="488"/>
      <c r="F28" s="524"/>
      <c r="G28" s="503"/>
    </row>
    <row r="29" spans="1:7" ht="15.75" thickBot="1">
      <c r="A29" s="464"/>
      <c r="B29" s="525" t="s">
        <v>740</v>
      </c>
      <c r="C29" s="32" t="s">
        <v>3</v>
      </c>
      <c r="D29" s="526">
        <f>+D5+D9+D10+D11+D12+D15+D27+D28</f>
        <v>262850600</v>
      </c>
      <c r="E29" s="32">
        <f>+E5+E9+E10+E11+E12+E15+E27+E28</f>
        <v>38500000</v>
      </c>
      <c r="F29" s="32">
        <f>+F5+F9+F10+F11+F12+F15+F27+F28</f>
        <v>43949579.831932776</v>
      </c>
      <c r="G29" s="527">
        <f>+G5+G9+G10+G11+G12+G15+G27+G28</f>
        <v>253800179.83193278</v>
      </c>
    </row>
    <row r="30" spans="1:7" ht="15" hidden="1" customHeight="1">
      <c r="A30" s="464"/>
      <c r="B30" s="502" t="s">
        <v>952</v>
      </c>
      <c r="C30" s="528" t="s">
        <v>65</v>
      </c>
      <c r="D30" s="506"/>
      <c r="E30" s="102"/>
      <c r="F30" s="102"/>
      <c r="G30" s="529">
        <f>+F30</f>
        <v>0</v>
      </c>
    </row>
    <row r="31" spans="1:7" ht="15" hidden="1" customHeight="1">
      <c r="A31" s="464"/>
      <c r="B31" s="530" t="s">
        <v>953</v>
      </c>
      <c r="C31" s="531" t="s">
        <v>65</v>
      </c>
      <c r="D31" s="506"/>
      <c r="E31" s="102"/>
      <c r="F31" s="102"/>
      <c r="G31" s="532">
        <f>+F31</f>
        <v>0</v>
      </c>
    </row>
    <row r="32" spans="1:7" ht="15" hidden="1" customHeight="1">
      <c r="A32" s="464"/>
      <c r="B32" s="530" t="s">
        <v>743</v>
      </c>
      <c r="C32" s="531" t="s">
        <v>65</v>
      </c>
      <c r="D32" s="506"/>
      <c r="E32" s="102"/>
      <c r="F32" s="102"/>
      <c r="G32" s="533"/>
    </row>
    <row r="33" spans="1:7" ht="15" customHeight="1">
      <c r="A33" s="464"/>
      <c r="B33" s="530" t="s">
        <v>954</v>
      </c>
      <c r="C33" s="531" t="s">
        <v>65</v>
      </c>
      <c r="D33" s="506"/>
      <c r="E33" s="102"/>
      <c r="F33" s="534">
        <v>60000000</v>
      </c>
      <c r="G33" s="532">
        <f>+F33</f>
        <v>60000000</v>
      </c>
    </row>
    <row r="34" spans="1:7" ht="15" customHeight="1">
      <c r="A34" s="464"/>
      <c r="B34" s="530" t="s">
        <v>955</v>
      </c>
      <c r="C34" s="531" t="s">
        <v>65</v>
      </c>
      <c r="D34" s="506"/>
      <c r="E34" s="102"/>
      <c r="F34" s="102"/>
      <c r="G34" s="533"/>
    </row>
    <row r="35" spans="1:7">
      <c r="A35" s="464"/>
      <c r="B35" s="530" t="s">
        <v>647</v>
      </c>
      <c r="C35" s="531" t="s">
        <v>65</v>
      </c>
      <c r="D35" s="506">
        <v>16485000</v>
      </c>
      <c r="E35" s="102">
        <v>247245</v>
      </c>
      <c r="F35" s="535">
        <v>1298554</v>
      </c>
      <c r="G35" s="532">
        <f>+F35+D35-E35</f>
        <v>17536309</v>
      </c>
    </row>
    <row r="36" spans="1:7">
      <c r="A36" s="464"/>
      <c r="B36" s="530" t="s">
        <v>956</v>
      </c>
      <c r="C36" s="531" t="s">
        <v>65</v>
      </c>
      <c r="D36" s="506">
        <v>5000000</v>
      </c>
      <c r="E36" s="102">
        <v>0</v>
      </c>
      <c r="F36" s="535">
        <v>9713</v>
      </c>
      <c r="G36" s="532">
        <f>+F36+D36-E36</f>
        <v>5009713</v>
      </c>
    </row>
    <row r="37" spans="1:7">
      <c r="A37" s="464"/>
      <c r="B37" s="530" t="s">
        <v>957</v>
      </c>
      <c r="C37" s="531" t="s">
        <v>65</v>
      </c>
      <c r="D37" s="506"/>
      <c r="E37" s="102"/>
      <c r="F37" s="102">
        <v>8000000</v>
      </c>
      <c r="G37" s="532">
        <f>+F37</f>
        <v>8000000</v>
      </c>
    </row>
    <row r="38" spans="1:7">
      <c r="A38" s="464"/>
      <c r="B38" s="530" t="s">
        <v>958</v>
      </c>
      <c r="C38" s="531" t="s">
        <v>65</v>
      </c>
      <c r="D38" s="506"/>
      <c r="E38" s="102"/>
      <c r="F38" s="102"/>
      <c r="G38" s="532">
        <f>+F38</f>
        <v>0</v>
      </c>
    </row>
    <row r="39" spans="1:7">
      <c r="A39" s="464"/>
      <c r="B39" s="530" t="s">
        <v>648</v>
      </c>
      <c r="C39" s="531" t="s">
        <v>65</v>
      </c>
      <c r="D39" s="514"/>
      <c r="E39" s="102"/>
      <c r="F39" s="102"/>
      <c r="G39" s="533"/>
    </row>
    <row r="40" spans="1:7" hidden="1">
      <c r="A40" s="464"/>
      <c r="B40" s="536" t="s">
        <v>959</v>
      </c>
      <c r="C40" s="531" t="s">
        <v>65</v>
      </c>
      <c r="D40" s="514"/>
      <c r="E40" s="102"/>
      <c r="F40" s="102"/>
      <c r="G40" s="533"/>
    </row>
    <row r="41" spans="1:7" ht="15" hidden="1" customHeight="1">
      <c r="A41" s="464"/>
      <c r="B41" s="536" t="s">
        <v>752</v>
      </c>
      <c r="C41" s="531" t="s">
        <v>65</v>
      </c>
      <c r="D41" s="506"/>
      <c r="E41" s="102"/>
      <c r="F41" s="102"/>
      <c r="G41" s="533"/>
    </row>
    <row r="42" spans="1:7" ht="15" hidden="1" customHeight="1">
      <c r="A42" s="464"/>
      <c r="B42" s="536" t="s">
        <v>753</v>
      </c>
      <c r="C42" s="531" t="s">
        <v>65</v>
      </c>
      <c r="D42" s="506"/>
      <c r="E42" s="102"/>
      <c r="F42" s="102"/>
      <c r="G42" s="533"/>
    </row>
    <row r="43" spans="1:7" ht="15" hidden="1" customHeight="1">
      <c r="A43" s="464"/>
      <c r="B43" s="536" t="s">
        <v>754</v>
      </c>
      <c r="C43" s="531" t="s">
        <v>65</v>
      </c>
      <c r="D43" s="506"/>
      <c r="E43" s="102"/>
      <c r="F43" s="102"/>
      <c r="G43" s="533"/>
    </row>
    <row r="44" spans="1:7" ht="15" hidden="1" customHeight="1">
      <c r="A44" s="464"/>
      <c r="B44" s="536" t="s">
        <v>755</v>
      </c>
      <c r="C44" s="531" t="s">
        <v>65</v>
      </c>
      <c r="D44" s="506"/>
      <c r="E44" s="102"/>
      <c r="F44" s="102"/>
      <c r="G44" s="533"/>
    </row>
    <row r="45" spans="1:7">
      <c r="A45" s="464"/>
      <c r="B45" s="537" t="s">
        <v>960</v>
      </c>
      <c r="C45" s="531" t="s">
        <v>65</v>
      </c>
      <c r="D45" s="506">
        <v>250000</v>
      </c>
      <c r="E45" s="102"/>
      <c r="F45" s="102"/>
      <c r="G45" s="532">
        <f>+D45</f>
        <v>250000</v>
      </c>
    </row>
    <row r="46" spans="1:7">
      <c r="A46" s="464"/>
      <c r="B46" s="537" t="s">
        <v>961</v>
      </c>
      <c r="C46" s="531" t="s">
        <v>65</v>
      </c>
      <c r="D46" s="506">
        <v>140000</v>
      </c>
      <c r="E46" s="102"/>
      <c r="F46" s="102"/>
      <c r="G46" s="532">
        <f>+D46</f>
        <v>140000</v>
      </c>
    </row>
    <row r="47" spans="1:7" ht="15" customHeight="1">
      <c r="A47" s="464"/>
      <c r="B47" s="537" t="s">
        <v>962</v>
      </c>
      <c r="C47" s="531" t="s">
        <v>65</v>
      </c>
      <c r="D47" s="506"/>
      <c r="E47" s="102"/>
      <c r="F47" s="102"/>
      <c r="G47" s="532">
        <f t="shared" ref="G47:G49" si="2">+F47</f>
        <v>0</v>
      </c>
    </row>
    <row r="48" spans="1:7" ht="15" customHeight="1">
      <c r="A48" s="464"/>
      <c r="B48" s="537" t="s">
        <v>963</v>
      </c>
      <c r="C48" s="531" t="s">
        <v>65</v>
      </c>
      <c r="D48" s="506">
        <v>7262215</v>
      </c>
      <c r="E48" s="102"/>
      <c r="F48" s="102"/>
      <c r="G48" s="532">
        <f>+D48</f>
        <v>7262215</v>
      </c>
    </row>
    <row r="49" spans="1:9" ht="15" customHeight="1">
      <c r="A49" s="464"/>
      <c r="B49" s="536" t="s">
        <v>758</v>
      </c>
      <c r="C49" s="531" t="s">
        <v>65</v>
      </c>
      <c r="D49" s="506"/>
      <c r="E49" s="102"/>
      <c r="F49" s="102">
        <v>20000000</v>
      </c>
      <c r="G49" s="532">
        <f t="shared" si="2"/>
        <v>20000000</v>
      </c>
    </row>
    <row r="50" spans="1:9">
      <c r="A50" s="464"/>
      <c r="B50" s="536" t="s">
        <v>964</v>
      </c>
      <c r="C50" s="531" t="s">
        <v>65</v>
      </c>
      <c r="D50" s="506">
        <v>7400000</v>
      </c>
      <c r="E50" s="102">
        <v>3345295.7983193281</v>
      </c>
      <c r="F50" s="535">
        <v>19479749.579831935</v>
      </c>
      <c r="G50" s="532">
        <f>+F50+D50-E50</f>
        <v>23534453.781512607</v>
      </c>
    </row>
    <row r="51" spans="1:9" ht="15" customHeight="1">
      <c r="A51" s="464"/>
      <c r="B51" s="536" t="s">
        <v>760</v>
      </c>
      <c r="C51" s="531" t="s">
        <v>65</v>
      </c>
      <c r="D51" s="506"/>
      <c r="E51" s="102"/>
      <c r="F51" s="102"/>
      <c r="G51" s="533"/>
    </row>
    <row r="52" spans="1:9">
      <c r="A52" s="464"/>
      <c r="B52" s="536" t="s">
        <v>182</v>
      </c>
      <c r="C52" s="531" t="s">
        <v>65</v>
      </c>
      <c r="D52" s="506"/>
      <c r="E52" s="102"/>
      <c r="F52" s="102"/>
      <c r="G52" s="532"/>
    </row>
    <row r="53" spans="1:9" ht="16.5" customHeight="1">
      <c r="A53" s="464"/>
      <c r="B53" s="530" t="s">
        <v>761</v>
      </c>
      <c r="C53" s="531" t="s">
        <v>65</v>
      </c>
      <c r="D53" s="506"/>
      <c r="E53" s="102"/>
      <c r="F53" s="102"/>
      <c r="G53" s="533"/>
    </row>
    <row r="54" spans="1:9">
      <c r="A54" s="464"/>
      <c r="B54" s="530" t="s">
        <v>686</v>
      </c>
      <c r="C54" s="531" t="s">
        <v>65</v>
      </c>
      <c r="D54" s="506"/>
      <c r="E54" s="102"/>
      <c r="F54" s="102"/>
      <c r="G54" s="533"/>
    </row>
    <row r="55" spans="1:9">
      <c r="A55" s="464"/>
      <c r="B55" s="530" t="s">
        <v>965</v>
      </c>
      <c r="C55" s="36"/>
      <c r="D55" s="506"/>
      <c r="E55" s="102"/>
      <c r="F55" s="102"/>
      <c r="G55" s="533"/>
    </row>
    <row r="56" spans="1:9" ht="15" customHeight="1">
      <c r="A56" s="464"/>
      <c r="B56" s="509" t="s">
        <v>966</v>
      </c>
      <c r="C56" s="531" t="s">
        <v>65</v>
      </c>
      <c r="D56" s="506">
        <v>3180000</v>
      </c>
      <c r="E56" s="102"/>
      <c r="F56" s="102"/>
      <c r="G56" s="533"/>
    </row>
    <row r="57" spans="1:9" ht="15" customHeight="1" thickBot="1">
      <c r="A57" s="464"/>
      <c r="B57" s="509" t="s">
        <v>967</v>
      </c>
      <c r="C57" s="531" t="s">
        <v>65</v>
      </c>
      <c r="D57" s="506">
        <v>49200000</v>
      </c>
      <c r="E57" s="102"/>
      <c r="F57" s="102"/>
      <c r="G57" s="538"/>
    </row>
    <row r="58" spans="1:9" ht="15" hidden="1" customHeight="1">
      <c r="A58" s="464"/>
      <c r="B58" s="509" t="s">
        <v>968</v>
      </c>
      <c r="C58" s="531" t="s">
        <v>65</v>
      </c>
      <c r="D58" s="506"/>
      <c r="E58" s="102"/>
      <c r="F58" s="102"/>
      <c r="G58" s="539"/>
    </row>
    <row r="59" spans="1:9" ht="15" hidden="1" customHeight="1">
      <c r="A59" s="464"/>
      <c r="B59" s="509" t="s">
        <v>968</v>
      </c>
      <c r="C59" s="531" t="s">
        <v>65</v>
      </c>
      <c r="D59" s="506"/>
      <c r="E59" s="102"/>
      <c r="F59" s="102"/>
      <c r="G59" s="538"/>
    </row>
    <row r="60" spans="1:9" ht="15" hidden="1" customHeight="1">
      <c r="A60" s="464"/>
      <c r="B60" s="509" t="s">
        <v>968</v>
      </c>
      <c r="C60" s="531" t="s">
        <v>65</v>
      </c>
      <c r="D60" s="506"/>
      <c r="E60" s="102"/>
      <c r="F60" s="102"/>
      <c r="G60" s="538"/>
    </row>
    <row r="61" spans="1:9" ht="15" hidden="1" customHeight="1" thickBot="1">
      <c r="A61" s="464"/>
      <c r="B61" s="511" t="s">
        <v>968</v>
      </c>
      <c r="C61" s="540" t="s">
        <v>65</v>
      </c>
      <c r="D61" s="506"/>
      <c r="E61" s="102"/>
      <c r="F61" s="102"/>
      <c r="G61" s="538"/>
    </row>
    <row r="62" spans="1:9" ht="15.75" thickBot="1">
      <c r="A62" s="464"/>
      <c r="B62" s="541" t="s">
        <v>762</v>
      </c>
      <c r="C62" s="542" t="s">
        <v>3</v>
      </c>
      <c r="D62" s="543">
        <f>SUM(D30:D61)</f>
        <v>88917215</v>
      </c>
      <c r="E62" s="542">
        <f>SUM(E30:E61)</f>
        <v>3592540.7983193281</v>
      </c>
      <c r="F62" s="544">
        <f>SUM(F30:F61)</f>
        <v>108788016.57983193</v>
      </c>
      <c r="G62" s="545">
        <f>SUM(G30:G61)</f>
        <v>141732690.78151262</v>
      </c>
      <c r="I62" s="546"/>
    </row>
    <row r="63" spans="1:9" ht="15.75" thickBot="1">
      <c r="A63" s="464"/>
      <c r="B63" s="541" t="s">
        <v>969</v>
      </c>
      <c r="C63" s="542" t="s">
        <v>3</v>
      </c>
      <c r="D63" s="543">
        <f>+D29-D62</f>
        <v>173933385</v>
      </c>
      <c r="E63" s="547"/>
      <c r="F63" s="547"/>
      <c r="G63" s="548"/>
      <c r="I63" s="546"/>
    </row>
    <row r="64" spans="1:9" ht="15.75" customHeight="1" thickBot="1">
      <c r="A64" s="464"/>
      <c r="B64" s="549" t="s">
        <v>763</v>
      </c>
      <c r="C64" s="550" t="s">
        <v>2</v>
      </c>
      <c r="D64" s="526"/>
      <c r="E64" s="547"/>
      <c r="F64" s="547"/>
      <c r="G64" s="545">
        <f>+G47+G48</f>
        <v>7262215</v>
      </c>
      <c r="I64" s="4"/>
    </row>
    <row r="65" spans="1:9" ht="15.75" customHeight="1" thickBot="1">
      <c r="A65" s="464"/>
      <c r="B65" s="551" t="s">
        <v>970</v>
      </c>
      <c r="C65" s="552" t="s">
        <v>3</v>
      </c>
      <c r="D65" s="553"/>
      <c r="E65" s="554"/>
      <c r="F65" s="554"/>
      <c r="G65" s="545">
        <f>+G29-G62+G64</f>
        <v>119329704.05042017</v>
      </c>
      <c r="I65" s="546"/>
    </row>
    <row r="66" spans="1:9" ht="15.75" customHeight="1" thickBot="1">
      <c r="A66" s="464"/>
      <c r="B66" s="551" t="s">
        <v>971</v>
      </c>
      <c r="C66" s="555"/>
      <c r="D66" s="556"/>
      <c r="E66" s="557"/>
      <c r="F66" s="557"/>
      <c r="G66" s="545"/>
    </row>
    <row r="67" spans="1:9" ht="15.75" thickBot="1">
      <c r="A67" s="464"/>
      <c r="B67" s="521" t="s">
        <v>18</v>
      </c>
      <c r="C67" s="558" t="s">
        <v>65</v>
      </c>
      <c r="D67" s="559"/>
      <c r="E67" s="560"/>
      <c r="F67" s="560"/>
      <c r="G67" s="545"/>
    </row>
    <row r="68" spans="1:9" ht="15.75" customHeight="1" thickBot="1">
      <c r="A68" s="464"/>
      <c r="B68" s="498" t="s">
        <v>691</v>
      </c>
      <c r="C68" s="540" t="s">
        <v>65</v>
      </c>
      <c r="D68" s="561"/>
      <c r="E68" s="562"/>
      <c r="F68" s="562"/>
      <c r="G68" s="545">
        <f>+'CALCULO IDPC VOL 2023'!E13</f>
        <v>30922180.922180921</v>
      </c>
    </row>
    <row r="69" spans="1:9" ht="15.75" customHeight="1" thickBot="1">
      <c r="A69" s="464"/>
      <c r="B69" s="563" t="s">
        <v>766</v>
      </c>
      <c r="C69" s="32" t="s">
        <v>3</v>
      </c>
      <c r="D69" s="526"/>
      <c r="E69" s="547"/>
      <c r="F69" s="547"/>
      <c r="G69" s="545">
        <f>+G65-G67-G68</f>
        <v>88407523.128239244</v>
      </c>
    </row>
    <row r="70" spans="1:9" ht="15.75" customHeight="1" thickBot="1">
      <c r="A70" s="42"/>
      <c r="B70" s="564"/>
      <c r="C70" s="565"/>
      <c r="D70" s="566"/>
      <c r="E70" s="567"/>
      <c r="F70" s="567"/>
      <c r="G70" s="545"/>
    </row>
    <row r="71" spans="1:9" ht="15.75" thickBot="1">
      <c r="B71" s="568" t="s">
        <v>972</v>
      </c>
      <c r="C71" s="569"/>
      <c r="D71" s="570"/>
      <c r="E71" s="571"/>
      <c r="F71" s="571"/>
      <c r="G71" s="545"/>
    </row>
    <row r="72" spans="1:9" ht="15.75" thickBot="1">
      <c r="B72" s="530" t="s">
        <v>694</v>
      </c>
      <c r="C72" s="481" t="s">
        <v>2</v>
      </c>
      <c r="D72" s="572"/>
      <c r="E72" s="573"/>
      <c r="F72" s="573"/>
      <c r="G72" s="545"/>
    </row>
    <row r="73" spans="1:9" ht="15.75" thickBot="1">
      <c r="B73" s="498" t="s">
        <v>695</v>
      </c>
      <c r="C73" s="499" t="s">
        <v>2</v>
      </c>
      <c r="D73" s="574"/>
      <c r="E73" s="575"/>
      <c r="F73" s="575"/>
      <c r="G73" s="545"/>
    </row>
    <row r="74" spans="1:9" ht="15.75" thickBot="1">
      <c r="B74" s="563" t="s">
        <v>8</v>
      </c>
      <c r="C74" s="32" t="s">
        <v>3</v>
      </c>
      <c r="D74" s="526"/>
      <c r="E74" s="547"/>
      <c r="F74" s="547"/>
      <c r="G74" s="545"/>
    </row>
    <row r="75" spans="1:9" ht="15.75" thickBot="1">
      <c r="D75" s="526"/>
      <c r="E75" s="547"/>
      <c r="F75" s="547"/>
    </row>
    <row r="76" spans="1:9" ht="15.75" thickBot="1">
      <c r="B76" s="568" t="s">
        <v>973</v>
      </c>
      <c r="C76" s="569"/>
      <c r="D76" s="526"/>
      <c r="E76" s="547"/>
      <c r="F76" s="547"/>
      <c r="G76" s="576"/>
    </row>
    <row r="77" spans="1:9" ht="15.75" thickBot="1">
      <c r="B77" s="537" t="s">
        <v>960</v>
      </c>
      <c r="C77" s="481" t="s">
        <v>2</v>
      </c>
      <c r="D77" s="526"/>
      <c r="E77" s="547"/>
      <c r="F77" s="547"/>
      <c r="G77" s="577">
        <f>+G45</f>
        <v>250000</v>
      </c>
    </row>
    <row r="78" spans="1:9" ht="15.75" thickBot="1">
      <c r="B78" s="563" t="s">
        <v>974</v>
      </c>
      <c r="C78" s="32" t="s">
        <v>3</v>
      </c>
      <c r="D78" s="526"/>
      <c r="E78" s="547"/>
      <c r="F78" s="547"/>
      <c r="G78" s="578">
        <f t="shared" ref="G78" si="3">+G77</f>
        <v>250000</v>
      </c>
    </row>
    <row r="80" spans="1:9">
      <c r="D80" s="579"/>
    </row>
    <row r="81" spans="4:7">
      <c r="D81" s="579"/>
      <c r="G81" s="580"/>
    </row>
    <row r="83" spans="4:7">
      <c r="D83" s="579"/>
      <c r="G83" s="580"/>
    </row>
    <row r="84" spans="4:7">
      <c r="D84" s="58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V46"/>
  <sheetViews>
    <sheetView showGridLines="0" topLeftCell="C22" zoomScaleNormal="100" workbookViewId="0">
      <selection activeCell="L38" sqref="L38:P38"/>
    </sheetView>
  </sheetViews>
  <sheetFormatPr baseColWidth="10" defaultColWidth="11.5703125" defaultRowHeight="15"/>
  <cols>
    <col min="1" max="1" width="1.85546875" style="20" customWidth="1"/>
    <col min="2" max="2" width="32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5.5703125" style="20" customWidth="1"/>
    <col min="19" max="19" width="9.140625" style="33" customWidth="1"/>
    <col min="20" max="20" width="7" style="20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32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5.570312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32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5.570312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32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5.570312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32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5.570312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32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5.570312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32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5.570312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32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5.570312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32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5.570312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32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5.570312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32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5.570312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32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5.570312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32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5.570312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32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5.570312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32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5.570312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32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5.570312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32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5.570312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32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5.570312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32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5.570312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32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5.570312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32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5.570312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32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5.570312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32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5.570312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32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5.570312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32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5.570312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32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5.570312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32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5.570312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32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5.570312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32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5.570312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32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5.570312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32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5.570312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32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5.570312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32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5.570312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32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5.570312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32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5.570312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32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5.570312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32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5.570312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32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5.570312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32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5.570312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32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5.570312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32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5.570312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32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5.570312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32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5.570312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32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5.570312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32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5.570312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32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5.570312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32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5.570312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32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5.570312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32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5.570312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32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5.570312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32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5.570312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32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5.570312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32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5.570312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32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5.570312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32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5.570312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32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5.570312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32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5.570312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32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5.570312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32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5.570312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32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5.570312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32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5.570312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32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5.570312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32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5.570312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32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5.570312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2" ht="15.75" thickBot="1"/>
    <row r="2" spans="3:22" s="582" customFormat="1" ht="18.75">
      <c r="C2" s="713" t="s">
        <v>730</v>
      </c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5"/>
      <c r="S2" s="583"/>
    </row>
    <row r="3" spans="3:22" s="582" customFormat="1" ht="23.45" customHeight="1" thickBot="1">
      <c r="C3" s="944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6"/>
      <c r="S3" s="583"/>
    </row>
    <row r="4" spans="3:22" ht="27" customHeight="1" thickBot="1">
      <c r="C4" s="584"/>
      <c r="D4" s="585"/>
      <c r="E4" s="585"/>
      <c r="F4" s="585"/>
      <c r="G4" s="585"/>
      <c r="H4" s="585"/>
      <c r="I4" s="585"/>
      <c r="J4" s="585"/>
      <c r="K4" s="586"/>
      <c r="L4" s="1274" t="s">
        <v>731</v>
      </c>
      <c r="M4" s="1275"/>
      <c r="N4" s="1275"/>
      <c r="O4" s="1275"/>
      <c r="P4" s="1276"/>
      <c r="Q4" s="587"/>
    </row>
    <row r="5" spans="3:22" ht="27" customHeight="1">
      <c r="C5" s="1277" t="s">
        <v>732</v>
      </c>
      <c r="D5" s="1278"/>
      <c r="E5" s="1278"/>
      <c r="F5" s="1278"/>
      <c r="G5" s="1278"/>
      <c r="H5" s="1278"/>
      <c r="I5" s="1278"/>
      <c r="J5" s="1278"/>
      <c r="K5" s="478">
        <v>1400</v>
      </c>
      <c r="L5" s="1279">
        <v>183449579.83193278</v>
      </c>
      <c r="M5" s="1244"/>
      <c r="N5" s="1244"/>
      <c r="O5" s="1244"/>
      <c r="P5" s="1280"/>
      <c r="Q5" s="588" t="s">
        <v>2</v>
      </c>
    </row>
    <row r="6" spans="3:22" ht="27" customHeight="1">
      <c r="C6" s="1272" t="s">
        <v>734</v>
      </c>
      <c r="D6" s="1273"/>
      <c r="E6" s="1273"/>
      <c r="F6" s="1273"/>
      <c r="G6" s="1273"/>
      <c r="H6" s="1273"/>
      <c r="I6" s="1273"/>
      <c r="J6" s="1273"/>
      <c r="K6" s="589">
        <v>1401</v>
      </c>
      <c r="L6" s="1267">
        <v>0</v>
      </c>
      <c r="M6" s="1268"/>
      <c r="N6" s="1268"/>
      <c r="O6" s="1268"/>
      <c r="P6" s="1269"/>
      <c r="Q6" s="590" t="s">
        <v>2</v>
      </c>
    </row>
    <row r="7" spans="3:22" ht="27" customHeight="1">
      <c r="C7" s="591" t="s">
        <v>939</v>
      </c>
      <c r="D7" s="592"/>
      <c r="E7" s="592"/>
      <c r="F7" s="592"/>
      <c r="G7" s="592"/>
      <c r="H7" s="592"/>
      <c r="I7" s="592"/>
      <c r="J7" s="592"/>
      <c r="K7" s="589">
        <v>1402</v>
      </c>
      <c r="L7" s="1267">
        <v>540000</v>
      </c>
      <c r="M7" s="1268"/>
      <c r="N7" s="1268"/>
      <c r="O7" s="1268"/>
      <c r="P7" s="1269"/>
      <c r="Q7" s="590" t="s">
        <v>2</v>
      </c>
    </row>
    <row r="8" spans="3:22" ht="27" customHeight="1">
      <c r="C8" s="1264" t="s">
        <v>736</v>
      </c>
      <c r="D8" s="1265"/>
      <c r="E8" s="1265"/>
      <c r="F8" s="1265"/>
      <c r="G8" s="1265"/>
      <c r="H8" s="1265"/>
      <c r="I8" s="1265"/>
      <c r="J8" s="1265"/>
      <c r="K8" s="589">
        <v>1403</v>
      </c>
      <c r="L8" s="1267">
        <v>20000000</v>
      </c>
      <c r="M8" s="1268"/>
      <c r="N8" s="1268"/>
      <c r="O8" s="1268"/>
      <c r="P8" s="1269"/>
      <c r="Q8" s="590" t="s">
        <v>2</v>
      </c>
    </row>
    <row r="9" spans="3:22" ht="27" customHeight="1">
      <c r="C9" s="1264" t="s">
        <v>737</v>
      </c>
      <c r="D9" s="1265"/>
      <c r="E9" s="1265"/>
      <c r="F9" s="1265"/>
      <c r="G9" s="1265"/>
      <c r="H9" s="1265"/>
      <c r="I9" s="1265"/>
      <c r="J9" s="1265"/>
      <c r="K9" s="589">
        <v>1587</v>
      </c>
      <c r="L9" s="1267">
        <v>48000000</v>
      </c>
      <c r="M9" s="1268"/>
      <c r="N9" s="1268"/>
      <c r="O9" s="1268"/>
      <c r="P9" s="1269"/>
      <c r="Q9" s="590" t="s">
        <v>2</v>
      </c>
    </row>
    <row r="10" spans="3:22" ht="27" customHeight="1">
      <c r="C10" s="1272" t="s">
        <v>645</v>
      </c>
      <c r="D10" s="1273"/>
      <c r="E10" s="1273"/>
      <c r="F10" s="1273"/>
      <c r="G10" s="1273"/>
      <c r="H10" s="1273"/>
      <c r="I10" s="1273"/>
      <c r="J10" s="1273"/>
      <c r="K10" s="589">
        <v>1588</v>
      </c>
      <c r="L10" s="1267">
        <v>1810600</v>
      </c>
      <c r="M10" s="1268"/>
      <c r="N10" s="1268"/>
      <c r="O10" s="1268"/>
      <c r="P10" s="1269"/>
      <c r="Q10" s="590" t="s">
        <v>2</v>
      </c>
    </row>
    <row r="11" spans="3:22" ht="54.6" customHeight="1">
      <c r="C11" s="1264" t="s">
        <v>738</v>
      </c>
      <c r="D11" s="1265"/>
      <c r="E11" s="1265"/>
      <c r="F11" s="1265"/>
      <c r="G11" s="1265"/>
      <c r="H11" s="1265"/>
      <c r="I11" s="1265"/>
      <c r="J11" s="1265"/>
      <c r="K11" s="589">
        <v>1404</v>
      </c>
      <c r="L11" s="1267">
        <v>0</v>
      </c>
      <c r="M11" s="1268"/>
      <c r="N11" s="1268"/>
      <c r="O11" s="1268"/>
      <c r="P11" s="1269"/>
      <c r="Q11" s="590" t="s">
        <v>2</v>
      </c>
    </row>
    <row r="12" spans="3:22" ht="27" customHeight="1" thickBot="1">
      <c r="C12" s="1233" t="s">
        <v>739</v>
      </c>
      <c r="D12" s="1234"/>
      <c r="E12" s="1234"/>
      <c r="F12" s="1234"/>
      <c r="G12" s="1234"/>
      <c r="H12" s="1234"/>
      <c r="I12" s="1234"/>
      <c r="J12" s="1234"/>
      <c r="K12" s="593">
        <v>1405</v>
      </c>
      <c r="L12" s="1270">
        <v>0</v>
      </c>
      <c r="M12" s="1235"/>
      <c r="N12" s="1235"/>
      <c r="O12" s="1235"/>
      <c r="P12" s="1271"/>
      <c r="Q12" s="594" t="s">
        <v>2</v>
      </c>
    </row>
    <row r="13" spans="3:22" ht="27" customHeight="1" thickBot="1">
      <c r="C13" s="1254" t="s">
        <v>740</v>
      </c>
      <c r="D13" s="1255"/>
      <c r="E13" s="1255"/>
      <c r="F13" s="1255"/>
      <c r="G13" s="1255"/>
      <c r="H13" s="1255"/>
      <c r="I13" s="1255"/>
      <c r="J13" s="1256"/>
      <c r="K13" s="32">
        <v>1410</v>
      </c>
      <c r="L13" s="704">
        <f>SUM(L5:P12)</f>
        <v>253800179.83193278</v>
      </c>
      <c r="M13" s="704"/>
      <c r="N13" s="704"/>
      <c r="O13" s="704"/>
      <c r="P13" s="704"/>
      <c r="Q13" s="40" t="s">
        <v>3</v>
      </c>
    </row>
    <row r="14" spans="3:22" ht="27" customHeight="1" thickBot="1">
      <c r="C14" s="1241" t="s">
        <v>741</v>
      </c>
      <c r="D14" s="1242"/>
      <c r="E14" s="1242"/>
      <c r="F14" s="1242"/>
      <c r="G14" s="1242"/>
      <c r="H14" s="1242"/>
      <c r="I14" s="1242"/>
      <c r="J14" s="1243"/>
      <c r="K14" s="476">
        <v>1406</v>
      </c>
      <c r="L14" s="1244">
        <v>0</v>
      </c>
      <c r="M14" s="1244"/>
      <c r="N14" s="1244"/>
      <c r="O14" s="1244"/>
      <c r="P14" s="1244"/>
      <c r="Q14" s="595" t="s">
        <v>65</v>
      </c>
      <c r="S14" s="33" t="s">
        <v>975</v>
      </c>
      <c r="T14" s="33"/>
      <c r="U14" s="33"/>
      <c r="V14" s="33"/>
    </row>
    <row r="15" spans="3:22" ht="27" customHeight="1" thickBot="1">
      <c r="C15" s="1264" t="s">
        <v>742</v>
      </c>
      <c r="D15" s="1265"/>
      <c r="E15" s="1265"/>
      <c r="F15" s="1265"/>
      <c r="G15" s="1265"/>
      <c r="H15" s="1265"/>
      <c r="I15" s="1265"/>
      <c r="J15" s="1266"/>
      <c r="K15" s="481">
        <v>1407</v>
      </c>
      <c r="L15" s="1244">
        <v>0</v>
      </c>
      <c r="M15" s="1244"/>
      <c r="N15" s="1244"/>
      <c r="O15" s="1244"/>
      <c r="P15" s="1244"/>
      <c r="Q15" s="596" t="s">
        <v>65</v>
      </c>
      <c r="S15" s="33" t="s">
        <v>975</v>
      </c>
    </row>
    <row r="16" spans="3:22" ht="27" customHeight="1" thickBot="1">
      <c r="C16" s="1264" t="s">
        <v>743</v>
      </c>
      <c r="D16" s="1265"/>
      <c r="E16" s="1265"/>
      <c r="F16" s="1265"/>
      <c r="G16" s="1265"/>
      <c r="H16" s="1265"/>
      <c r="I16" s="1265"/>
      <c r="J16" s="1266"/>
      <c r="K16" s="481">
        <v>1408</v>
      </c>
      <c r="L16" s="1244">
        <v>0</v>
      </c>
      <c r="M16" s="1244"/>
      <c r="N16" s="1244"/>
      <c r="O16" s="1244"/>
      <c r="P16" s="1244"/>
      <c r="Q16" s="596" t="s">
        <v>65</v>
      </c>
      <c r="S16" s="33" t="s">
        <v>975</v>
      </c>
    </row>
    <row r="17" spans="3:17" ht="27" customHeight="1" thickBot="1">
      <c r="C17" s="1264" t="s">
        <v>744</v>
      </c>
      <c r="D17" s="1265"/>
      <c r="E17" s="1265"/>
      <c r="F17" s="1265"/>
      <c r="G17" s="1265"/>
      <c r="H17" s="1265"/>
      <c r="I17" s="1265"/>
      <c r="J17" s="1266"/>
      <c r="K17" s="481">
        <v>1409</v>
      </c>
      <c r="L17" s="1244">
        <v>60000000</v>
      </c>
      <c r="M17" s="1244"/>
      <c r="N17" s="1244"/>
      <c r="O17" s="1244"/>
      <c r="P17" s="1244"/>
      <c r="Q17" s="596" t="s">
        <v>65</v>
      </c>
    </row>
    <row r="18" spans="3:17" ht="27" customHeight="1" thickBot="1">
      <c r="C18" s="1264" t="s">
        <v>746</v>
      </c>
      <c r="D18" s="1265"/>
      <c r="E18" s="1265"/>
      <c r="F18" s="1265"/>
      <c r="G18" s="1265"/>
      <c r="H18" s="1265"/>
      <c r="I18" s="1265"/>
      <c r="J18" s="1266"/>
      <c r="K18" s="481">
        <v>1429</v>
      </c>
      <c r="L18" s="1244">
        <v>0</v>
      </c>
      <c r="M18" s="1244"/>
      <c r="N18" s="1244"/>
      <c r="O18" s="1244"/>
      <c r="P18" s="1244"/>
      <c r="Q18" s="596" t="s">
        <v>65</v>
      </c>
    </row>
    <row r="19" spans="3:17" ht="27" customHeight="1" thickBot="1">
      <c r="C19" s="1264" t="s">
        <v>747</v>
      </c>
      <c r="D19" s="1265"/>
      <c r="E19" s="1265"/>
      <c r="F19" s="1265"/>
      <c r="G19" s="1265"/>
      <c r="H19" s="1265"/>
      <c r="I19" s="1265"/>
      <c r="J19" s="1266"/>
      <c r="K19" s="481">
        <v>1411</v>
      </c>
      <c r="L19" s="1244">
        <v>17536309</v>
      </c>
      <c r="M19" s="1244"/>
      <c r="N19" s="1244"/>
      <c r="O19" s="1244"/>
      <c r="P19" s="1244"/>
      <c r="Q19" s="596" t="s">
        <v>65</v>
      </c>
    </row>
    <row r="20" spans="3:17" ht="27" customHeight="1" thickBot="1">
      <c r="C20" s="1264" t="s">
        <v>748</v>
      </c>
      <c r="D20" s="1265"/>
      <c r="E20" s="1265"/>
      <c r="F20" s="1265"/>
      <c r="G20" s="1265"/>
      <c r="H20" s="1265"/>
      <c r="I20" s="1265"/>
      <c r="J20" s="1266"/>
      <c r="K20" s="481">
        <v>1412</v>
      </c>
      <c r="L20" s="1244">
        <v>5009713</v>
      </c>
      <c r="M20" s="1244"/>
      <c r="N20" s="1244"/>
      <c r="O20" s="1244"/>
      <c r="P20" s="1244"/>
      <c r="Q20" s="596" t="s">
        <v>65</v>
      </c>
    </row>
    <row r="21" spans="3:17" ht="27" customHeight="1" thickBot="1">
      <c r="C21" s="1264" t="s">
        <v>749</v>
      </c>
      <c r="D21" s="1265"/>
      <c r="E21" s="1265"/>
      <c r="F21" s="1265"/>
      <c r="G21" s="1265"/>
      <c r="H21" s="1265"/>
      <c r="I21" s="1265"/>
      <c r="J21" s="1266"/>
      <c r="K21" s="481">
        <v>1413</v>
      </c>
      <c r="L21" s="1244">
        <v>8000000</v>
      </c>
      <c r="M21" s="1244"/>
      <c r="N21" s="1244"/>
      <c r="O21" s="1244"/>
      <c r="P21" s="1244"/>
      <c r="Q21" s="596" t="s">
        <v>65</v>
      </c>
    </row>
    <row r="22" spans="3:17" ht="27" customHeight="1" thickBot="1">
      <c r="C22" s="1264" t="s">
        <v>976</v>
      </c>
      <c r="D22" s="1265"/>
      <c r="E22" s="1265"/>
      <c r="F22" s="1265"/>
      <c r="G22" s="1265"/>
      <c r="H22" s="1265"/>
      <c r="I22" s="1265"/>
      <c r="J22" s="1266"/>
      <c r="K22" s="481">
        <v>1414</v>
      </c>
      <c r="L22" s="1244">
        <v>0</v>
      </c>
      <c r="M22" s="1244"/>
      <c r="N22" s="1244"/>
      <c r="O22" s="1244"/>
      <c r="P22" s="1244"/>
      <c r="Q22" s="596" t="s">
        <v>65</v>
      </c>
    </row>
    <row r="23" spans="3:17" ht="27" customHeight="1" thickBot="1">
      <c r="C23" s="1264" t="s">
        <v>750</v>
      </c>
      <c r="D23" s="1265"/>
      <c r="E23" s="1265"/>
      <c r="F23" s="1265"/>
      <c r="G23" s="1265"/>
      <c r="H23" s="1265"/>
      <c r="I23" s="1265"/>
      <c r="J23" s="1266"/>
      <c r="K23" s="481">
        <v>1415</v>
      </c>
      <c r="L23" s="1244">
        <v>0</v>
      </c>
      <c r="M23" s="1244"/>
      <c r="N23" s="1244"/>
      <c r="O23" s="1244"/>
      <c r="P23" s="1244"/>
      <c r="Q23" s="596" t="s">
        <v>65</v>
      </c>
    </row>
    <row r="24" spans="3:17" ht="27" customHeight="1" thickBot="1">
      <c r="C24" s="1258" t="s">
        <v>977</v>
      </c>
      <c r="D24" s="1259"/>
      <c r="E24" s="1259"/>
      <c r="F24" s="1259"/>
      <c r="G24" s="1259"/>
      <c r="H24" s="1259"/>
      <c r="I24" s="1259"/>
      <c r="J24" s="1260"/>
      <c r="K24" s="481">
        <v>1416</v>
      </c>
      <c r="L24" s="1244">
        <v>0</v>
      </c>
      <c r="M24" s="1244"/>
      <c r="N24" s="1244"/>
      <c r="O24" s="1244"/>
      <c r="P24" s="1244"/>
      <c r="Q24" s="596" t="s">
        <v>65</v>
      </c>
    </row>
    <row r="25" spans="3:17" ht="27" customHeight="1" thickBot="1">
      <c r="C25" s="1258" t="s">
        <v>752</v>
      </c>
      <c r="D25" s="1259"/>
      <c r="E25" s="1259"/>
      <c r="F25" s="1259"/>
      <c r="G25" s="1259"/>
      <c r="H25" s="1259"/>
      <c r="I25" s="1259"/>
      <c r="J25" s="1260"/>
      <c r="K25" s="481">
        <v>1417</v>
      </c>
      <c r="L25" s="1244">
        <v>0</v>
      </c>
      <c r="M25" s="1244"/>
      <c r="N25" s="1244"/>
      <c r="O25" s="1244"/>
      <c r="P25" s="1244"/>
      <c r="Q25" s="596" t="s">
        <v>65</v>
      </c>
    </row>
    <row r="26" spans="3:17" ht="27" customHeight="1" thickBot="1">
      <c r="C26" s="1258" t="s">
        <v>753</v>
      </c>
      <c r="D26" s="1259"/>
      <c r="E26" s="1259"/>
      <c r="F26" s="1259"/>
      <c r="G26" s="1259"/>
      <c r="H26" s="1259"/>
      <c r="I26" s="1259"/>
      <c r="J26" s="1260"/>
      <c r="K26" s="481">
        <v>1418</v>
      </c>
      <c r="L26" s="1244">
        <v>0</v>
      </c>
      <c r="M26" s="1244"/>
      <c r="N26" s="1244"/>
      <c r="O26" s="1244"/>
      <c r="P26" s="1244"/>
      <c r="Q26" s="596" t="s">
        <v>65</v>
      </c>
    </row>
    <row r="27" spans="3:17" ht="27" customHeight="1" thickBot="1">
      <c r="C27" s="1258" t="s">
        <v>754</v>
      </c>
      <c r="D27" s="1259"/>
      <c r="E27" s="1259"/>
      <c r="F27" s="1259"/>
      <c r="G27" s="1259"/>
      <c r="H27" s="1259"/>
      <c r="I27" s="1259"/>
      <c r="J27" s="1260"/>
      <c r="K27" s="481">
        <v>1419</v>
      </c>
      <c r="L27" s="1244">
        <v>0</v>
      </c>
      <c r="M27" s="1244"/>
      <c r="N27" s="1244"/>
      <c r="O27" s="1244"/>
      <c r="P27" s="1244"/>
      <c r="Q27" s="596" t="s">
        <v>65</v>
      </c>
    </row>
    <row r="28" spans="3:17" ht="27" customHeight="1" thickBot="1">
      <c r="C28" s="1258" t="s">
        <v>755</v>
      </c>
      <c r="D28" s="1259"/>
      <c r="E28" s="1259"/>
      <c r="F28" s="1259"/>
      <c r="G28" s="1259"/>
      <c r="H28" s="1259"/>
      <c r="I28" s="1259"/>
      <c r="J28" s="1260"/>
      <c r="K28" s="481">
        <v>1420</v>
      </c>
      <c r="L28" s="1244">
        <v>0</v>
      </c>
      <c r="M28" s="1244"/>
      <c r="N28" s="1244"/>
      <c r="O28" s="1244"/>
      <c r="P28" s="1244"/>
      <c r="Q28" s="596" t="s">
        <v>65</v>
      </c>
    </row>
    <row r="29" spans="3:17" ht="27" customHeight="1" thickBot="1">
      <c r="C29" s="1258" t="s">
        <v>756</v>
      </c>
      <c r="D29" s="1259"/>
      <c r="E29" s="1259"/>
      <c r="F29" s="1259"/>
      <c r="G29" s="1259"/>
      <c r="H29" s="1259"/>
      <c r="I29" s="1259"/>
      <c r="J29" s="1260"/>
      <c r="K29" s="481">
        <v>1421</v>
      </c>
      <c r="L29" s="1244">
        <v>390000</v>
      </c>
      <c r="M29" s="1244"/>
      <c r="N29" s="1244"/>
      <c r="O29" s="1244"/>
      <c r="P29" s="1244"/>
      <c r="Q29" s="596" t="s">
        <v>65</v>
      </c>
    </row>
    <row r="30" spans="3:17" ht="27" customHeight="1" thickBot="1">
      <c r="C30" s="1258" t="s">
        <v>757</v>
      </c>
      <c r="D30" s="1259"/>
      <c r="E30" s="1259"/>
      <c r="F30" s="1259"/>
      <c r="G30" s="1259"/>
      <c r="H30" s="1259"/>
      <c r="I30" s="1259"/>
      <c r="J30" s="1260"/>
      <c r="K30" s="481">
        <v>1422</v>
      </c>
      <c r="L30" s="1244">
        <f>+'BASE IMPONIBLE'!G48</f>
        <v>7262215</v>
      </c>
      <c r="M30" s="1244"/>
      <c r="N30" s="1244"/>
      <c r="O30" s="1244"/>
      <c r="P30" s="1244"/>
      <c r="Q30" s="596" t="s">
        <v>65</v>
      </c>
    </row>
    <row r="31" spans="3:17" ht="27" customHeight="1" thickBot="1">
      <c r="C31" s="1258" t="s">
        <v>758</v>
      </c>
      <c r="D31" s="1259"/>
      <c r="E31" s="1259"/>
      <c r="F31" s="1259"/>
      <c r="G31" s="1259"/>
      <c r="H31" s="1259"/>
      <c r="I31" s="1259"/>
      <c r="J31" s="1260"/>
      <c r="K31" s="481">
        <v>1423</v>
      </c>
      <c r="L31" s="1244">
        <v>20000000</v>
      </c>
      <c r="M31" s="1244"/>
      <c r="N31" s="1244"/>
      <c r="O31" s="1244"/>
      <c r="P31" s="1244"/>
      <c r="Q31" s="596" t="s">
        <v>65</v>
      </c>
    </row>
    <row r="32" spans="3:17" ht="27" customHeight="1" thickBot="1">
      <c r="C32" s="1258" t="s">
        <v>759</v>
      </c>
      <c r="D32" s="1259"/>
      <c r="E32" s="1259"/>
      <c r="F32" s="1259"/>
      <c r="G32" s="1259"/>
      <c r="H32" s="1259"/>
      <c r="I32" s="1259"/>
      <c r="J32" s="1260"/>
      <c r="K32" s="481">
        <v>1424</v>
      </c>
      <c r="L32" s="1244">
        <v>23534453.781512607</v>
      </c>
      <c r="M32" s="1244"/>
      <c r="N32" s="1244"/>
      <c r="O32" s="1244"/>
      <c r="P32" s="1244"/>
      <c r="Q32" s="596" t="s">
        <v>65</v>
      </c>
    </row>
    <row r="33" spans="3:19" ht="35.450000000000003" customHeight="1">
      <c r="C33" s="1261" t="s">
        <v>760</v>
      </c>
      <c r="D33" s="1262"/>
      <c r="E33" s="1262"/>
      <c r="F33" s="1262"/>
      <c r="G33" s="1262"/>
      <c r="H33" s="1262"/>
      <c r="I33" s="1262"/>
      <c r="J33" s="1262"/>
      <c r="K33" s="492">
        <v>1425</v>
      </c>
      <c r="L33" s="1244">
        <f>+'[7]BASE IMPONIBLE'!G51</f>
        <v>0</v>
      </c>
      <c r="M33" s="1244"/>
      <c r="N33" s="1244"/>
      <c r="O33" s="1244"/>
      <c r="P33" s="1244"/>
      <c r="Q33" s="597" t="s">
        <v>65</v>
      </c>
    </row>
    <row r="34" spans="3:19" ht="27" customHeight="1">
      <c r="C34" s="1261" t="s">
        <v>182</v>
      </c>
      <c r="D34" s="1262"/>
      <c r="E34" s="1262"/>
      <c r="F34" s="1262"/>
      <c r="G34" s="1262"/>
      <c r="H34" s="1262"/>
      <c r="I34" s="1262"/>
      <c r="J34" s="1262"/>
      <c r="K34" s="492">
        <v>1426</v>
      </c>
      <c r="L34" s="1263"/>
      <c r="M34" s="1263"/>
      <c r="N34" s="1263"/>
      <c r="O34" s="1263"/>
      <c r="P34" s="1263"/>
      <c r="Q34" s="597" t="s">
        <v>65</v>
      </c>
      <c r="S34" s="33" t="s">
        <v>978</v>
      </c>
    </row>
    <row r="35" spans="3:19" ht="27" customHeight="1">
      <c r="C35" s="1251" t="s">
        <v>761</v>
      </c>
      <c r="D35" s="1252"/>
      <c r="E35" s="1252"/>
      <c r="F35" s="1252"/>
      <c r="G35" s="1252"/>
      <c r="H35" s="1252"/>
      <c r="I35" s="1252"/>
      <c r="J35" s="1252"/>
      <c r="K35" s="492">
        <v>1427</v>
      </c>
      <c r="L35" s="1237">
        <f>+'[7]BASE IMPONIBLE'!G53</f>
        <v>0</v>
      </c>
      <c r="M35" s="1237"/>
      <c r="N35" s="1237"/>
      <c r="O35" s="1237"/>
      <c r="P35" s="1237"/>
      <c r="Q35" s="597" t="s">
        <v>65</v>
      </c>
    </row>
    <row r="36" spans="3:19" ht="27" customHeight="1" thickBot="1">
      <c r="C36" s="1233" t="s">
        <v>686</v>
      </c>
      <c r="D36" s="1234"/>
      <c r="E36" s="1234"/>
      <c r="F36" s="1234"/>
      <c r="G36" s="1234"/>
      <c r="H36" s="1234"/>
      <c r="I36" s="1234"/>
      <c r="J36" s="1234"/>
      <c r="K36" s="598">
        <v>1428</v>
      </c>
      <c r="L36" s="1235">
        <f>+'[7]BASE IMPONIBLE'!G54</f>
        <v>0</v>
      </c>
      <c r="M36" s="1235"/>
      <c r="N36" s="1235"/>
      <c r="O36" s="1235"/>
      <c r="P36" s="1235"/>
      <c r="Q36" s="599" t="s">
        <v>65</v>
      </c>
    </row>
    <row r="37" spans="3:19" ht="27" customHeight="1" thickBot="1">
      <c r="C37" s="1254" t="s">
        <v>762</v>
      </c>
      <c r="D37" s="1255"/>
      <c r="E37" s="1255"/>
      <c r="F37" s="1255"/>
      <c r="G37" s="1255"/>
      <c r="H37" s="1255"/>
      <c r="I37" s="1255"/>
      <c r="J37" s="1256"/>
      <c r="K37" s="32">
        <v>1430</v>
      </c>
      <c r="L37" s="1257">
        <f>SUM(L14:P33)+L35+L36</f>
        <v>141732690.78151262</v>
      </c>
      <c r="M37" s="1257"/>
      <c r="N37" s="1257"/>
      <c r="O37" s="1257"/>
      <c r="P37" s="1257"/>
      <c r="Q37" s="40" t="s">
        <v>3</v>
      </c>
    </row>
    <row r="38" spans="3:19" ht="40.700000000000003" customHeight="1" thickBot="1">
      <c r="C38" s="1245" t="s">
        <v>763</v>
      </c>
      <c r="D38" s="1246"/>
      <c r="E38" s="1246"/>
      <c r="F38" s="1246"/>
      <c r="G38" s="1246"/>
      <c r="H38" s="1246"/>
      <c r="I38" s="1246"/>
      <c r="J38" s="1246"/>
      <c r="K38" s="600">
        <v>1431</v>
      </c>
      <c r="L38" s="1247">
        <f>+L30</f>
        <v>7262215</v>
      </c>
      <c r="M38" s="1247"/>
      <c r="N38" s="1247"/>
      <c r="O38" s="1247"/>
      <c r="P38" s="1247"/>
      <c r="Q38" s="601" t="s">
        <v>2</v>
      </c>
    </row>
    <row r="39" spans="3:19" ht="56.45" customHeight="1" thickBot="1">
      <c r="C39" s="729" t="s">
        <v>764</v>
      </c>
      <c r="D39" s="730"/>
      <c r="E39" s="730"/>
      <c r="F39" s="730"/>
      <c r="G39" s="730"/>
      <c r="H39" s="730"/>
      <c r="I39" s="730"/>
      <c r="J39" s="731"/>
      <c r="K39" s="32">
        <v>1729</v>
      </c>
      <c r="L39" s="1248">
        <f>+L13-L37+L38</f>
        <v>119329704.05042017</v>
      </c>
      <c r="M39" s="1249"/>
      <c r="N39" s="1249"/>
      <c r="O39" s="1249"/>
      <c r="P39" s="1250"/>
      <c r="Q39" s="40" t="s">
        <v>3</v>
      </c>
    </row>
    <row r="40" spans="3:19" ht="27" customHeight="1">
      <c r="C40" s="1251" t="s">
        <v>18</v>
      </c>
      <c r="D40" s="1252"/>
      <c r="E40" s="1252"/>
      <c r="F40" s="1252"/>
      <c r="G40" s="1252"/>
      <c r="H40" s="1252"/>
      <c r="I40" s="1252"/>
      <c r="J40" s="1253"/>
      <c r="K40" s="492">
        <v>1432</v>
      </c>
      <c r="L40" s="1237">
        <f>+'[7]BASE IMPONIBLE'!G67</f>
        <v>0</v>
      </c>
      <c r="M40" s="1237"/>
      <c r="N40" s="1237"/>
      <c r="O40" s="1237"/>
      <c r="P40" s="1237"/>
      <c r="Q40" s="597" t="s">
        <v>65</v>
      </c>
    </row>
    <row r="41" spans="3:19" ht="27" customHeight="1" thickBot="1">
      <c r="C41" s="1233" t="s">
        <v>691</v>
      </c>
      <c r="D41" s="1234"/>
      <c r="E41" s="1234"/>
      <c r="F41" s="1234"/>
      <c r="G41" s="1234"/>
      <c r="H41" s="1234"/>
      <c r="I41" s="1234"/>
      <c r="J41" s="1236"/>
      <c r="K41" s="598">
        <v>1433</v>
      </c>
      <c r="L41" s="1237">
        <f>+'BASE IMPONIBLE'!G68</f>
        <v>30922180.922180921</v>
      </c>
      <c r="M41" s="1237"/>
      <c r="N41" s="1237"/>
      <c r="O41" s="1237"/>
      <c r="P41" s="1237"/>
      <c r="Q41" s="599" t="s">
        <v>65</v>
      </c>
    </row>
    <row r="42" spans="3:19" ht="41.45" customHeight="1" thickBot="1">
      <c r="C42" s="729" t="s">
        <v>766</v>
      </c>
      <c r="D42" s="730"/>
      <c r="E42" s="730"/>
      <c r="F42" s="730"/>
      <c r="G42" s="730"/>
      <c r="H42" s="730"/>
      <c r="I42" s="730"/>
      <c r="J42" s="730"/>
      <c r="K42" s="32">
        <v>1440</v>
      </c>
      <c r="L42" s="704">
        <f>+L39-L40-L41</f>
        <v>88407523.128239244</v>
      </c>
      <c r="M42" s="704"/>
      <c r="N42" s="704"/>
      <c r="O42" s="704"/>
      <c r="P42" s="704"/>
      <c r="Q42" s="40" t="s">
        <v>3</v>
      </c>
    </row>
    <row r="43" spans="3:19" ht="27" customHeight="1" thickBot="1">
      <c r="C43" s="1238" t="s">
        <v>693</v>
      </c>
      <c r="D43" s="1239"/>
      <c r="E43" s="1239"/>
      <c r="F43" s="1239"/>
      <c r="G43" s="1239"/>
      <c r="H43" s="1239"/>
      <c r="I43" s="1239"/>
      <c r="J43" s="1239"/>
      <c r="K43" s="1239"/>
      <c r="L43" s="1239"/>
      <c r="M43" s="1239"/>
      <c r="N43" s="1239"/>
      <c r="O43" s="1239"/>
      <c r="P43" s="1239"/>
      <c r="Q43" s="1240"/>
    </row>
    <row r="44" spans="3:19" ht="27" customHeight="1">
      <c r="C44" s="1241" t="s">
        <v>694</v>
      </c>
      <c r="D44" s="1242"/>
      <c r="E44" s="1242"/>
      <c r="F44" s="1242"/>
      <c r="G44" s="1242"/>
      <c r="H44" s="1242"/>
      <c r="I44" s="1242"/>
      <c r="J44" s="1243"/>
      <c r="K44" s="476">
        <v>1434</v>
      </c>
      <c r="L44" s="1244"/>
      <c r="M44" s="1244"/>
      <c r="N44" s="1244"/>
      <c r="O44" s="1244"/>
      <c r="P44" s="1244"/>
      <c r="Q44" s="588" t="s">
        <v>2</v>
      </c>
    </row>
    <row r="45" spans="3:19" ht="40.700000000000003" customHeight="1" thickBot="1">
      <c r="C45" s="1233" t="s">
        <v>695</v>
      </c>
      <c r="D45" s="1234"/>
      <c r="E45" s="1234"/>
      <c r="F45" s="1234"/>
      <c r="G45" s="1234"/>
      <c r="H45" s="1234"/>
      <c r="I45" s="1234"/>
      <c r="J45" s="1234"/>
      <c r="K45" s="598">
        <v>1435</v>
      </c>
      <c r="L45" s="1235"/>
      <c r="M45" s="1235"/>
      <c r="N45" s="1235"/>
      <c r="O45" s="1235"/>
      <c r="P45" s="1235"/>
      <c r="Q45" s="594" t="s">
        <v>2</v>
      </c>
    </row>
    <row r="46" spans="3:19" ht="27" customHeight="1" thickBot="1">
      <c r="C46" s="729" t="s">
        <v>8</v>
      </c>
      <c r="D46" s="730"/>
      <c r="E46" s="730"/>
      <c r="F46" s="730"/>
      <c r="G46" s="730"/>
      <c r="H46" s="730"/>
      <c r="I46" s="730"/>
      <c r="J46" s="731"/>
      <c r="K46" s="32">
        <v>1450</v>
      </c>
      <c r="L46" s="704"/>
      <c r="M46" s="704"/>
      <c r="N46" s="704"/>
      <c r="O46" s="704"/>
      <c r="P46" s="704"/>
      <c r="Q46" s="40" t="s">
        <v>3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W25"/>
  <sheetViews>
    <sheetView showGridLines="0" topLeftCell="A4" zoomScaleNormal="100" workbookViewId="0">
      <selection activeCell="L25" sqref="L25:P25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16.140625" style="20" bestFit="1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13" t="s">
        <v>195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5"/>
    </row>
    <row r="3" spans="3:23" ht="28.7" customHeight="1" thickBot="1">
      <c r="C3" s="716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8"/>
    </row>
    <row r="4" spans="3:23" ht="27" customHeight="1">
      <c r="C4" s="602" t="s">
        <v>196</v>
      </c>
      <c r="D4" s="603"/>
      <c r="E4" s="603"/>
      <c r="F4" s="603"/>
      <c r="G4" s="603"/>
      <c r="H4" s="603"/>
      <c r="I4" s="603"/>
      <c r="J4" s="603"/>
      <c r="K4" s="476">
        <v>1445</v>
      </c>
      <c r="L4" s="1244"/>
      <c r="M4" s="1244"/>
      <c r="N4" s="1244"/>
      <c r="O4" s="1244"/>
      <c r="P4" s="1244"/>
      <c r="Q4" s="604" t="s">
        <v>2</v>
      </c>
      <c r="S4" s="33" t="s">
        <v>186</v>
      </c>
      <c r="V4" s="33"/>
      <c r="W4" s="33"/>
    </row>
    <row r="5" spans="3:23" ht="27" customHeight="1">
      <c r="C5" s="605" t="s">
        <v>197</v>
      </c>
      <c r="D5" s="606"/>
      <c r="E5" s="606"/>
      <c r="F5" s="606"/>
      <c r="G5" s="606"/>
      <c r="H5" s="606"/>
      <c r="I5" s="606"/>
      <c r="J5" s="606"/>
      <c r="K5" s="492">
        <v>1446</v>
      </c>
      <c r="L5" s="1237">
        <f>+'R19 at2023'!L25:P25</f>
        <v>23500000</v>
      </c>
      <c r="M5" s="1237"/>
      <c r="N5" s="1237"/>
      <c r="O5" s="1237"/>
      <c r="P5" s="1237"/>
      <c r="Q5" s="607" t="s">
        <v>65</v>
      </c>
      <c r="S5" s="33" t="s">
        <v>186</v>
      </c>
      <c r="V5" s="33"/>
    </row>
    <row r="6" spans="3:23" ht="27" customHeight="1">
      <c r="C6" s="605" t="s">
        <v>198</v>
      </c>
      <c r="D6" s="606"/>
      <c r="E6" s="606"/>
      <c r="F6" s="606"/>
      <c r="G6" s="606"/>
      <c r="H6" s="606"/>
      <c r="I6" s="606"/>
      <c r="J6" s="606"/>
      <c r="K6" s="492">
        <v>1374</v>
      </c>
      <c r="L6" s="1237"/>
      <c r="M6" s="1237"/>
      <c r="N6" s="1237"/>
      <c r="O6" s="1237"/>
      <c r="P6" s="1237"/>
      <c r="Q6" s="608" t="s">
        <v>2</v>
      </c>
      <c r="S6" s="33" t="s">
        <v>199</v>
      </c>
    </row>
    <row r="7" spans="3:23" ht="27" customHeight="1">
      <c r="C7" s="609" t="s">
        <v>200</v>
      </c>
      <c r="D7" s="610"/>
      <c r="E7" s="610"/>
      <c r="F7" s="610"/>
      <c r="G7" s="610"/>
      <c r="H7" s="610"/>
      <c r="I7" s="610"/>
      <c r="J7" s="610"/>
      <c r="K7" s="611">
        <v>1375</v>
      </c>
      <c r="L7" s="1281"/>
      <c r="M7" s="1281"/>
      <c r="N7" s="1281"/>
      <c r="O7" s="1281"/>
      <c r="P7" s="1281"/>
      <c r="Q7" s="612" t="s">
        <v>2</v>
      </c>
    </row>
    <row r="8" spans="3:23" ht="27" customHeight="1">
      <c r="C8" s="1282" t="s">
        <v>201</v>
      </c>
      <c r="D8" s="723"/>
      <c r="E8" s="723"/>
      <c r="F8" s="723"/>
      <c r="G8" s="723"/>
      <c r="H8" s="723"/>
      <c r="I8" s="723"/>
      <c r="J8" s="724"/>
      <c r="K8" s="492">
        <v>1376</v>
      </c>
      <c r="L8" s="1283"/>
      <c r="M8" s="1283"/>
      <c r="N8" s="1283"/>
      <c r="O8" s="1283"/>
      <c r="P8" s="1283"/>
      <c r="Q8" s="613" t="s">
        <v>65</v>
      </c>
    </row>
    <row r="9" spans="3:23" ht="27" customHeight="1">
      <c r="C9" s="1284" t="s">
        <v>202</v>
      </c>
      <c r="D9" s="727"/>
      <c r="E9" s="727"/>
      <c r="F9" s="727"/>
      <c r="G9" s="727"/>
      <c r="H9" s="727"/>
      <c r="I9" s="727"/>
      <c r="J9" s="728"/>
      <c r="K9" s="611">
        <v>1705</v>
      </c>
      <c r="L9" s="1281">
        <f>+'BASE IMPONIBLE'!G69</f>
        <v>88407523.128239244</v>
      </c>
      <c r="M9" s="1281"/>
      <c r="N9" s="1281"/>
      <c r="O9" s="1281"/>
      <c r="P9" s="1281"/>
      <c r="Q9" s="612" t="s">
        <v>2</v>
      </c>
      <c r="S9" s="33" t="s">
        <v>203</v>
      </c>
      <c r="U9" s="20" t="s">
        <v>204</v>
      </c>
    </row>
    <row r="10" spans="3:23" ht="27" customHeight="1">
      <c r="C10" s="1282" t="s">
        <v>8</v>
      </c>
      <c r="D10" s="723"/>
      <c r="E10" s="723"/>
      <c r="F10" s="723"/>
      <c r="G10" s="723"/>
      <c r="H10" s="723"/>
      <c r="I10" s="723"/>
      <c r="J10" s="724"/>
      <c r="K10" s="492">
        <v>1706</v>
      </c>
      <c r="L10" s="1283"/>
      <c r="M10" s="1283"/>
      <c r="N10" s="1283"/>
      <c r="O10" s="1283"/>
      <c r="P10" s="1283"/>
      <c r="Q10" s="613" t="s">
        <v>65</v>
      </c>
      <c r="S10" s="33" t="s">
        <v>223</v>
      </c>
    </row>
    <row r="11" spans="3:23" ht="27" customHeight="1">
      <c r="C11" s="605" t="s">
        <v>182</v>
      </c>
      <c r="D11" s="606"/>
      <c r="E11" s="606"/>
      <c r="F11" s="606"/>
      <c r="G11" s="606"/>
      <c r="H11" s="606"/>
      <c r="I11" s="606"/>
      <c r="J11" s="606"/>
      <c r="K11" s="492">
        <v>1707</v>
      </c>
      <c r="L11" s="1237"/>
      <c r="M11" s="1237"/>
      <c r="N11" s="1237"/>
      <c r="O11" s="1237"/>
      <c r="P11" s="1237"/>
      <c r="Q11" s="608" t="s">
        <v>2</v>
      </c>
      <c r="S11" s="33" t="s">
        <v>205</v>
      </c>
    </row>
    <row r="12" spans="3:23" ht="27" customHeight="1">
      <c r="C12" s="1264" t="s">
        <v>11</v>
      </c>
      <c r="D12" s="1265"/>
      <c r="E12" s="1265"/>
      <c r="F12" s="1265"/>
      <c r="G12" s="1265"/>
      <c r="H12" s="1265"/>
      <c r="I12" s="1265"/>
      <c r="J12" s="1265"/>
      <c r="K12" s="481">
        <v>1377</v>
      </c>
      <c r="L12" s="1268">
        <f>+'BASE IMPONIBLE'!D18</f>
        <v>8400000</v>
      </c>
      <c r="M12" s="1268"/>
      <c r="N12" s="1268"/>
      <c r="O12" s="1268"/>
      <c r="P12" s="1268"/>
      <c r="Q12" s="614" t="s">
        <v>2</v>
      </c>
    </row>
    <row r="13" spans="3:23" ht="27" customHeight="1">
      <c r="C13" s="1258" t="s">
        <v>12</v>
      </c>
      <c r="D13" s="711"/>
      <c r="E13" s="711"/>
      <c r="F13" s="711"/>
      <c r="G13" s="711"/>
      <c r="H13" s="711"/>
      <c r="I13" s="711"/>
      <c r="J13" s="712"/>
      <c r="K13" s="481">
        <v>1378</v>
      </c>
      <c r="L13" s="1268"/>
      <c r="M13" s="1268"/>
      <c r="N13" s="1268"/>
      <c r="O13" s="1268"/>
      <c r="P13" s="1268"/>
      <c r="Q13" s="615" t="s">
        <v>65</v>
      </c>
    </row>
    <row r="14" spans="3:23" ht="27" customHeight="1">
      <c r="C14" s="1258" t="s">
        <v>13</v>
      </c>
      <c r="D14" s="711"/>
      <c r="E14" s="711"/>
      <c r="F14" s="711"/>
      <c r="G14" s="711"/>
      <c r="H14" s="711"/>
      <c r="I14" s="711"/>
      <c r="J14" s="712"/>
      <c r="K14" s="481">
        <v>1726</v>
      </c>
      <c r="L14" s="1268">
        <f>SUM('BASE IMPONIBLE'!D20:D25)</f>
        <v>6100000</v>
      </c>
      <c r="M14" s="1268"/>
      <c r="N14" s="1268"/>
      <c r="O14" s="1268"/>
      <c r="P14" s="1268"/>
      <c r="Q14" s="614" t="s">
        <v>2</v>
      </c>
    </row>
    <row r="15" spans="3:23" ht="27" customHeight="1">
      <c r="C15" s="1264" t="s">
        <v>14</v>
      </c>
      <c r="D15" s="1265"/>
      <c r="E15" s="1265"/>
      <c r="F15" s="1265"/>
      <c r="G15" s="1265"/>
      <c r="H15" s="1265"/>
      <c r="I15" s="1265"/>
      <c r="J15" s="1265"/>
      <c r="K15" s="481">
        <v>1591</v>
      </c>
      <c r="L15" s="1268"/>
      <c r="M15" s="1268"/>
      <c r="N15" s="1268"/>
      <c r="O15" s="1268"/>
      <c r="P15" s="1268"/>
      <c r="Q15" s="615" t="s">
        <v>65</v>
      </c>
    </row>
    <row r="16" spans="3:23" ht="27" customHeight="1">
      <c r="C16" s="1264" t="s">
        <v>206</v>
      </c>
      <c r="D16" s="1265"/>
      <c r="E16" s="1265"/>
      <c r="F16" s="1265"/>
      <c r="G16" s="1265"/>
      <c r="H16" s="1265"/>
      <c r="I16" s="1265"/>
      <c r="J16" s="1266"/>
      <c r="K16" s="481">
        <v>1479</v>
      </c>
      <c r="L16" s="1268">
        <f>+'retiros o dividendos ejercicio'!H39</f>
        <v>120000000</v>
      </c>
      <c r="M16" s="1268"/>
      <c r="N16" s="1268"/>
      <c r="O16" s="1268"/>
      <c r="P16" s="1268"/>
      <c r="Q16" s="615" t="s">
        <v>65</v>
      </c>
    </row>
    <row r="17" spans="3:20" ht="27" customHeight="1">
      <c r="C17" s="1264" t="s">
        <v>207</v>
      </c>
      <c r="D17" s="1265"/>
      <c r="E17" s="1265"/>
      <c r="F17" s="1265"/>
      <c r="G17" s="1265"/>
      <c r="H17" s="1265"/>
      <c r="I17" s="1265"/>
      <c r="J17" s="1265"/>
      <c r="K17" s="481">
        <v>1708</v>
      </c>
      <c r="L17" s="1268">
        <f>+'R17 14 D3'!L38:P38</f>
        <v>7262215</v>
      </c>
      <c r="M17" s="1268"/>
      <c r="N17" s="1268"/>
      <c r="O17" s="1268"/>
      <c r="P17" s="1268"/>
      <c r="Q17" s="615" t="s">
        <v>65</v>
      </c>
    </row>
    <row r="18" spans="3:20" ht="27" customHeight="1">
      <c r="C18" s="1264" t="s">
        <v>208</v>
      </c>
      <c r="D18" s="1265"/>
      <c r="E18" s="1265"/>
      <c r="F18" s="1265"/>
      <c r="G18" s="1265"/>
      <c r="H18" s="1265"/>
      <c r="I18" s="1265"/>
      <c r="J18" s="1265"/>
      <c r="K18" s="481">
        <v>1709</v>
      </c>
      <c r="L18" s="1268"/>
      <c r="M18" s="1268"/>
      <c r="N18" s="1268"/>
      <c r="O18" s="1268"/>
      <c r="P18" s="1268"/>
      <c r="Q18" s="615" t="s">
        <v>65</v>
      </c>
    </row>
    <row r="19" spans="3:20" ht="27" customHeight="1">
      <c r="C19" s="1258" t="s">
        <v>17</v>
      </c>
      <c r="D19" s="711"/>
      <c r="E19" s="711"/>
      <c r="F19" s="711"/>
      <c r="G19" s="711"/>
      <c r="H19" s="711"/>
      <c r="I19" s="711"/>
      <c r="J19" s="712"/>
      <c r="K19" s="481">
        <v>1379</v>
      </c>
      <c r="L19" s="1268"/>
      <c r="M19" s="1268"/>
      <c r="N19" s="1268"/>
      <c r="O19" s="1268"/>
      <c r="P19" s="1268"/>
      <c r="Q19" s="615" t="s">
        <v>65</v>
      </c>
    </row>
    <row r="20" spans="3:20" ht="27" customHeight="1">
      <c r="C20" s="616" t="s">
        <v>18</v>
      </c>
      <c r="D20" s="592"/>
      <c r="E20" s="592"/>
      <c r="F20" s="592"/>
      <c r="G20" s="592"/>
      <c r="H20" s="592"/>
      <c r="I20" s="592"/>
      <c r="J20" s="592"/>
      <c r="K20" s="481">
        <v>1710</v>
      </c>
      <c r="L20" s="1268">
        <f>+'[7]R17 14 D3'!L40:P40</f>
        <v>0</v>
      </c>
      <c r="M20" s="1268"/>
      <c r="N20" s="1268"/>
      <c r="O20" s="1268"/>
      <c r="P20" s="1268"/>
      <c r="Q20" s="614" t="s">
        <v>2</v>
      </c>
    </row>
    <row r="21" spans="3:20" ht="27" customHeight="1">
      <c r="C21" s="1258" t="s">
        <v>209</v>
      </c>
      <c r="D21" s="711"/>
      <c r="E21" s="711"/>
      <c r="F21" s="711"/>
      <c r="G21" s="711"/>
      <c r="H21" s="711"/>
      <c r="I21" s="711"/>
      <c r="J21" s="712"/>
      <c r="K21" s="481">
        <v>1711</v>
      </c>
      <c r="L21" s="1268">
        <f>+'R17 14 D3'!L41:P41</f>
        <v>30922180.922180921</v>
      </c>
      <c r="M21" s="1268"/>
      <c r="N21" s="1268"/>
      <c r="O21" s="1268"/>
      <c r="P21" s="1268"/>
      <c r="Q21" s="614" t="s">
        <v>2</v>
      </c>
    </row>
    <row r="22" spans="3:20" ht="27" customHeight="1">
      <c r="C22" s="591" t="s">
        <v>19</v>
      </c>
      <c r="D22" s="592"/>
      <c r="E22" s="592"/>
      <c r="F22" s="592"/>
      <c r="G22" s="592"/>
      <c r="H22" s="592"/>
      <c r="I22" s="592"/>
      <c r="J22" s="592"/>
      <c r="K22" s="481">
        <v>1380</v>
      </c>
      <c r="L22" s="1268"/>
      <c r="M22" s="1268"/>
      <c r="N22" s="1268"/>
      <c r="O22" s="1268"/>
      <c r="P22" s="1268"/>
      <c r="Q22" s="614" t="s">
        <v>2</v>
      </c>
    </row>
    <row r="23" spans="3:20" ht="27" customHeight="1" thickBot="1">
      <c r="C23" s="617" t="s">
        <v>20</v>
      </c>
      <c r="D23" s="618"/>
      <c r="E23" s="618"/>
      <c r="F23" s="618"/>
      <c r="G23" s="618"/>
      <c r="H23" s="618"/>
      <c r="I23" s="618"/>
      <c r="J23" s="618"/>
      <c r="K23" s="598">
        <v>1381</v>
      </c>
      <c r="L23" s="1235"/>
      <c r="M23" s="1235"/>
      <c r="N23" s="1235"/>
      <c r="O23" s="1235"/>
      <c r="P23" s="1235"/>
      <c r="Q23" s="619" t="s">
        <v>65</v>
      </c>
    </row>
    <row r="24" spans="3:20" ht="27" customHeight="1" thickBot="1">
      <c r="C24" s="701" t="s">
        <v>184</v>
      </c>
      <c r="D24" s="702"/>
      <c r="E24" s="702"/>
      <c r="F24" s="702"/>
      <c r="G24" s="702"/>
      <c r="H24" s="702"/>
      <c r="I24" s="702"/>
      <c r="J24" s="703"/>
      <c r="K24" s="32">
        <v>1545</v>
      </c>
      <c r="L24" s="704"/>
      <c r="M24" s="704"/>
      <c r="N24" s="704"/>
      <c r="O24" s="704"/>
      <c r="P24" s="704"/>
      <c r="Q24" s="126" t="s">
        <v>3</v>
      </c>
      <c r="T24" s="20">
        <f>+L9+L12+L14-L16-L17+L21-L5</f>
        <v>-16932510.949579835</v>
      </c>
    </row>
    <row r="25" spans="3:20" ht="27" customHeight="1" thickBot="1">
      <c r="C25" s="701" t="s">
        <v>187</v>
      </c>
      <c r="D25" s="702"/>
      <c r="E25" s="702"/>
      <c r="F25" s="702"/>
      <c r="G25" s="702"/>
      <c r="H25" s="702"/>
      <c r="I25" s="702"/>
      <c r="J25" s="703"/>
      <c r="K25" s="32">
        <v>1546</v>
      </c>
      <c r="L25" s="704">
        <f>+L17+L16+L5-L9-L12-L14-L21</f>
        <v>16932510.949579835</v>
      </c>
      <c r="M25" s="704"/>
      <c r="N25" s="704"/>
      <c r="O25" s="704"/>
      <c r="P25" s="704"/>
      <c r="Q25" s="126" t="s">
        <v>3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U13"/>
  <sheetViews>
    <sheetView showGridLines="0" zoomScaleNormal="100" workbookViewId="0">
      <selection activeCell="L10" sqref="L10:P10"/>
    </sheetView>
  </sheetViews>
  <sheetFormatPr baseColWidth="10" defaultColWidth="11.5703125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1" ht="15" thickBot="1"/>
    <row r="2" spans="3:21">
      <c r="C2" s="740" t="s">
        <v>183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5"/>
    </row>
    <row r="3" spans="3:21" ht="15" thickBot="1">
      <c r="C3" s="716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8"/>
    </row>
    <row r="4" spans="3:21" ht="27" customHeight="1">
      <c r="C4" s="1277" t="s">
        <v>184</v>
      </c>
      <c r="D4" s="1278"/>
      <c r="E4" s="1278"/>
      <c r="F4" s="1278"/>
      <c r="G4" s="1278"/>
      <c r="H4" s="1278"/>
      <c r="I4" s="1278"/>
      <c r="J4" s="1285"/>
      <c r="K4" s="476">
        <v>1703</v>
      </c>
      <c r="L4" s="1244"/>
      <c r="M4" s="1244"/>
      <c r="N4" s="1244"/>
      <c r="O4" s="1244"/>
      <c r="P4" s="1244"/>
      <c r="Q4" s="588" t="s">
        <v>2</v>
      </c>
      <c r="S4" s="33" t="s">
        <v>185</v>
      </c>
      <c r="U4" s="33"/>
    </row>
    <row r="5" spans="3:21" ht="27" customHeight="1">
      <c r="C5" s="1272" t="s">
        <v>187</v>
      </c>
      <c r="D5" s="1273"/>
      <c r="E5" s="1273"/>
      <c r="F5" s="1273"/>
      <c r="G5" s="1273"/>
      <c r="H5" s="1273"/>
      <c r="I5" s="1273"/>
      <c r="J5" s="1286"/>
      <c r="K5" s="481">
        <v>1719</v>
      </c>
      <c r="L5" s="1268">
        <f>-'R19 14 D3'!T24</f>
        <v>16932510.949579835</v>
      </c>
      <c r="M5" s="1268"/>
      <c r="N5" s="1268"/>
      <c r="O5" s="1268"/>
      <c r="P5" s="1268"/>
      <c r="Q5" s="596" t="s">
        <v>65</v>
      </c>
      <c r="S5" s="33" t="s">
        <v>188</v>
      </c>
      <c r="U5" s="33"/>
    </row>
    <row r="6" spans="3:21" ht="27" customHeight="1">
      <c r="C6" s="1264" t="s">
        <v>189</v>
      </c>
      <c r="D6" s="1265"/>
      <c r="E6" s="1265"/>
      <c r="F6" s="1265"/>
      <c r="G6" s="1265"/>
      <c r="H6" s="1265"/>
      <c r="I6" s="1265"/>
      <c r="J6" s="1266"/>
      <c r="K6" s="481">
        <v>1492</v>
      </c>
      <c r="L6" s="1268"/>
      <c r="M6" s="1268"/>
      <c r="N6" s="1268"/>
      <c r="O6" s="1268"/>
      <c r="P6" s="1268"/>
      <c r="Q6" s="590" t="s">
        <v>2</v>
      </c>
    </row>
    <row r="7" spans="3:21" ht="27" customHeight="1">
      <c r="C7" s="1264" t="s">
        <v>190</v>
      </c>
      <c r="D7" s="734"/>
      <c r="E7" s="734"/>
      <c r="F7" s="734"/>
      <c r="G7" s="734"/>
      <c r="H7" s="734"/>
      <c r="I7" s="734"/>
      <c r="J7" s="735"/>
      <c r="K7" s="481">
        <v>1704</v>
      </c>
      <c r="L7" s="1268">
        <f>+'retiros o dividendos ejercicio'!H39</f>
        <v>120000000</v>
      </c>
      <c r="M7" s="1268"/>
      <c r="N7" s="1268"/>
      <c r="O7" s="1268"/>
      <c r="P7" s="1268"/>
      <c r="Q7" s="590" t="s">
        <v>2</v>
      </c>
    </row>
    <row r="8" spans="3:21" ht="27" customHeight="1">
      <c r="C8" s="736" t="s">
        <v>9</v>
      </c>
      <c r="D8" s="737"/>
      <c r="E8" s="737"/>
      <c r="F8" s="737"/>
      <c r="G8" s="737"/>
      <c r="H8" s="737"/>
      <c r="I8" s="737"/>
      <c r="J8" s="738"/>
      <c r="K8" s="36">
        <v>1720</v>
      </c>
      <c r="L8" s="739">
        <f>+L4-L5+L6+L7</f>
        <v>103067489.05042017</v>
      </c>
      <c r="M8" s="739"/>
      <c r="N8" s="739"/>
      <c r="O8" s="739"/>
      <c r="P8" s="739"/>
      <c r="Q8" s="26" t="s">
        <v>3</v>
      </c>
    </row>
    <row r="9" spans="3:21" ht="27" customHeight="1">
      <c r="C9" s="1264" t="s">
        <v>191</v>
      </c>
      <c r="D9" s="1265"/>
      <c r="E9" s="1265"/>
      <c r="F9" s="1265"/>
      <c r="G9" s="1265"/>
      <c r="H9" s="1265"/>
      <c r="I9" s="1265"/>
      <c r="J9" s="1266"/>
      <c r="K9" s="481">
        <v>1493</v>
      </c>
      <c r="L9" s="1268">
        <f>+'RREE '!K27+'RREE '!R27</f>
        <v>12800000</v>
      </c>
      <c r="M9" s="1268"/>
      <c r="N9" s="1268"/>
      <c r="O9" s="1268"/>
      <c r="P9" s="1268"/>
      <c r="Q9" s="596" t="s">
        <v>65</v>
      </c>
    </row>
    <row r="10" spans="3:21" ht="27" customHeight="1">
      <c r="C10" s="1264" t="s">
        <v>192</v>
      </c>
      <c r="D10" s="1265"/>
      <c r="E10" s="1265"/>
      <c r="F10" s="1265"/>
      <c r="G10" s="1265"/>
      <c r="H10" s="1265"/>
      <c r="I10" s="1265"/>
      <c r="J10" s="1266"/>
      <c r="K10" s="481">
        <v>1494</v>
      </c>
      <c r="L10" s="1268">
        <f>+'R18 at2023'!L10:P10</f>
        <v>200000</v>
      </c>
      <c r="M10" s="1268"/>
      <c r="N10" s="1268"/>
      <c r="O10" s="1268"/>
      <c r="P10" s="1268"/>
      <c r="Q10" s="596" t="s">
        <v>65</v>
      </c>
    </row>
    <row r="11" spans="3:21" ht="27" customHeight="1">
      <c r="C11" s="1264" t="s">
        <v>10</v>
      </c>
      <c r="D11" s="1265"/>
      <c r="E11" s="1265"/>
      <c r="F11" s="1265"/>
      <c r="G11" s="1265"/>
      <c r="H11" s="1265"/>
      <c r="I11" s="1265"/>
      <c r="J11" s="1265"/>
      <c r="K11" s="481">
        <v>1725</v>
      </c>
      <c r="L11" s="1268"/>
      <c r="M11" s="1268"/>
      <c r="N11" s="1268"/>
      <c r="O11" s="1268"/>
      <c r="P11" s="1268"/>
      <c r="Q11" s="596" t="s">
        <v>65</v>
      </c>
    </row>
    <row r="12" spans="3:21" ht="27" customHeight="1" thickBot="1">
      <c r="C12" s="1233" t="s">
        <v>193</v>
      </c>
      <c r="D12" s="1234"/>
      <c r="E12" s="1234"/>
      <c r="F12" s="1234"/>
      <c r="G12" s="1234"/>
      <c r="H12" s="1234"/>
      <c r="I12" s="1234"/>
      <c r="J12" s="1234"/>
      <c r="K12" s="620">
        <v>1727</v>
      </c>
      <c r="L12" s="1235"/>
      <c r="M12" s="1235"/>
      <c r="N12" s="1235"/>
      <c r="O12" s="1235"/>
      <c r="P12" s="1235"/>
      <c r="Q12" s="621" t="s">
        <v>65</v>
      </c>
    </row>
    <row r="13" spans="3:21" ht="27" customHeight="1" thickBot="1">
      <c r="C13" s="729" t="s">
        <v>194</v>
      </c>
      <c r="D13" s="730"/>
      <c r="E13" s="730"/>
      <c r="F13" s="730"/>
      <c r="G13" s="730"/>
      <c r="H13" s="730"/>
      <c r="I13" s="730"/>
      <c r="J13" s="731"/>
      <c r="K13" s="32">
        <v>1500</v>
      </c>
      <c r="L13" s="704">
        <f>+L8-L9-L10-L11-L12</f>
        <v>90067489.050420165</v>
      </c>
      <c r="M13" s="704"/>
      <c r="N13" s="704"/>
      <c r="O13" s="704"/>
      <c r="P13" s="704"/>
      <c r="Q13" s="40" t="s">
        <v>3</v>
      </c>
      <c r="U13" s="622">
        <f>+L13</f>
        <v>90067489.050420165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K115"/>
  <sheetViews>
    <sheetView tabSelected="1" topLeftCell="B7" zoomScale="142" zoomScaleNormal="142" workbookViewId="0">
      <pane ySplit="7" topLeftCell="A83" activePane="bottomLeft" state="frozen"/>
      <selection activeCell="A7" sqref="A7"/>
      <selection pane="bottomLeft" activeCell="A113" sqref="A113"/>
    </sheetView>
  </sheetViews>
  <sheetFormatPr baseColWidth="10" defaultRowHeight="15"/>
  <cols>
    <col min="1" max="1" width="7" style="274" customWidth="1"/>
    <col min="2" max="2" width="57.140625" style="274" customWidth="1"/>
    <col min="3" max="3" width="16" style="274" customWidth="1"/>
    <col min="4" max="4" width="11.7109375" style="274" customWidth="1"/>
    <col min="5" max="5" width="12.7109375" style="274" bestFit="1" customWidth="1"/>
    <col min="6" max="6" width="12.140625" style="274" customWidth="1"/>
    <col min="7" max="7" width="13.5703125" style="274" hidden="1" customWidth="1"/>
    <col min="8" max="9" width="15.28515625" style="274" bestFit="1" customWidth="1"/>
    <col min="10" max="10" width="12.7109375" style="274" hidden="1" customWidth="1"/>
    <col min="11" max="11" width="14" style="274" customWidth="1"/>
    <col min="12" max="12" width="12.7109375" style="274" customWidth="1"/>
    <col min="13" max="13" width="13.42578125" style="274" customWidth="1"/>
    <col min="14" max="15" width="12.7109375" style="274" customWidth="1"/>
    <col min="16" max="17" width="11.5703125" style="274" customWidth="1"/>
    <col min="18" max="18" width="12.5703125" style="274" customWidth="1"/>
    <col min="19" max="21" width="11.5703125" style="274" customWidth="1"/>
    <col min="22" max="22" width="11.42578125" style="274"/>
    <col min="23" max="23" width="12" style="274" bestFit="1" customWidth="1"/>
    <col min="24" max="24" width="12" style="274" customWidth="1"/>
    <col min="25" max="27" width="12" style="274" hidden="1" customWidth="1"/>
    <col min="28" max="28" width="11.42578125" style="274"/>
    <col min="29" max="29" width="12" style="274" bestFit="1" customWidth="1"/>
    <col min="30" max="31" width="0" style="274" hidden="1" customWidth="1"/>
    <col min="32" max="32" width="15.42578125" style="274" hidden="1" customWidth="1"/>
    <col min="33" max="33" width="12.7109375" style="274" bestFit="1" customWidth="1"/>
    <col min="34" max="34" width="17.7109375" style="5" bestFit="1" customWidth="1"/>
    <col min="35" max="35" width="12.7109375" style="274" bestFit="1" customWidth="1"/>
    <col min="36" max="36" width="12" style="274" bestFit="1" customWidth="1"/>
    <col min="37" max="16384" width="11.42578125" style="274"/>
  </cols>
  <sheetData>
    <row r="2" spans="2:37">
      <c r="B2" s="275" t="s">
        <v>45</v>
      </c>
      <c r="C2" s="275"/>
      <c r="D2" s="275"/>
      <c r="E2" s="275"/>
      <c r="F2" s="275"/>
      <c r="G2" s="275"/>
      <c r="H2" s="275" t="s">
        <v>46</v>
      </c>
      <c r="I2" s="275"/>
      <c r="J2" s="275"/>
      <c r="K2" s="275"/>
      <c r="L2" s="275"/>
      <c r="M2" s="275"/>
      <c r="N2" s="275"/>
      <c r="O2" s="27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1299" t="s">
        <v>47</v>
      </c>
      <c r="T8" s="1299"/>
      <c r="U8" s="1299"/>
      <c r="V8" s="1299"/>
      <c r="W8" s="1299"/>
      <c r="X8" s="1299"/>
      <c r="Y8" s="1299"/>
      <c r="Z8" s="1299"/>
      <c r="AA8" s="1299"/>
      <c r="AB8" s="1299"/>
      <c r="AC8" s="1299"/>
      <c r="AD8" s="1299"/>
      <c r="AE8" s="1299"/>
      <c r="AF8" s="1299"/>
    </row>
    <row r="9" spans="2:37" ht="15.75" thickBot="1">
      <c r="I9" s="4"/>
      <c r="J9" s="4"/>
      <c r="K9" s="4"/>
      <c r="L9" s="4"/>
      <c r="M9" s="4"/>
      <c r="N9" s="4"/>
      <c r="O9" s="4"/>
      <c r="S9" s="1296" t="s">
        <v>986</v>
      </c>
      <c r="T9" s="1297"/>
      <c r="U9" s="1297"/>
      <c r="V9" s="1297"/>
      <c r="W9" s="1297"/>
      <c r="X9" s="1297"/>
      <c r="Y9" s="1297"/>
      <c r="Z9" s="1297"/>
      <c r="AA9" s="1297"/>
      <c r="AB9" s="1300" t="s">
        <v>164</v>
      </c>
      <c r="AC9" s="1301"/>
      <c r="AD9" s="1301"/>
      <c r="AE9" s="1301"/>
      <c r="AF9" s="1302"/>
      <c r="AG9" s="1303" t="s">
        <v>23</v>
      </c>
    </row>
    <row r="10" spans="2:37" ht="26.25" customHeight="1" thickBot="1">
      <c r="B10" s="1306" t="s">
        <v>7</v>
      </c>
      <c r="C10" s="623"/>
      <c r="D10" s="624"/>
      <c r="E10" s="1309" t="s">
        <v>48</v>
      </c>
      <c r="F10" s="1309"/>
      <c r="G10" s="1310"/>
      <c r="H10" s="1315" t="s">
        <v>49</v>
      </c>
      <c r="I10" s="767" t="s">
        <v>21</v>
      </c>
      <c r="J10" s="767" t="s">
        <v>716</v>
      </c>
      <c r="K10" s="752" t="s">
        <v>22</v>
      </c>
      <c r="L10" s="753"/>
      <c r="M10" s="753"/>
      <c r="N10" s="753"/>
      <c r="O10" s="753"/>
      <c r="P10" s="753"/>
      <c r="Q10" s="753"/>
      <c r="R10" s="753"/>
      <c r="S10" s="1296" t="s">
        <v>161</v>
      </c>
      <c r="T10" s="1297"/>
      <c r="U10" s="1297"/>
      <c r="V10" s="1298"/>
      <c r="W10" s="1296" t="s">
        <v>162</v>
      </c>
      <c r="X10" s="1298"/>
      <c r="Y10" s="1296" t="s">
        <v>162</v>
      </c>
      <c r="Z10" s="1298"/>
      <c r="AA10" s="625" t="s">
        <v>987</v>
      </c>
      <c r="AB10" s="1318" t="s">
        <v>988</v>
      </c>
      <c r="AC10" s="1319"/>
      <c r="AD10" s="1319"/>
      <c r="AE10" s="1320"/>
      <c r="AF10" s="626" t="s">
        <v>987</v>
      </c>
      <c r="AG10" s="1304"/>
    </row>
    <row r="11" spans="2:37" ht="26.25" customHeight="1" thickBot="1">
      <c r="B11" s="1307"/>
      <c r="C11" s="627"/>
      <c r="D11" s="628"/>
      <c r="E11" s="1311"/>
      <c r="F11" s="1311"/>
      <c r="G11" s="1312"/>
      <c r="H11" s="1316"/>
      <c r="I11" s="768"/>
      <c r="J11" s="768"/>
      <c r="K11" s="98"/>
      <c r="L11" s="629"/>
      <c r="M11" s="629"/>
      <c r="N11" s="629"/>
      <c r="O11" s="629"/>
      <c r="P11" s="629"/>
      <c r="Q11" s="629"/>
      <c r="R11" s="428"/>
      <c r="S11" s="1300" t="s">
        <v>160</v>
      </c>
      <c r="T11" s="1302"/>
      <c r="U11" s="1300" t="s">
        <v>180</v>
      </c>
      <c r="V11" s="1302"/>
      <c r="W11" s="1300" t="s">
        <v>181</v>
      </c>
      <c r="X11" s="1302"/>
      <c r="Y11" s="1321" t="s">
        <v>106</v>
      </c>
      <c r="Z11" s="1322"/>
      <c r="AA11" s="630" t="s">
        <v>38</v>
      </c>
      <c r="AB11" s="631"/>
      <c r="AC11" s="576"/>
      <c r="AD11" s="1287" t="s">
        <v>106</v>
      </c>
      <c r="AE11" s="1288"/>
      <c r="AF11" s="626" t="s">
        <v>38</v>
      </c>
      <c r="AG11" s="1304"/>
    </row>
    <row r="12" spans="2:37" ht="15" customHeight="1" thickBot="1">
      <c r="B12" s="1307"/>
      <c r="C12" s="627"/>
      <c r="D12" s="628"/>
      <c r="E12" s="1311"/>
      <c r="F12" s="1311"/>
      <c r="G12" s="1312"/>
      <c r="H12" s="1316"/>
      <c r="I12" s="768"/>
      <c r="J12" s="768"/>
      <c r="K12" s="1289" t="s">
        <v>50</v>
      </c>
      <c r="L12" s="1290"/>
      <c r="M12" s="1290"/>
      <c r="N12" s="1290"/>
      <c r="O12" s="1291"/>
      <c r="P12" s="1292" t="s">
        <v>51</v>
      </c>
      <c r="Q12" s="1293"/>
      <c r="R12" s="1294" t="s">
        <v>52</v>
      </c>
      <c r="S12" s="632"/>
      <c r="T12" s="633"/>
      <c r="U12" s="632"/>
      <c r="V12" s="632"/>
      <c r="W12" s="634" t="s">
        <v>165</v>
      </c>
      <c r="X12" s="634">
        <v>0.111111</v>
      </c>
      <c r="Y12" s="632"/>
      <c r="Z12" s="633"/>
      <c r="AA12" s="635">
        <v>0.08</v>
      </c>
      <c r="AB12" s="636" t="s">
        <v>163</v>
      </c>
      <c r="AC12" s="637" t="e">
        <f>+AC16/AG16</f>
        <v>#DIV/0!</v>
      </c>
      <c r="AD12" s="632"/>
      <c r="AE12" s="633"/>
      <c r="AF12" s="638">
        <v>0.08</v>
      </c>
      <c r="AG12" s="1304"/>
      <c r="AI12" s="274">
        <v>24</v>
      </c>
    </row>
    <row r="13" spans="2:37" s="275" customFormat="1" ht="180.75" thickBot="1">
      <c r="B13" s="1308"/>
      <c r="C13" s="639"/>
      <c r="D13" s="640"/>
      <c r="E13" s="1313"/>
      <c r="F13" s="1313"/>
      <c r="G13" s="1314"/>
      <c r="H13" s="1317"/>
      <c r="I13" s="769"/>
      <c r="J13" s="769"/>
      <c r="K13" s="641" t="s">
        <v>157</v>
      </c>
      <c r="L13" s="641" t="s">
        <v>989</v>
      </c>
      <c r="M13" s="641" t="s">
        <v>158</v>
      </c>
      <c r="N13" s="641" t="s">
        <v>159</v>
      </c>
      <c r="O13" s="641" t="s">
        <v>57</v>
      </c>
      <c r="P13" s="642" t="s">
        <v>58</v>
      </c>
      <c r="Q13" s="643" t="s">
        <v>59</v>
      </c>
      <c r="R13" s="1295"/>
      <c r="S13" s="644" t="s">
        <v>60</v>
      </c>
      <c r="T13" s="645" t="s">
        <v>61</v>
      </c>
      <c r="U13" s="644" t="s">
        <v>60</v>
      </c>
      <c r="V13" s="644" t="s">
        <v>61</v>
      </c>
      <c r="W13" s="644" t="s">
        <v>60</v>
      </c>
      <c r="X13" s="644" t="s">
        <v>61</v>
      </c>
      <c r="Y13" s="644" t="s">
        <v>60</v>
      </c>
      <c r="Z13" s="645" t="s">
        <v>61</v>
      </c>
      <c r="AA13" s="639" t="s">
        <v>62</v>
      </c>
      <c r="AB13" s="644" t="s">
        <v>63</v>
      </c>
      <c r="AC13" s="644" t="s">
        <v>61</v>
      </c>
      <c r="AD13" s="644" t="s">
        <v>60</v>
      </c>
      <c r="AE13" s="645" t="s">
        <v>61</v>
      </c>
      <c r="AF13" s="645" t="s">
        <v>63</v>
      </c>
      <c r="AG13" s="1305"/>
      <c r="AH13" s="5"/>
      <c r="AI13" s="275">
        <f>100-24</f>
        <v>76</v>
      </c>
    </row>
    <row r="14" spans="2:37" ht="18.75">
      <c r="B14" s="646" t="s">
        <v>990</v>
      </c>
      <c r="C14" s="646"/>
      <c r="D14" s="646"/>
      <c r="E14" s="647"/>
      <c r="F14" s="647"/>
      <c r="G14" s="647"/>
      <c r="H14" s="106">
        <f>SUM(I14:R14)</f>
        <v>0</v>
      </c>
      <c r="I14" s="102"/>
      <c r="J14" s="106"/>
      <c r="K14" s="106"/>
      <c r="L14" s="106"/>
      <c r="M14" s="106"/>
      <c r="N14" s="106"/>
      <c r="O14" s="648"/>
      <c r="P14" s="106"/>
      <c r="Q14" s="648"/>
      <c r="R14" s="648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7"/>
      <c r="AI14" s="274">
        <f>+AI12/AI13</f>
        <v>0.31578947368421051</v>
      </c>
      <c r="AK14" s="4"/>
    </row>
    <row r="15" spans="2:37" ht="19.5" thickBot="1">
      <c r="B15" s="649" t="s">
        <v>167</v>
      </c>
      <c r="C15" s="649"/>
      <c r="D15" s="649"/>
      <c r="E15" s="650"/>
      <c r="F15" s="651">
        <v>0</v>
      </c>
      <c r="G15" s="651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I15" s="4"/>
      <c r="AJ15" s="4"/>
    </row>
    <row r="16" spans="2:37" s="275" customFormat="1" ht="19.5" thickBot="1">
      <c r="B16" s="652" t="s">
        <v>991</v>
      </c>
      <c r="C16" s="653"/>
      <c r="D16" s="653"/>
      <c r="E16" s="654"/>
      <c r="F16" s="654"/>
      <c r="G16" s="654"/>
      <c r="H16" s="655">
        <f>+H14</f>
        <v>0</v>
      </c>
      <c r="I16" s="655">
        <f t="shared" ref="I16:AG16" si="0">+I14</f>
        <v>0</v>
      </c>
      <c r="J16" s="655">
        <f t="shared" si="0"/>
        <v>0</v>
      </c>
      <c r="K16" s="655">
        <f t="shared" si="0"/>
        <v>0</v>
      </c>
      <c r="L16" s="655">
        <f t="shared" si="0"/>
        <v>0</v>
      </c>
      <c r="M16" s="655">
        <f t="shared" si="0"/>
        <v>0</v>
      </c>
      <c r="N16" s="655">
        <f t="shared" si="0"/>
        <v>0</v>
      </c>
      <c r="O16" s="655">
        <f t="shared" si="0"/>
        <v>0</v>
      </c>
      <c r="P16" s="655">
        <f t="shared" si="0"/>
        <v>0</v>
      </c>
      <c r="Q16" s="655">
        <f t="shared" si="0"/>
        <v>0</v>
      </c>
      <c r="R16" s="655">
        <f t="shared" si="0"/>
        <v>0</v>
      </c>
      <c r="S16" s="655">
        <f t="shared" si="0"/>
        <v>0</v>
      </c>
      <c r="T16" s="655">
        <f t="shared" si="0"/>
        <v>0</v>
      </c>
      <c r="U16" s="655">
        <f t="shared" si="0"/>
        <v>0</v>
      </c>
      <c r="V16" s="655">
        <f t="shared" si="0"/>
        <v>0</v>
      </c>
      <c r="W16" s="655">
        <f t="shared" si="0"/>
        <v>0</v>
      </c>
      <c r="X16" s="655">
        <f t="shared" si="0"/>
        <v>0</v>
      </c>
      <c r="Y16" s="655">
        <f t="shared" si="0"/>
        <v>0</v>
      </c>
      <c r="Z16" s="655">
        <f t="shared" si="0"/>
        <v>0</v>
      </c>
      <c r="AA16" s="655">
        <f t="shared" si="0"/>
        <v>0</v>
      </c>
      <c r="AB16" s="655">
        <f t="shared" si="0"/>
        <v>0</v>
      </c>
      <c r="AC16" s="655">
        <f t="shared" si="0"/>
        <v>0</v>
      </c>
      <c r="AD16" s="655">
        <f t="shared" si="0"/>
        <v>0</v>
      </c>
      <c r="AE16" s="655">
        <f t="shared" si="0"/>
        <v>0</v>
      </c>
      <c r="AF16" s="655">
        <f t="shared" si="0"/>
        <v>0</v>
      </c>
      <c r="AG16" s="655">
        <f t="shared" si="0"/>
        <v>0</v>
      </c>
      <c r="AH16" s="276"/>
      <c r="AI16" s="276">
        <v>12.5</v>
      </c>
      <c r="AJ16" s="276"/>
    </row>
    <row r="17" spans="2:36" s="275" customFormat="1" ht="18.75">
      <c r="B17" s="646" t="s">
        <v>166</v>
      </c>
      <c r="C17" s="646"/>
      <c r="D17" s="646"/>
      <c r="E17" s="656"/>
      <c r="F17" s="656"/>
      <c r="G17" s="656"/>
      <c r="H17" s="657">
        <f>SUM(I17:R17)</f>
        <v>0</v>
      </c>
      <c r="I17" s="106">
        <f>+I16</f>
        <v>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276"/>
      <c r="AI17" s="276">
        <f>100-12.5</f>
        <v>87.5</v>
      </c>
      <c r="AJ17" s="276"/>
    </row>
    <row r="18" spans="2:36" s="275" customFormat="1" ht="18.75" hidden="1">
      <c r="B18" s="658" t="s">
        <v>992</v>
      </c>
      <c r="C18" s="658"/>
      <c r="D18" s="658"/>
      <c r="E18" s="18"/>
      <c r="F18" s="18"/>
      <c r="G18" s="18"/>
      <c r="H18" s="657">
        <f t="shared" ref="H18" si="1">SUM(I18:R18)</f>
        <v>0</v>
      </c>
      <c r="I18" s="102"/>
      <c r="J18" s="102">
        <f>+J16</f>
        <v>0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276"/>
      <c r="AI18" s="276"/>
      <c r="AJ18" s="276"/>
    </row>
    <row r="19" spans="2:36" s="275" customFormat="1" ht="18.75" hidden="1">
      <c r="B19" s="659" t="s">
        <v>993</v>
      </c>
      <c r="C19" s="658"/>
      <c r="D19" s="658"/>
      <c r="E19" s="660"/>
      <c r="F19" s="18"/>
      <c r="G19" s="18"/>
      <c r="H19" s="657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276"/>
      <c r="AI19" s="276"/>
      <c r="AJ19" s="276"/>
    </row>
    <row r="20" spans="2:36" s="275" customFormat="1" ht="18.75">
      <c r="B20" s="658" t="s">
        <v>169</v>
      </c>
      <c r="C20" s="658"/>
      <c r="D20" s="658"/>
      <c r="E20" s="661">
        <f>+'R18 14 D3'!U13</f>
        <v>90067489.050420165</v>
      </c>
      <c r="F20" s="2"/>
      <c r="G20" s="18"/>
      <c r="H20" s="657">
        <f>SUM(I20:R20)</f>
        <v>90067489.050420165</v>
      </c>
      <c r="I20" s="102">
        <f>+E20</f>
        <v>90067489.050420165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276"/>
      <c r="AI20" s="662">
        <f>+AI16/AI17</f>
        <v>0.14285714285714285</v>
      </c>
      <c r="AJ20" s="276"/>
    </row>
    <row r="21" spans="2:36" s="275" customFormat="1" ht="18.75">
      <c r="B21" s="658" t="s">
        <v>168</v>
      </c>
      <c r="C21" s="658"/>
      <c r="D21" s="658"/>
      <c r="E21" s="661">
        <f>+'[7]BASE IMPONIBLE'!F18+'[7]BASE IMPONIBLE'!F24+'[7]BASE IMPONIBLE'!F25</f>
        <v>0</v>
      </c>
      <c r="F21" s="2"/>
      <c r="G21" s="18"/>
      <c r="H21" s="657">
        <f>SUM(I21:R21)</f>
        <v>4400000</v>
      </c>
      <c r="I21" s="102"/>
      <c r="J21" s="102"/>
      <c r="K21" s="102">
        <f>+'BASE IMPONIBLE'!D24</f>
        <v>2400000</v>
      </c>
      <c r="L21" s="102"/>
      <c r="M21" s="102"/>
      <c r="N21" s="102"/>
      <c r="O21" s="102"/>
      <c r="P21" s="102"/>
      <c r="Q21" s="102"/>
      <c r="R21" s="102">
        <f>+'BASE IMPONIBLE'!D25</f>
        <v>2000000</v>
      </c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276"/>
      <c r="AI21" s="276"/>
      <c r="AJ21" s="276"/>
    </row>
    <row r="22" spans="2:36" s="275" customFormat="1" ht="18.75">
      <c r="B22" s="658" t="s">
        <v>994</v>
      </c>
      <c r="C22" s="658"/>
      <c r="D22" s="658"/>
      <c r="E22" s="661"/>
      <c r="F22" s="2"/>
      <c r="G22" s="18"/>
      <c r="H22" s="657">
        <f>SUM(I22:R22)</f>
        <v>8400000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>
        <f>+'BASE IMPONIBLE'!D18</f>
        <v>8400000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276"/>
      <c r="AI22" s="276"/>
      <c r="AJ22" s="276"/>
    </row>
    <row r="23" spans="2:36" ht="18.75">
      <c r="B23" s="658" t="s">
        <v>995</v>
      </c>
      <c r="C23" s="658"/>
      <c r="D23" s="658"/>
      <c r="E23" s="661">
        <f>+'BASE IMPONIBLE'!G69</f>
        <v>88407523.128239244</v>
      </c>
      <c r="F23" s="663">
        <v>0.1</v>
      </c>
      <c r="G23" s="663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f>+F23*E23</f>
        <v>8840752.3128239252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I23" s="4"/>
      <c r="AJ23" s="4"/>
    </row>
    <row r="24" spans="2:36" ht="19.5" thickBot="1">
      <c r="B24" s="649" t="s">
        <v>996</v>
      </c>
      <c r="C24" s="649"/>
      <c r="D24" s="649"/>
      <c r="E24" s="14">
        <f>+'BALANCE 2023 '!I64</f>
        <v>1700000</v>
      </c>
      <c r="F24" s="664"/>
      <c r="G24" s="664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>
        <v>375800</v>
      </c>
      <c r="Y24" s="515"/>
      <c r="Z24" s="515"/>
      <c r="AA24" s="515"/>
      <c r="AB24" s="665"/>
      <c r="AC24" s="515"/>
      <c r="AD24" s="515"/>
      <c r="AE24" s="515"/>
      <c r="AF24" s="515"/>
      <c r="AG24" s="515"/>
      <c r="AI24" s="4"/>
      <c r="AJ24" s="4"/>
    </row>
    <row r="25" spans="2:36" ht="19.5" hidden="1" thickBot="1">
      <c r="B25" s="649" t="s">
        <v>996</v>
      </c>
      <c r="C25" s="649"/>
      <c r="D25" s="649"/>
      <c r="E25" s="17"/>
      <c r="F25" s="664"/>
      <c r="G25" s="664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I25" s="4"/>
      <c r="AJ25" s="4"/>
    </row>
    <row r="26" spans="2:36" ht="19.5" hidden="1" thickBot="1">
      <c r="B26" s="649" t="s">
        <v>996</v>
      </c>
      <c r="C26" s="649"/>
      <c r="D26" s="649"/>
      <c r="E26" s="17"/>
      <c r="F26" s="664"/>
      <c r="G26" s="664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I26" s="4"/>
      <c r="AJ26" s="4"/>
    </row>
    <row r="27" spans="2:36" s="275" customFormat="1" ht="19.5" thickBot="1">
      <c r="B27" s="652" t="s">
        <v>997</v>
      </c>
      <c r="C27" s="653"/>
      <c r="D27" s="653"/>
      <c r="E27" s="654"/>
      <c r="F27" s="654"/>
      <c r="G27" s="654"/>
      <c r="H27" s="655">
        <f>SUM(I27:R28)</f>
        <v>102867489.05042017</v>
      </c>
      <c r="I27" s="655">
        <f>+I16-I17+I20</f>
        <v>90067489.050420165</v>
      </c>
      <c r="J27" s="655">
        <f>+J16-J18</f>
        <v>0</v>
      </c>
      <c r="K27" s="655">
        <f>+K16-K19+K21</f>
        <v>2400000</v>
      </c>
      <c r="L27" s="655">
        <f t="shared" ref="L27:AG27" si="2">SUM(L16:L26)</f>
        <v>0</v>
      </c>
      <c r="M27" s="655">
        <f t="shared" si="2"/>
        <v>0</v>
      </c>
      <c r="N27" s="655">
        <f t="shared" si="2"/>
        <v>0</v>
      </c>
      <c r="O27" s="655">
        <f t="shared" si="2"/>
        <v>0</v>
      </c>
      <c r="P27" s="655">
        <f t="shared" si="2"/>
        <v>0</v>
      </c>
      <c r="Q27" s="655">
        <f t="shared" si="2"/>
        <v>0</v>
      </c>
      <c r="R27" s="655">
        <f t="shared" si="2"/>
        <v>10400000</v>
      </c>
      <c r="S27" s="655">
        <f t="shared" si="2"/>
        <v>0</v>
      </c>
      <c r="T27" s="655">
        <f t="shared" si="2"/>
        <v>0</v>
      </c>
      <c r="U27" s="655">
        <f t="shared" si="2"/>
        <v>0</v>
      </c>
      <c r="V27" s="655">
        <f t="shared" si="2"/>
        <v>8840752.3128239252</v>
      </c>
      <c r="W27" s="655">
        <f t="shared" si="2"/>
        <v>0</v>
      </c>
      <c r="X27" s="655">
        <f t="shared" si="2"/>
        <v>375800</v>
      </c>
      <c r="Y27" s="655">
        <f t="shared" ref="Y27:Z27" si="3">SUM(Y16:Y26)</f>
        <v>0</v>
      </c>
      <c r="Z27" s="655">
        <f t="shared" si="3"/>
        <v>0</v>
      </c>
      <c r="AA27" s="655">
        <f t="shared" si="2"/>
        <v>0</v>
      </c>
      <c r="AB27" s="655">
        <f t="shared" si="2"/>
        <v>0</v>
      </c>
      <c r="AC27" s="655">
        <f t="shared" si="2"/>
        <v>0</v>
      </c>
      <c r="AD27" s="655">
        <f t="shared" ref="AD27:AE27" si="4">SUM(AD16:AD26)</f>
        <v>0</v>
      </c>
      <c r="AE27" s="655">
        <f t="shared" si="4"/>
        <v>0</v>
      </c>
      <c r="AF27" s="655">
        <f t="shared" si="2"/>
        <v>0</v>
      </c>
      <c r="AG27" s="655">
        <f t="shared" si="2"/>
        <v>0</v>
      </c>
      <c r="AH27" s="9"/>
      <c r="AI27" s="666" t="s">
        <v>998</v>
      </c>
      <c r="AJ27" s="667">
        <f>+AC27</f>
        <v>0</v>
      </c>
    </row>
    <row r="28" spans="2:36" ht="18.75">
      <c r="B28" s="668" t="s">
        <v>170</v>
      </c>
      <c r="C28" s="668"/>
      <c r="D28" s="668"/>
      <c r="E28" s="18"/>
      <c r="F28" s="2"/>
      <c r="G28" s="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669" t="s">
        <v>999</v>
      </c>
      <c r="AJ28" s="669">
        <f>+AD27</f>
        <v>0</v>
      </c>
    </row>
    <row r="29" spans="2:36" s="275" customFormat="1" ht="18.75">
      <c r="B29" s="658" t="s">
        <v>70</v>
      </c>
      <c r="C29" s="670">
        <v>45293</v>
      </c>
      <c r="D29" s="658" t="s">
        <v>860</v>
      </c>
      <c r="E29" s="14">
        <f>+'[7]retiros o dividendos ejercicio'!B5</f>
        <v>18000000</v>
      </c>
      <c r="F29" s="671"/>
      <c r="G29" s="18"/>
      <c r="H29" s="657">
        <f t="shared" ref="H29:H92" si="5">SUM(I29:R29)</f>
        <v>-18000000</v>
      </c>
      <c r="I29" s="14">
        <f>-E29-K29</f>
        <v>-15600000</v>
      </c>
      <c r="J29" s="101"/>
      <c r="K29" s="14">
        <f>-K27</f>
        <v>-2400000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4">
        <f>+I29*X12</f>
        <v>-1733331.6</v>
      </c>
      <c r="W29" s="14"/>
      <c r="X29" s="14"/>
      <c r="Y29" s="101"/>
      <c r="Z29" s="101"/>
      <c r="AA29" s="101"/>
      <c r="AB29" s="101"/>
      <c r="AC29" s="101"/>
      <c r="AD29" s="101"/>
      <c r="AE29" s="101"/>
      <c r="AF29" s="101"/>
      <c r="AG29" s="101"/>
      <c r="AH29" s="7"/>
      <c r="AI29" s="667" t="s">
        <v>69</v>
      </c>
      <c r="AJ29" s="667">
        <f>+AJ27+AJ28</f>
        <v>0</v>
      </c>
    </row>
    <row r="30" spans="2:36" ht="18.75">
      <c r="B30" s="658" t="s">
        <v>70</v>
      </c>
      <c r="C30" s="670">
        <v>45306</v>
      </c>
      <c r="D30" s="658" t="s">
        <v>861</v>
      </c>
      <c r="E30" s="14">
        <f>+'[7]retiros o dividendos ejercicio'!C5</f>
        <v>2000000</v>
      </c>
      <c r="F30" s="663"/>
      <c r="G30" s="663"/>
      <c r="H30" s="657">
        <f t="shared" si="5"/>
        <v>-2000000</v>
      </c>
      <c r="I30" s="14">
        <f t="shared" ref="I30:I36" si="6">-E30-K30</f>
        <v>-2000000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f>+I30*X12</f>
        <v>-222222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669" t="s">
        <v>23</v>
      </c>
      <c r="AJ30" s="669">
        <f>+AG27</f>
        <v>0</v>
      </c>
    </row>
    <row r="31" spans="2:36" ht="18.75" hidden="1">
      <c r="B31" s="658" t="s">
        <v>70</v>
      </c>
      <c r="C31" s="670">
        <v>44227</v>
      </c>
      <c r="D31" s="658" t="s">
        <v>1000</v>
      </c>
      <c r="E31" s="14">
        <f>+'[7]retiros o dividendos ejercicio'!D5</f>
        <v>0</v>
      </c>
      <c r="F31" s="663"/>
      <c r="G31" s="663"/>
      <c r="H31" s="657">
        <f t="shared" si="5"/>
        <v>0</v>
      </c>
      <c r="I31" s="14">
        <f t="shared" si="6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f t="shared" ref="V31:V82" si="7">+I31*$X$12</f>
        <v>0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669" t="s">
        <v>1001</v>
      </c>
      <c r="AJ31" s="672" t="e">
        <f>+AJ29/AJ30</f>
        <v>#DIV/0!</v>
      </c>
    </row>
    <row r="32" spans="2:36" ht="18.75" hidden="1">
      <c r="B32" s="658" t="s">
        <v>70</v>
      </c>
      <c r="C32" s="670">
        <f t="shared" ref="C32" si="8">+C31</f>
        <v>44227</v>
      </c>
      <c r="D32" s="658" t="s">
        <v>1002</v>
      </c>
      <c r="E32" s="14">
        <f>+'[7]retiros o dividendos ejercicio'!E5</f>
        <v>0</v>
      </c>
      <c r="F32" s="663"/>
      <c r="G32" s="663"/>
      <c r="H32" s="657">
        <f t="shared" si="5"/>
        <v>0</v>
      </c>
      <c r="I32" s="14">
        <f t="shared" si="6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f t="shared" si="7"/>
        <v>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8.75" hidden="1">
      <c r="B33" s="658" t="s">
        <v>70</v>
      </c>
      <c r="C33" s="670">
        <v>44227</v>
      </c>
      <c r="D33" s="658" t="s">
        <v>1003</v>
      </c>
      <c r="E33" s="14">
        <f>+'[7]retiros o dividendos ejercicio'!F5</f>
        <v>0</v>
      </c>
      <c r="F33" s="663"/>
      <c r="G33" s="663"/>
      <c r="H33" s="657">
        <f t="shared" si="5"/>
        <v>0</v>
      </c>
      <c r="I33" s="14">
        <f t="shared" si="6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f t="shared" si="7"/>
        <v>0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8.75" hidden="1">
      <c r="B34" s="658" t="s">
        <v>70</v>
      </c>
      <c r="C34" s="670">
        <f t="shared" ref="C34" si="9">+C33</f>
        <v>44227</v>
      </c>
      <c r="D34" s="658" t="s">
        <v>1004</v>
      </c>
      <c r="E34" s="14">
        <f>+'[7]retiros o dividendos ejercicio'!G5</f>
        <v>0</v>
      </c>
      <c r="F34" s="663"/>
      <c r="G34" s="663"/>
      <c r="H34" s="657">
        <f t="shared" si="5"/>
        <v>0</v>
      </c>
      <c r="I34" s="14">
        <f t="shared" si="6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f t="shared" si="7"/>
        <v>0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I34" s="4"/>
      <c r="AJ34" s="4"/>
    </row>
    <row r="35" spans="2:36" ht="18.75">
      <c r="B35" s="658" t="s">
        <v>71</v>
      </c>
      <c r="C35" s="670">
        <v>44255</v>
      </c>
      <c r="D35" s="658" t="s">
        <v>860</v>
      </c>
      <c r="E35" s="14">
        <f>+'[7]retiros o dividendos ejercicio'!B6</f>
        <v>18000000</v>
      </c>
      <c r="F35" s="663"/>
      <c r="G35" s="663"/>
      <c r="H35" s="657">
        <f t="shared" si="5"/>
        <v>-18000000</v>
      </c>
      <c r="I35" s="14">
        <f t="shared" si="6"/>
        <v>-18000000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f>+I35*$X$12</f>
        <v>-1999998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ht="18.75">
      <c r="B36" s="658" t="s">
        <v>71</v>
      </c>
      <c r="C36" s="670">
        <v>44255</v>
      </c>
      <c r="D36" s="658" t="s">
        <v>861</v>
      </c>
      <c r="E36" s="14">
        <f>+'[7]retiros o dividendos ejercicio'!C6</f>
        <v>2000000</v>
      </c>
      <c r="F36" s="663"/>
      <c r="G36" s="663"/>
      <c r="H36" s="657">
        <f t="shared" si="5"/>
        <v>-2000000</v>
      </c>
      <c r="I36" s="14">
        <f t="shared" si="6"/>
        <v>-2000000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>
        <f t="shared" si="7"/>
        <v>-222222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I36" s="4"/>
      <c r="AJ36" s="4"/>
    </row>
    <row r="37" spans="2:36" ht="18.75" hidden="1">
      <c r="B37" s="658" t="s">
        <v>71</v>
      </c>
      <c r="C37" s="670">
        <v>44255</v>
      </c>
      <c r="D37" s="658" t="s">
        <v>1000</v>
      </c>
      <c r="E37" s="14">
        <f>+'[7]retiros o dividendos ejercicio'!D6</f>
        <v>0</v>
      </c>
      <c r="F37" s="663"/>
      <c r="G37" s="663"/>
      <c r="H37" s="657">
        <f t="shared" si="5"/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>
        <f t="shared" si="7"/>
        <v>0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I37" s="4"/>
      <c r="AJ37" s="4"/>
    </row>
    <row r="38" spans="2:36" ht="18.75" hidden="1">
      <c r="B38" s="658" t="s">
        <v>71</v>
      </c>
      <c r="C38" s="670">
        <v>44255</v>
      </c>
      <c r="D38" s="658" t="s">
        <v>1002</v>
      </c>
      <c r="E38" s="14">
        <f>+'[7]retiros o dividendos ejercicio'!E6</f>
        <v>0</v>
      </c>
      <c r="F38" s="663"/>
      <c r="G38" s="663"/>
      <c r="H38" s="657">
        <f t="shared" si="5"/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>
        <f t="shared" si="7"/>
        <v>0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I38" s="4"/>
      <c r="AJ38" s="4"/>
    </row>
    <row r="39" spans="2:36" ht="18.75" hidden="1">
      <c r="B39" s="658" t="s">
        <v>71</v>
      </c>
      <c r="C39" s="670">
        <v>44255</v>
      </c>
      <c r="D39" s="658" t="s">
        <v>1003</v>
      </c>
      <c r="E39" s="14">
        <f>+'[7]retiros o dividendos ejercicio'!F6</f>
        <v>0</v>
      </c>
      <c r="F39" s="663"/>
      <c r="G39" s="663"/>
      <c r="H39" s="657">
        <f t="shared" si="5"/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f t="shared" si="7"/>
        <v>0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I39" s="4"/>
      <c r="AJ39" s="4"/>
    </row>
    <row r="40" spans="2:36" ht="18.75" hidden="1">
      <c r="B40" s="658" t="s">
        <v>71</v>
      </c>
      <c r="C40" s="670">
        <v>44255</v>
      </c>
      <c r="D40" s="658" t="s">
        <v>1004</v>
      </c>
      <c r="E40" s="14">
        <f>+'[7]retiros o dividendos ejercicio'!G6</f>
        <v>0</v>
      </c>
      <c r="F40" s="663"/>
      <c r="G40" s="663"/>
      <c r="H40" s="657">
        <f t="shared" si="5"/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f t="shared" si="7"/>
        <v>0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I40" s="4"/>
      <c r="AJ40" s="4"/>
    </row>
    <row r="41" spans="2:36" ht="18.75">
      <c r="B41" s="658" t="s">
        <v>72</v>
      </c>
      <c r="C41" s="670">
        <v>44286</v>
      </c>
      <c r="D41" s="658" t="s">
        <v>860</v>
      </c>
      <c r="E41" s="14">
        <f>+'[7]retiros o dividendos ejercicio'!B7</f>
        <v>27000000</v>
      </c>
      <c r="F41" s="663"/>
      <c r="G41" s="663"/>
      <c r="H41" s="657">
        <f t="shared" si="5"/>
        <v>-27000000</v>
      </c>
      <c r="I41" s="14">
        <f>-E41</f>
        <v>-27000000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f t="shared" si="7"/>
        <v>-2999997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I41" s="4"/>
      <c r="AJ41" s="4"/>
    </row>
    <row r="42" spans="2:36" ht="18.75">
      <c r="B42" s="658" t="s">
        <v>72</v>
      </c>
      <c r="C42" s="670">
        <v>44286</v>
      </c>
      <c r="D42" s="658" t="s">
        <v>861</v>
      </c>
      <c r="E42" s="14">
        <f>+'[7]retiros o dividendos ejercicio'!C7</f>
        <v>3000000</v>
      </c>
      <c r="F42" s="663"/>
      <c r="G42" s="663"/>
      <c r="H42" s="657">
        <f t="shared" si="5"/>
        <v>-3000000</v>
      </c>
      <c r="I42" s="14">
        <f>-E42-K42</f>
        <v>-3000000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f t="shared" si="7"/>
        <v>-333333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I42" s="4"/>
      <c r="AJ42" s="4"/>
    </row>
    <row r="43" spans="2:36" ht="18.75" hidden="1">
      <c r="B43" s="658" t="s">
        <v>72</v>
      </c>
      <c r="C43" s="670">
        <v>44286</v>
      </c>
      <c r="D43" s="658" t="s">
        <v>1000</v>
      </c>
      <c r="E43" s="14">
        <f>+'[7]retiros o dividendos ejercicio'!D7</f>
        <v>0</v>
      </c>
      <c r="F43" s="663"/>
      <c r="G43" s="663"/>
      <c r="H43" s="657">
        <f t="shared" si="5"/>
        <v>0</v>
      </c>
      <c r="I43" s="14">
        <f t="shared" ref="I43:I82" si="10">-E43</f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f t="shared" si="7"/>
        <v>0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I43" s="4"/>
      <c r="AJ43" s="4"/>
    </row>
    <row r="44" spans="2:36" ht="18.75" hidden="1">
      <c r="B44" s="658" t="s">
        <v>72</v>
      </c>
      <c r="C44" s="670">
        <v>44286</v>
      </c>
      <c r="D44" s="658" t="s">
        <v>1002</v>
      </c>
      <c r="E44" s="14">
        <f>+'[7]retiros o dividendos ejercicio'!E7</f>
        <v>0</v>
      </c>
      <c r="F44" s="663"/>
      <c r="G44" s="663"/>
      <c r="H44" s="657">
        <f t="shared" si="5"/>
        <v>0</v>
      </c>
      <c r="I44" s="14">
        <f t="shared" si="10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>
        <f t="shared" si="7"/>
        <v>0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I44" s="4"/>
      <c r="AJ44" s="4"/>
    </row>
    <row r="45" spans="2:36" ht="18.75" hidden="1">
      <c r="B45" s="658" t="s">
        <v>72</v>
      </c>
      <c r="C45" s="670">
        <v>44286</v>
      </c>
      <c r="D45" s="658" t="s">
        <v>1003</v>
      </c>
      <c r="E45" s="14">
        <f>+'[7]retiros o dividendos ejercicio'!F7</f>
        <v>0</v>
      </c>
      <c r="F45" s="663"/>
      <c r="G45" s="663"/>
      <c r="H45" s="657">
        <f t="shared" si="5"/>
        <v>0</v>
      </c>
      <c r="I45" s="14">
        <f t="shared" si="10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>
        <f t="shared" si="7"/>
        <v>0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I45" s="4"/>
      <c r="AJ45" s="4"/>
    </row>
    <row r="46" spans="2:36" ht="18.75" hidden="1">
      <c r="B46" s="658" t="s">
        <v>72</v>
      </c>
      <c r="C46" s="670">
        <v>44286</v>
      </c>
      <c r="D46" s="658" t="s">
        <v>1004</v>
      </c>
      <c r="E46" s="14">
        <f>+'[7]retiros o dividendos ejercicio'!G7</f>
        <v>0</v>
      </c>
      <c r="F46" s="663"/>
      <c r="G46" s="663"/>
      <c r="H46" s="657">
        <f t="shared" si="5"/>
        <v>0</v>
      </c>
      <c r="I46" s="14">
        <f t="shared" si="10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>
        <f t="shared" si="7"/>
        <v>0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I46" s="4"/>
      <c r="AJ46" s="4"/>
    </row>
    <row r="47" spans="2:36" ht="18.75" hidden="1">
      <c r="B47" s="658" t="s">
        <v>73</v>
      </c>
      <c r="C47" s="670">
        <v>44316</v>
      </c>
      <c r="D47" s="658" t="s">
        <v>1005</v>
      </c>
      <c r="E47" s="14">
        <f>+'[7]retiros o dividendos ejercicio'!B8</f>
        <v>0</v>
      </c>
      <c r="F47" s="14"/>
      <c r="G47" s="14">
        <f>+E47+F47</f>
        <v>0</v>
      </c>
      <c r="H47" s="657">
        <f t="shared" si="5"/>
        <v>0</v>
      </c>
      <c r="I47" s="14">
        <f t="shared" si="10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>
        <f t="shared" si="7"/>
        <v>0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I47" s="4"/>
      <c r="AJ47" s="4"/>
    </row>
    <row r="48" spans="2:36" ht="18.75" hidden="1">
      <c r="B48" s="658" t="s">
        <v>73</v>
      </c>
      <c r="C48" s="670">
        <v>44316</v>
      </c>
      <c r="D48" s="658" t="s">
        <v>1006</v>
      </c>
      <c r="E48" s="14">
        <f>+'[7]retiros o dividendos ejercicio'!C8</f>
        <v>0</v>
      </c>
      <c r="F48" s="663"/>
      <c r="G48" s="663"/>
      <c r="H48" s="657">
        <f t="shared" si="5"/>
        <v>0</v>
      </c>
      <c r="I48" s="14">
        <f t="shared" si="10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>
        <f t="shared" si="7"/>
        <v>0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I48" s="4"/>
      <c r="AJ48" s="4"/>
    </row>
    <row r="49" spans="2:36" ht="18.75" hidden="1">
      <c r="B49" s="658" t="s">
        <v>73</v>
      </c>
      <c r="C49" s="670">
        <v>44316</v>
      </c>
      <c r="D49" s="658" t="s">
        <v>1000</v>
      </c>
      <c r="E49" s="14">
        <f>+'[7]retiros o dividendos ejercicio'!D8</f>
        <v>0</v>
      </c>
      <c r="F49" s="663"/>
      <c r="G49" s="663"/>
      <c r="H49" s="657">
        <f t="shared" si="5"/>
        <v>0</v>
      </c>
      <c r="I49" s="14">
        <f t="shared" si="10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f t="shared" si="7"/>
        <v>0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I49" s="4"/>
      <c r="AJ49" s="4"/>
    </row>
    <row r="50" spans="2:36" ht="18.75" hidden="1">
      <c r="B50" s="658" t="s">
        <v>73</v>
      </c>
      <c r="C50" s="670">
        <v>44316</v>
      </c>
      <c r="D50" s="658" t="s">
        <v>1002</v>
      </c>
      <c r="E50" s="14">
        <f>+'[7]retiros o dividendos ejercicio'!E8</f>
        <v>0</v>
      </c>
      <c r="F50" s="663"/>
      <c r="G50" s="663"/>
      <c r="H50" s="657">
        <f t="shared" si="5"/>
        <v>0</v>
      </c>
      <c r="I50" s="14">
        <f t="shared" si="10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>
        <f t="shared" si="7"/>
        <v>0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I50" s="4"/>
      <c r="AJ50" s="4"/>
    </row>
    <row r="51" spans="2:36" s="275" customFormat="1" ht="18.75" hidden="1">
      <c r="B51" s="658" t="s">
        <v>73</v>
      </c>
      <c r="C51" s="670">
        <v>44316</v>
      </c>
      <c r="D51" s="658" t="s">
        <v>1003</v>
      </c>
      <c r="E51" s="14">
        <f>+'[7]retiros o dividendos ejercicio'!F8</f>
        <v>0</v>
      </c>
      <c r="F51" s="663"/>
      <c r="G51" s="663"/>
      <c r="H51" s="657">
        <f t="shared" si="5"/>
        <v>0</v>
      </c>
      <c r="I51" s="14">
        <f t="shared" si="10"/>
        <v>0</v>
      </c>
      <c r="J51" s="101"/>
      <c r="K51" s="101"/>
      <c r="L51" s="101"/>
      <c r="M51" s="101"/>
      <c r="N51" s="14"/>
      <c r="O51" s="101"/>
      <c r="P51" s="101"/>
      <c r="Q51" s="101"/>
      <c r="R51" s="101"/>
      <c r="S51" s="101"/>
      <c r="T51" s="101"/>
      <c r="U51" s="101"/>
      <c r="V51" s="14">
        <f t="shared" si="7"/>
        <v>0</v>
      </c>
      <c r="W51" s="14"/>
      <c r="X51" s="14"/>
      <c r="Y51" s="101"/>
      <c r="Z51" s="101"/>
      <c r="AA51" s="14"/>
      <c r="AB51" s="101"/>
      <c r="AC51" s="14"/>
      <c r="AD51" s="101"/>
      <c r="AE51" s="101"/>
      <c r="AF51" s="101"/>
      <c r="AG51" s="14"/>
      <c r="AH51" s="5"/>
      <c r="AI51" s="276"/>
      <c r="AJ51" s="276"/>
    </row>
    <row r="52" spans="2:36" ht="18.75" hidden="1">
      <c r="B52" s="658" t="s">
        <v>73</v>
      </c>
      <c r="C52" s="670">
        <v>44316</v>
      </c>
      <c r="D52" s="658" t="s">
        <v>1004</v>
      </c>
      <c r="E52" s="14">
        <f>+'[7]retiros o dividendos ejercicio'!G8</f>
        <v>0</v>
      </c>
      <c r="F52" s="101"/>
      <c r="G52" s="101"/>
      <c r="H52" s="657">
        <f t="shared" si="5"/>
        <v>0</v>
      </c>
      <c r="I52" s="14">
        <f t="shared" si="10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f t="shared" si="7"/>
        <v>0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I52" s="4"/>
      <c r="AJ52" s="4"/>
    </row>
    <row r="53" spans="2:36" ht="18.75" hidden="1">
      <c r="B53" s="658" t="s">
        <v>74</v>
      </c>
      <c r="C53" s="670">
        <v>44347</v>
      </c>
      <c r="D53" s="658" t="s">
        <v>1005</v>
      </c>
      <c r="E53" s="14">
        <f>+'[7]retiros o dividendos ejercicio'!B9</f>
        <v>0</v>
      </c>
      <c r="F53" s="101"/>
      <c r="G53" s="101"/>
      <c r="H53" s="657">
        <f t="shared" si="5"/>
        <v>0</v>
      </c>
      <c r="I53" s="14">
        <f t="shared" si="10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f t="shared" si="7"/>
        <v>0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4"/>
      <c r="AJ53" s="4"/>
    </row>
    <row r="54" spans="2:36" ht="18.75" hidden="1">
      <c r="B54" s="658" t="s">
        <v>74</v>
      </c>
      <c r="C54" s="670">
        <v>44347</v>
      </c>
      <c r="D54" s="658" t="s">
        <v>1006</v>
      </c>
      <c r="E54" s="14">
        <f>+'[7]retiros o dividendos ejercicio'!C9</f>
        <v>0</v>
      </c>
      <c r="F54" s="101"/>
      <c r="G54" s="101"/>
      <c r="H54" s="657">
        <f t="shared" si="5"/>
        <v>0</v>
      </c>
      <c r="I54" s="14">
        <f t="shared" si="10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f t="shared" si="7"/>
        <v>0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I54" s="4"/>
      <c r="AJ54" s="4"/>
    </row>
    <row r="55" spans="2:36" ht="18.75" hidden="1">
      <c r="B55" s="658" t="s">
        <v>74</v>
      </c>
      <c r="C55" s="670">
        <v>44347</v>
      </c>
      <c r="D55" s="658" t="s">
        <v>1000</v>
      </c>
      <c r="E55" s="14">
        <f>+'[7]retiros o dividendos ejercicio'!D9</f>
        <v>0</v>
      </c>
      <c r="F55" s="101"/>
      <c r="G55" s="101"/>
      <c r="H55" s="657">
        <f t="shared" si="5"/>
        <v>0</v>
      </c>
      <c r="I55" s="14">
        <f t="shared" si="10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f t="shared" si="7"/>
        <v>0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I55" s="4"/>
      <c r="AJ55" s="4"/>
    </row>
    <row r="56" spans="2:36" ht="18.75" hidden="1">
      <c r="B56" s="658" t="s">
        <v>74</v>
      </c>
      <c r="C56" s="670">
        <v>44347</v>
      </c>
      <c r="D56" s="658" t="s">
        <v>1002</v>
      </c>
      <c r="E56" s="14">
        <f>+'[7]retiros o dividendos ejercicio'!E9</f>
        <v>0</v>
      </c>
      <c r="F56" s="101"/>
      <c r="G56" s="101"/>
      <c r="H56" s="657">
        <f t="shared" si="5"/>
        <v>0</v>
      </c>
      <c r="I56" s="14">
        <f t="shared" si="10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f t="shared" si="7"/>
        <v>0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I56" s="4"/>
      <c r="AJ56" s="4"/>
    </row>
    <row r="57" spans="2:36" ht="18.75" hidden="1">
      <c r="B57" s="658" t="s">
        <v>74</v>
      </c>
      <c r="C57" s="670">
        <v>44347</v>
      </c>
      <c r="D57" s="658" t="s">
        <v>1003</v>
      </c>
      <c r="E57" s="14">
        <f>+'[7]retiros o dividendos ejercicio'!F9</f>
        <v>0</v>
      </c>
      <c r="F57" s="101"/>
      <c r="G57" s="101"/>
      <c r="H57" s="657">
        <f t="shared" si="5"/>
        <v>0</v>
      </c>
      <c r="I57" s="14">
        <f t="shared" si="10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f t="shared" si="7"/>
        <v>0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I57" s="4"/>
      <c r="AJ57" s="4"/>
    </row>
    <row r="58" spans="2:36" ht="18.75" hidden="1">
      <c r="B58" s="658" t="s">
        <v>74</v>
      </c>
      <c r="C58" s="670">
        <v>44347</v>
      </c>
      <c r="D58" s="658" t="s">
        <v>1004</v>
      </c>
      <c r="E58" s="14">
        <f>+'[7]retiros o dividendos ejercicio'!G9</f>
        <v>0</v>
      </c>
      <c r="F58" s="101"/>
      <c r="G58" s="101"/>
      <c r="H58" s="657">
        <f t="shared" si="5"/>
        <v>0</v>
      </c>
      <c r="I58" s="14">
        <f t="shared" si="10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f t="shared" si="7"/>
        <v>0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I58" s="4"/>
      <c r="AJ58" s="4"/>
    </row>
    <row r="59" spans="2:36" ht="18.75" hidden="1">
      <c r="B59" s="658" t="s">
        <v>75</v>
      </c>
      <c r="C59" s="670">
        <v>44377</v>
      </c>
      <c r="D59" s="658" t="s">
        <v>1005</v>
      </c>
      <c r="E59" s="14">
        <f>+'[7]retiros o dividendos ejercicio'!B10</f>
        <v>0</v>
      </c>
      <c r="F59" s="101"/>
      <c r="G59" s="101"/>
      <c r="H59" s="657">
        <f t="shared" si="5"/>
        <v>0</v>
      </c>
      <c r="I59" s="14">
        <f t="shared" si="10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f t="shared" si="7"/>
        <v>0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I59" s="4"/>
      <c r="AJ59" s="4"/>
    </row>
    <row r="60" spans="2:36" ht="18.75" hidden="1">
      <c r="B60" s="658" t="s">
        <v>75</v>
      </c>
      <c r="C60" s="670">
        <v>44377</v>
      </c>
      <c r="D60" s="658" t="s">
        <v>1006</v>
      </c>
      <c r="E60" s="14">
        <f>+'[7]retiros o dividendos ejercicio'!C10</f>
        <v>0</v>
      </c>
      <c r="F60" s="101"/>
      <c r="G60" s="101"/>
      <c r="H60" s="657">
        <f t="shared" si="5"/>
        <v>0</v>
      </c>
      <c r="I60" s="14">
        <f t="shared" si="10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f t="shared" si="7"/>
        <v>0</v>
      </c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I60" s="4"/>
      <c r="AJ60" s="4"/>
    </row>
    <row r="61" spans="2:36" ht="18.75" hidden="1">
      <c r="B61" s="658" t="s">
        <v>75</v>
      </c>
      <c r="C61" s="670">
        <v>44377</v>
      </c>
      <c r="D61" s="658" t="s">
        <v>1000</v>
      </c>
      <c r="E61" s="14">
        <f>+'[7]retiros o dividendos ejercicio'!D10</f>
        <v>0</v>
      </c>
      <c r="F61" s="101"/>
      <c r="G61" s="101"/>
      <c r="H61" s="657">
        <f t="shared" si="5"/>
        <v>0</v>
      </c>
      <c r="I61" s="14">
        <f t="shared" si="10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f t="shared" si="7"/>
        <v>0</v>
      </c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I61" s="4"/>
      <c r="AJ61" s="4"/>
    </row>
    <row r="62" spans="2:36" ht="18.75" hidden="1">
      <c r="B62" s="658" t="s">
        <v>75</v>
      </c>
      <c r="C62" s="670">
        <v>44377</v>
      </c>
      <c r="D62" s="658" t="s">
        <v>1002</v>
      </c>
      <c r="E62" s="14">
        <f>+'[7]retiros o dividendos ejercicio'!E10</f>
        <v>0</v>
      </c>
      <c r="F62" s="101"/>
      <c r="G62" s="101"/>
      <c r="H62" s="657">
        <f t="shared" si="5"/>
        <v>0</v>
      </c>
      <c r="I62" s="14">
        <f t="shared" si="10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>
        <f t="shared" si="7"/>
        <v>0</v>
      </c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I62" s="4"/>
      <c r="AJ62" s="4"/>
    </row>
    <row r="63" spans="2:36" ht="18.75" hidden="1">
      <c r="B63" s="658" t="s">
        <v>75</v>
      </c>
      <c r="C63" s="670">
        <v>44377</v>
      </c>
      <c r="D63" s="658" t="s">
        <v>1003</v>
      </c>
      <c r="E63" s="14">
        <f>+'[7]retiros o dividendos ejercicio'!F10</f>
        <v>0</v>
      </c>
      <c r="F63" s="101"/>
      <c r="G63" s="101"/>
      <c r="H63" s="657">
        <f t="shared" si="5"/>
        <v>0</v>
      </c>
      <c r="I63" s="14">
        <f t="shared" si="10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>
        <f t="shared" si="7"/>
        <v>0</v>
      </c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I63" s="4"/>
      <c r="AJ63" s="4"/>
    </row>
    <row r="64" spans="2:36" ht="18.75" hidden="1">
      <c r="B64" s="658" t="s">
        <v>75</v>
      </c>
      <c r="C64" s="670">
        <v>44377</v>
      </c>
      <c r="D64" s="658" t="s">
        <v>1004</v>
      </c>
      <c r="E64" s="14">
        <f>+'[7]retiros o dividendos ejercicio'!G10</f>
        <v>0</v>
      </c>
      <c r="F64" s="101"/>
      <c r="G64" s="101"/>
      <c r="H64" s="657">
        <f t="shared" si="5"/>
        <v>0</v>
      </c>
      <c r="I64" s="14">
        <f t="shared" si="10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>
        <f t="shared" si="7"/>
        <v>0</v>
      </c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I64" s="4"/>
      <c r="AJ64" s="4"/>
    </row>
    <row r="65" spans="2:36" ht="18.75" hidden="1">
      <c r="B65" s="658" t="s">
        <v>76</v>
      </c>
      <c r="C65" s="670">
        <v>44408</v>
      </c>
      <c r="D65" s="658" t="s">
        <v>1005</v>
      </c>
      <c r="E65" s="14">
        <f>+'[7]retiros o dividendos ejercicio'!B11</f>
        <v>0</v>
      </c>
      <c r="F65" s="101"/>
      <c r="G65" s="101"/>
      <c r="H65" s="657">
        <f t="shared" si="5"/>
        <v>0</v>
      </c>
      <c r="I65" s="14">
        <f t="shared" si="10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f t="shared" si="7"/>
        <v>0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I65" s="4"/>
      <c r="AJ65" s="4"/>
    </row>
    <row r="66" spans="2:36" ht="18.75" hidden="1">
      <c r="B66" s="658" t="s">
        <v>76</v>
      </c>
      <c r="C66" s="670">
        <v>44408</v>
      </c>
      <c r="D66" s="658" t="s">
        <v>1006</v>
      </c>
      <c r="E66" s="14">
        <f>+'[7]retiros o dividendos ejercicio'!C11</f>
        <v>0</v>
      </c>
      <c r="F66" s="101"/>
      <c r="G66" s="101"/>
      <c r="H66" s="657">
        <f t="shared" si="5"/>
        <v>0</v>
      </c>
      <c r="I66" s="14">
        <f t="shared" si="10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>
        <f t="shared" si="7"/>
        <v>0</v>
      </c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I66" s="4"/>
      <c r="AJ66" s="4"/>
    </row>
    <row r="67" spans="2:36" ht="18.75" hidden="1">
      <c r="B67" s="658" t="s">
        <v>76</v>
      </c>
      <c r="C67" s="670">
        <v>44408</v>
      </c>
      <c r="D67" s="658" t="s">
        <v>1000</v>
      </c>
      <c r="E67" s="14">
        <f>+'[7]retiros o dividendos ejercicio'!D11</f>
        <v>0</v>
      </c>
      <c r="F67" s="101"/>
      <c r="G67" s="101"/>
      <c r="H67" s="657">
        <f t="shared" si="5"/>
        <v>0</v>
      </c>
      <c r="I67" s="14">
        <f t="shared" si="10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>
        <f t="shared" si="7"/>
        <v>0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I67" s="4"/>
      <c r="AJ67" s="4"/>
    </row>
    <row r="68" spans="2:36" ht="18.75" hidden="1">
      <c r="B68" s="658" t="s">
        <v>76</v>
      </c>
      <c r="C68" s="670">
        <v>44408</v>
      </c>
      <c r="D68" s="658" t="s">
        <v>1002</v>
      </c>
      <c r="E68" s="14">
        <f>+'[7]retiros o dividendos ejercicio'!E11</f>
        <v>0</v>
      </c>
      <c r="F68" s="101"/>
      <c r="G68" s="101"/>
      <c r="H68" s="657">
        <f t="shared" si="5"/>
        <v>0</v>
      </c>
      <c r="I68" s="14">
        <f t="shared" si="10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f t="shared" si="7"/>
        <v>0</v>
      </c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I68" s="4"/>
      <c r="AJ68" s="4"/>
    </row>
    <row r="69" spans="2:36" ht="18.75" hidden="1">
      <c r="B69" s="658" t="s">
        <v>76</v>
      </c>
      <c r="C69" s="670">
        <v>44408</v>
      </c>
      <c r="D69" s="658" t="s">
        <v>1003</v>
      </c>
      <c r="E69" s="14">
        <f>+'[7]retiros o dividendos ejercicio'!F11</f>
        <v>0</v>
      </c>
      <c r="F69" s="101"/>
      <c r="G69" s="101"/>
      <c r="H69" s="657">
        <f t="shared" si="5"/>
        <v>0</v>
      </c>
      <c r="I69" s="14">
        <f t="shared" si="10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f t="shared" si="7"/>
        <v>0</v>
      </c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I69" s="4"/>
      <c r="AJ69" s="4"/>
    </row>
    <row r="70" spans="2:36" ht="18.75" hidden="1">
      <c r="B70" s="658" t="s">
        <v>76</v>
      </c>
      <c r="C70" s="670">
        <v>44408</v>
      </c>
      <c r="D70" s="658" t="s">
        <v>1004</v>
      </c>
      <c r="E70" s="14">
        <f>+'[7]retiros o dividendos ejercicio'!G11</f>
        <v>0</v>
      </c>
      <c r="F70" s="101"/>
      <c r="G70" s="101"/>
      <c r="H70" s="657">
        <f t="shared" si="5"/>
        <v>0</v>
      </c>
      <c r="I70" s="14">
        <f t="shared" si="10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>
        <f t="shared" si="7"/>
        <v>0</v>
      </c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I70" s="4"/>
      <c r="AJ70" s="4"/>
    </row>
    <row r="71" spans="2:36" ht="18.75" hidden="1">
      <c r="B71" s="658" t="s">
        <v>77</v>
      </c>
      <c r="C71" s="670">
        <v>44439</v>
      </c>
      <c r="D71" s="658" t="s">
        <v>1005</v>
      </c>
      <c r="E71" s="14">
        <f>+'[7]retiros o dividendos ejercicio'!B12</f>
        <v>0</v>
      </c>
      <c r="F71" s="101"/>
      <c r="G71" s="101"/>
      <c r="H71" s="657">
        <f t="shared" si="5"/>
        <v>0</v>
      </c>
      <c r="I71" s="14">
        <f t="shared" si="10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f t="shared" si="7"/>
        <v>0</v>
      </c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I71" s="4"/>
      <c r="AJ71" s="4"/>
    </row>
    <row r="72" spans="2:36" ht="18.75" hidden="1">
      <c r="B72" s="658" t="s">
        <v>77</v>
      </c>
      <c r="C72" s="670">
        <v>44439</v>
      </c>
      <c r="D72" s="658" t="s">
        <v>1006</v>
      </c>
      <c r="E72" s="14">
        <f>+'[7]retiros o dividendos ejercicio'!C12</f>
        <v>0</v>
      </c>
      <c r="F72" s="101"/>
      <c r="G72" s="101"/>
      <c r="H72" s="657">
        <f t="shared" si="5"/>
        <v>0</v>
      </c>
      <c r="I72" s="14">
        <f t="shared" si="10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>
        <f t="shared" si="7"/>
        <v>0</v>
      </c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I72" s="4"/>
      <c r="AJ72" s="4"/>
    </row>
    <row r="73" spans="2:36" ht="18.75" hidden="1">
      <c r="B73" s="658" t="s">
        <v>77</v>
      </c>
      <c r="C73" s="670">
        <v>44439</v>
      </c>
      <c r="D73" s="658" t="s">
        <v>1000</v>
      </c>
      <c r="E73" s="14">
        <f>+'[7]retiros o dividendos ejercicio'!D12</f>
        <v>0</v>
      </c>
      <c r="F73" s="101"/>
      <c r="G73" s="101"/>
      <c r="H73" s="657">
        <f t="shared" si="5"/>
        <v>0</v>
      </c>
      <c r="I73" s="14">
        <f t="shared" si="10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f t="shared" si="7"/>
        <v>0</v>
      </c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I73" s="4"/>
      <c r="AJ73" s="4"/>
    </row>
    <row r="74" spans="2:36" ht="18.75" hidden="1">
      <c r="B74" s="658" t="s">
        <v>77</v>
      </c>
      <c r="C74" s="670">
        <v>44439</v>
      </c>
      <c r="D74" s="658" t="s">
        <v>1002</v>
      </c>
      <c r="E74" s="14">
        <f>+'[7]retiros o dividendos ejercicio'!E12</f>
        <v>0</v>
      </c>
      <c r="F74" s="101"/>
      <c r="G74" s="101"/>
      <c r="H74" s="657">
        <f t="shared" si="5"/>
        <v>0</v>
      </c>
      <c r="I74" s="14">
        <f t="shared" si="10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>
        <f t="shared" si="7"/>
        <v>0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I74" s="4"/>
      <c r="AJ74" s="4"/>
    </row>
    <row r="75" spans="2:36" ht="18.75" hidden="1">
      <c r="B75" s="658" t="s">
        <v>77</v>
      </c>
      <c r="C75" s="670">
        <v>44439</v>
      </c>
      <c r="D75" s="658" t="s">
        <v>1003</v>
      </c>
      <c r="E75" s="14">
        <f>+'[7]retiros o dividendos ejercicio'!F12</f>
        <v>0</v>
      </c>
      <c r="F75" s="101"/>
      <c r="G75" s="101"/>
      <c r="H75" s="657">
        <f t="shared" si="5"/>
        <v>0</v>
      </c>
      <c r="I75" s="14">
        <f t="shared" si="10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>
        <f t="shared" si="7"/>
        <v>0</v>
      </c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I75" s="4"/>
      <c r="AJ75" s="4"/>
    </row>
    <row r="76" spans="2:36" ht="18.75" hidden="1">
      <c r="B76" s="658" t="s">
        <v>77</v>
      </c>
      <c r="C76" s="670">
        <v>44439</v>
      </c>
      <c r="D76" s="658" t="s">
        <v>1004</v>
      </c>
      <c r="E76" s="14">
        <f>+'[7]retiros o dividendos ejercicio'!G12</f>
        <v>0</v>
      </c>
      <c r="F76" s="101"/>
      <c r="G76" s="101"/>
      <c r="H76" s="657">
        <f t="shared" si="5"/>
        <v>0</v>
      </c>
      <c r="I76" s="14">
        <f t="shared" si="10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>
        <f t="shared" si="7"/>
        <v>0</v>
      </c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I76" s="4"/>
      <c r="AJ76" s="4"/>
    </row>
    <row r="77" spans="2:36" ht="18.75" hidden="1">
      <c r="B77" s="658" t="s">
        <v>78</v>
      </c>
      <c r="C77" s="670">
        <v>44469</v>
      </c>
      <c r="D77" s="658" t="s">
        <v>1005</v>
      </c>
      <c r="E77" s="14">
        <f>+'[7]retiros o dividendos ejercicio'!B13</f>
        <v>0</v>
      </c>
      <c r="F77" s="101"/>
      <c r="G77" s="101"/>
      <c r="H77" s="657">
        <f t="shared" si="5"/>
        <v>0</v>
      </c>
      <c r="I77" s="14">
        <f t="shared" si="10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>
        <f t="shared" si="7"/>
        <v>0</v>
      </c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I77" s="4"/>
      <c r="AJ77" s="4"/>
    </row>
    <row r="78" spans="2:36" ht="18.75" hidden="1">
      <c r="B78" s="658" t="s">
        <v>78</v>
      </c>
      <c r="C78" s="670">
        <v>44469</v>
      </c>
      <c r="D78" s="658" t="s">
        <v>1006</v>
      </c>
      <c r="E78" s="14">
        <f>+'[7]retiros o dividendos ejercicio'!C13</f>
        <v>0</v>
      </c>
      <c r="F78" s="101"/>
      <c r="G78" s="101"/>
      <c r="H78" s="657">
        <f t="shared" si="5"/>
        <v>0</v>
      </c>
      <c r="I78" s="14">
        <f t="shared" si="10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>
        <f t="shared" si="7"/>
        <v>0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I78" s="4"/>
      <c r="AJ78" s="4"/>
    </row>
    <row r="79" spans="2:36" ht="18.75" hidden="1">
      <c r="B79" s="658" t="s">
        <v>78</v>
      </c>
      <c r="C79" s="670">
        <v>44469</v>
      </c>
      <c r="D79" s="658" t="s">
        <v>1000</v>
      </c>
      <c r="E79" s="14">
        <f>+'[7]retiros o dividendos ejercicio'!D13</f>
        <v>0</v>
      </c>
      <c r="F79" s="101"/>
      <c r="G79" s="101"/>
      <c r="H79" s="657">
        <f t="shared" si="5"/>
        <v>0</v>
      </c>
      <c r="I79" s="14">
        <f t="shared" si="10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>
        <f t="shared" si="7"/>
        <v>0</v>
      </c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4"/>
      <c r="AJ79" s="4"/>
    </row>
    <row r="80" spans="2:36" ht="18.75" hidden="1">
      <c r="B80" s="658" t="s">
        <v>78</v>
      </c>
      <c r="C80" s="670">
        <v>44469</v>
      </c>
      <c r="D80" s="658" t="s">
        <v>1002</v>
      </c>
      <c r="E80" s="14">
        <f>+'[7]retiros o dividendos ejercicio'!E13</f>
        <v>0</v>
      </c>
      <c r="F80" s="101"/>
      <c r="G80" s="101"/>
      <c r="H80" s="657">
        <f t="shared" si="5"/>
        <v>0</v>
      </c>
      <c r="I80" s="14">
        <f t="shared" si="10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f t="shared" si="7"/>
        <v>0</v>
      </c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I80" s="4"/>
      <c r="AJ80" s="4"/>
    </row>
    <row r="81" spans="2:36" ht="18.75" hidden="1">
      <c r="B81" s="658" t="s">
        <v>78</v>
      </c>
      <c r="C81" s="670">
        <v>44469</v>
      </c>
      <c r="D81" s="658" t="s">
        <v>1003</v>
      </c>
      <c r="E81" s="14">
        <f>+'[7]retiros o dividendos ejercicio'!F13</f>
        <v>0</v>
      </c>
      <c r="F81" s="101"/>
      <c r="G81" s="101"/>
      <c r="H81" s="657">
        <f t="shared" si="5"/>
        <v>0</v>
      </c>
      <c r="I81" s="14">
        <f t="shared" si="10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>
        <f t="shared" si="7"/>
        <v>0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I81" s="4"/>
      <c r="AJ81" s="4"/>
    </row>
    <row r="82" spans="2:36" ht="18.75" hidden="1">
      <c r="B82" s="658" t="s">
        <v>78</v>
      </c>
      <c r="C82" s="670">
        <v>44469</v>
      </c>
      <c r="D82" s="658" t="s">
        <v>1004</v>
      </c>
      <c r="E82" s="14">
        <f>+'[7]retiros o dividendos ejercicio'!G13</f>
        <v>0</v>
      </c>
      <c r="F82" s="101"/>
      <c r="G82" s="101"/>
      <c r="H82" s="657">
        <f t="shared" si="5"/>
        <v>0</v>
      </c>
      <c r="I82" s="14">
        <f t="shared" si="10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>
        <f t="shared" si="7"/>
        <v>0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I82" s="4"/>
      <c r="AJ82" s="4"/>
    </row>
    <row r="83" spans="2:36" ht="18.75">
      <c r="B83" s="658" t="s">
        <v>79</v>
      </c>
      <c r="C83" s="670">
        <v>44500</v>
      </c>
      <c r="D83" s="658" t="s">
        <v>860</v>
      </c>
      <c r="E83" s="14">
        <f>+'[7]retiros o dividendos ejercicio'!B14</f>
        <v>27000000</v>
      </c>
      <c r="F83" s="671">
        <f>+E83/30000000</f>
        <v>0.9</v>
      </c>
      <c r="G83" s="101"/>
      <c r="H83" s="657">
        <f t="shared" si="5"/>
        <v>-17549428</v>
      </c>
      <c r="I83" s="14">
        <f>+V83/X12</f>
        <v>-10770167.670167672</v>
      </c>
      <c r="J83" s="14"/>
      <c r="K83" s="14"/>
      <c r="L83" s="14"/>
      <c r="M83" s="14"/>
      <c r="N83" s="14"/>
      <c r="O83" s="14"/>
      <c r="P83" s="14"/>
      <c r="Q83" s="14"/>
      <c r="R83" s="14">
        <f>-E83-I83-I84-I85</f>
        <v>-6779260.3298323285</v>
      </c>
      <c r="S83" s="14"/>
      <c r="T83" s="14"/>
      <c r="U83" s="14"/>
      <c r="V83" s="14">
        <f>-1329649*F83</f>
        <v>-1196684.1000000001</v>
      </c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I83" s="4"/>
      <c r="AJ83" s="4"/>
    </row>
    <row r="84" spans="2:36" ht="18.75">
      <c r="B84" s="658" t="str">
        <f>+B83</f>
        <v>octubre</v>
      </c>
      <c r="C84" s="670">
        <f>+C83</f>
        <v>44500</v>
      </c>
      <c r="D84" s="658" t="str">
        <f>+D83</f>
        <v>socio 1</v>
      </c>
      <c r="E84" s="14"/>
      <c r="F84" s="101"/>
      <c r="G84" s="101"/>
      <c r="H84" s="657">
        <f t="shared" si="5"/>
        <v>-3043983.0439830441</v>
      </c>
      <c r="I84" s="14">
        <f>+X84/X12</f>
        <v>-3043983.0439830441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>
        <f>-X27*90%</f>
        <v>-338220</v>
      </c>
      <c r="Y84" s="14"/>
      <c r="Z84" s="14"/>
      <c r="AA84" s="14"/>
      <c r="AB84" s="14"/>
      <c r="AC84" s="14"/>
      <c r="AD84" s="14"/>
      <c r="AE84" s="14"/>
      <c r="AF84" s="14"/>
      <c r="AG84" s="14"/>
      <c r="AI84" s="4"/>
      <c r="AJ84" s="4"/>
    </row>
    <row r="85" spans="2:36" ht="18.75">
      <c r="B85" s="658"/>
      <c r="C85" s="670">
        <f>+C84</f>
        <v>44500</v>
      </c>
      <c r="D85" s="658" t="str">
        <f>+D84</f>
        <v>socio 1</v>
      </c>
      <c r="E85" s="14"/>
      <c r="F85" s="101"/>
      <c r="G85" s="101"/>
      <c r="H85" s="657">
        <f t="shared" si="5"/>
        <v>-6406588.9560169559</v>
      </c>
      <c r="I85" s="14">
        <f>-9450572-I84</f>
        <v>-6406588.9560169559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I85" s="4"/>
      <c r="AJ85" s="4"/>
    </row>
    <row r="86" spans="2:36" ht="18.75">
      <c r="B86" s="658" t="s">
        <v>79</v>
      </c>
      <c r="C86" s="670">
        <v>44500</v>
      </c>
      <c r="D86" s="658" t="s">
        <v>861</v>
      </c>
      <c r="E86" s="14">
        <f>+'retiros o dividendos ejercicio'!C14</f>
        <v>3000000</v>
      </c>
      <c r="F86" s="671">
        <v>0.1</v>
      </c>
      <c r="G86" s="101"/>
      <c r="H86" s="657">
        <f t="shared" si="5"/>
        <v>-1949935.6617796619</v>
      </c>
      <c r="I86" s="14">
        <f>+V86/X12</f>
        <v>-1196676.2966762965</v>
      </c>
      <c r="J86" s="14"/>
      <c r="K86" s="14"/>
      <c r="L86" s="14"/>
      <c r="M86" s="14"/>
      <c r="N86" s="14"/>
      <c r="O86" s="14"/>
      <c r="P86" s="14"/>
      <c r="Q86" s="14"/>
      <c r="R86" s="14">
        <f>-E86-I86-I87-I88</f>
        <v>-753259.36510336539</v>
      </c>
      <c r="S86" s="14"/>
      <c r="T86" s="14"/>
      <c r="U86" s="14"/>
      <c r="V86" s="14">
        <f>-1329649*F86+1</f>
        <v>-132963.9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I86" s="4"/>
      <c r="AJ86" s="4"/>
    </row>
    <row r="87" spans="2:36" ht="18.75">
      <c r="B87" s="658" t="s">
        <v>79</v>
      </c>
      <c r="C87" s="670">
        <v>44500</v>
      </c>
      <c r="D87" s="658" t="str">
        <f>+D86</f>
        <v>socio 2</v>
      </c>
      <c r="E87" s="14"/>
      <c r="F87" s="101"/>
      <c r="G87" s="101"/>
      <c r="H87" s="657">
        <f t="shared" si="5"/>
        <v>-338220.33822033822</v>
      </c>
      <c r="I87" s="14">
        <f>+X87/X12</f>
        <v>-338220.33822033822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>
        <f>-X27*10%</f>
        <v>-37580</v>
      </c>
      <c r="Y87" s="14"/>
      <c r="Z87" s="14"/>
      <c r="AA87" s="14"/>
      <c r="AB87" s="14"/>
      <c r="AC87" s="14"/>
      <c r="AD87" s="14"/>
      <c r="AE87" s="14"/>
      <c r="AF87" s="14"/>
      <c r="AG87" s="14"/>
      <c r="AI87" s="4"/>
      <c r="AJ87" s="4"/>
    </row>
    <row r="88" spans="2:36" ht="18.75">
      <c r="B88" s="658" t="s">
        <v>79</v>
      </c>
      <c r="C88" s="670">
        <v>44500</v>
      </c>
      <c r="D88" s="658" t="str">
        <f>+D87</f>
        <v>socio 2</v>
      </c>
      <c r="E88" s="14"/>
      <c r="F88" s="101"/>
      <c r="G88" s="101"/>
      <c r="H88" s="657">
        <f t="shared" si="5"/>
        <v>-711844</v>
      </c>
      <c r="I88" s="14">
        <v>-711844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I88" s="4"/>
      <c r="AJ88" s="4"/>
    </row>
    <row r="89" spans="2:36" ht="18.75">
      <c r="B89" s="658" t="s">
        <v>80</v>
      </c>
      <c r="C89" s="670">
        <v>44530</v>
      </c>
      <c r="D89" s="658" t="s">
        <v>860</v>
      </c>
      <c r="E89" s="14">
        <f>+'[7]retiros o dividendos ejercicio'!B15</f>
        <v>9000000</v>
      </c>
      <c r="F89" s="671">
        <v>0.9</v>
      </c>
      <c r="G89" s="101"/>
      <c r="H89" s="657">
        <f t="shared" si="5"/>
        <v>-2580740.1</v>
      </c>
      <c r="I89" s="14"/>
      <c r="J89" s="14"/>
      <c r="K89" s="14"/>
      <c r="L89" s="14"/>
      <c r="M89" s="14"/>
      <c r="N89" s="14"/>
      <c r="O89" s="14"/>
      <c r="P89" s="14"/>
      <c r="Q89" s="14"/>
      <c r="R89" s="14">
        <f>-2867489*90%</f>
        <v>-2580740.1</v>
      </c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I89" s="4"/>
      <c r="AJ89" s="4"/>
    </row>
    <row r="90" spans="2:36" ht="18.75">
      <c r="B90" s="658" t="s">
        <v>80</v>
      </c>
      <c r="C90" s="670">
        <v>44530</v>
      </c>
      <c r="D90" s="658" t="s">
        <v>861</v>
      </c>
      <c r="E90" s="14">
        <f>+'[7]retiros o dividendos ejercicio'!C15</f>
        <v>1000000</v>
      </c>
      <c r="F90" s="671">
        <v>0.1</v>
      </c>
      <c r="G90" s="101"/>
      <c r="H90" s="657">
        <f t="shared" si="5"/>
        <v>-286748.90000000002</v>
      </c>
      <c r="I90" s="14"/>
      <c r="J90" s="14"/>
      <c r="K90" s="14"/>
      <c r="L90" s="14"/>
      <c r="M90" s="14"/>
      <c r="N90" s="14"/>
      <c r="O90" s="14"/>
      <c r="P90" s="14"/>
      <c r="Q90" s="14"/>
      <c r="R90" s="14">
        <f>-2867489*10%</f>
        <v>-286748.90000000002</v>
      </c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I90" s="4"/>
      <c r="AJ90" s="4"/>
    </row>
    <row r="91" spans="2:36" ht="18.75" hidden="1">
      <c r="B91" s="658" t="s">
        <v>80</v>
      </c>
      <c r="C91" s="670">
        <v>44530</v>
      </c>
      <c r="D91" s="658" t="s">
        <v>1000</v>
      </c>
      <c r="E91" s="14">
        <f>+'[7]retiros o dividendos ejercicio'!D15</f>
        <v>0</v>
      </c>
      <c r="F91" s="101"/>
      <c r="G91" s="101"/>
      <c r="H91" s="657">
        <f t="shared" si="5"/>
        <v>0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I91" s="4"/>
      <c r="AJ91" s="4"/>
    </row>
    <row r="92" spans="2:36" ht="18.75" hidden="1">
      <c r="B92" s="658" t="s">
        <v>80</v>
      </c>
      <c r="C92" s="670">
        <v>44530</v>
      </c>
      <c r="D92" s="658" t="s">
        <v>1002</v>
      </c>
      <c r="E92" s="14">
        <f>+'[7]retiros o dividendos ejercicio'!E15</f>
        <v>0</v>
      </c>
      <c r="F92" s="101"/>
      <c r="G92" s="101"/>
      <c r="H92" s="657">
        <f t="shared" si="5"/>
        <v>0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I92" s="4"/>
      <c r="AJ92" s="4"/>
    </row>
    <row r="93" spans="2:36" ht="18.75" hidden="1">
      <c r="B93" s="658" t="s">
        <v>80</v>
      </c>
      <c r="C93" s="670">
        <v>44530</v>
      </c>
      <c r="D93" s="658" t="s">
        <v>1003</v>
      </c>
      <c r="E93" s="14">
        <f>+'[7]retiros o dividendos ejercicio'!F15</f>
        <v>0</v>
      </c>
      <c r="F93" s="101"/>
      <c r="G93" s="101"/>
      <c r="H93" s="657">
        <f t="shared" ref="H93:H100" si="11">SUM(I93:R93)</f>
        <v>0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I93" s="4"/>
      <c r="AJ93" s="4"/>
    </row>
    <row r="94" spans="2:36" ht="18.75" hidden="1">
      <c r="B94" s="658" t="s">
        <v>80</v>
      </c>
      <c r="C94" s="670">
        <v>44530</v>
      </c>
      <c r="D94" s="658" t="s">
        <v>1004</v>
      </c>
      <c r="E94" s="14">
        <f>+'[7]retiros o dividendos ejercicio'!G15</f>
        <v>0</v>
      </c>
      <c r="F94" s="101"/>
      <c r="G94" s="101"/>
      <c r="H94" s="657">
        <f t="shared" si="11"/>
        <v>0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I94" s="4"/>
      <c r="AJ94" s="4"/>
    </row>
    <row r="95" spans="2:36" ht="18.75">
      <c r="B95" s="658" t="s">
        <v>81</v>
      </c>
      <c r="C95" s="670">
        <v>44560</v>
      </c>
      <c r="D95" s="658" t="s">
        <v>860</v>
      </c>
      <c r="E95" s="14">
        <f>+'[7]retiros o dividendos ejercicio'!B16</f>
        <v>9000000</v>
      </c>
      <c r="F95" s="101"/>
      <c r="G95" s="101"/>
      <c r="H95" s="657">
        <f t="shared" si="11"/>
        <v>0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I95" s="4"/>
      <c r="AJ95" s="4"/>
    </row>
    <row r="96" spans="2:36" ht="19.5" thickBot="1">
      <c r="B96" s="658" t="s">
        <v>81</v>
      </c>
      <c r="C96" s="670">
        <v>44560</v>
      </c>
      <c r="D96" s="658" t="s">
        <v>861</v>
      </c>
      <c r="E96" s="14">
        <f>+'[7]retiros o dividendos ejercicio'!C16</f>
        <v>1000000</v>
      </c>
      <c r="F96" s="101"/>
      <c r="G96" s="101"/>
      <c r="H96" s="657">
        <f t="shared" si="11"/>
        <v>0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I96" s="4"/>
      <c r="AJ96" s="4"/>
    </row>
    <row r="97" spans="2:36" ht="18.75" hidden="1">
      <c r="B97" s="658" t="s">
        <v>81</v>
      </c>
      <c r="C97" s="670">
        <v>44560</v>
      </c>
      <c r="D97" s="658" t="s">
        <v>1000</v>
      </c>
      <c r="E97" s="14">
        <f>+'[7]retiros o dividendos ejercicio'!D16</f>
        <v>0</v>
      </c>
      <c r="F97" s="101"/>
      <c r="G97" s="101"/>
      <c r="H97" s="657">
        <f t="shared" si="11"/>
        <v>0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I97" s="4"/>
      <c r="AJ97" s="4"/>
    </row>
    <row r="98" spans="2:36" ht="18.75" hidden="1">
      <c r="B98" s="658" t="s">
        <v>81</v>
      </c>
      <c r="C98" s="670">
        <v>44560</v>
      </c>
      <c r="D98" s="658" t="s">
        <v>1002</v>
      </c>
      <c r="E98" s="14">
        <f>+'[7]retiros o dividendos ejercicio'!E16</f>
        <v>0</v>
      </c>
      <c r="F98" s="101"/>
      <c r="G98" s="101"/>
      <c r="H98" s="657">
        <f t="shared" si="11"/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I98" s="4"/>
      <c r="AJ98" s="4"/>
    </row>
    <row r="99" spans="2:36" ht="18.75" hidden="1">
      <c r="B99" s="658" t="s">
        <v>81</v>
      </c>
      <c r="C99" s="670">
        <v>44560</v>
      </c>
      <c r="D99" s="658" t="s">
        <v>1003</v>
      </c>
      <c r="E99" s="14">
        <f>+'[7]retiros o dividendos ejercicio'!F16</f>
        <v>0</v>
      </c>
      <c r="F99" s="101"/>
      <c r="G99" s="101"/>
      <c r="H99" s="657">
        <f t="shared" si="11"/>
        <v>0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I99" s="4"/>
      <c r="AJ99" s="4"/>
    </row>
    <row r="100" spans="2:36" ht="19.5" hidden="1" thickBot="1">
      <c r="B100" s="658" t="s">
        <v>81</v>
      </c>
      <c r="C100" s="670">
        <v>44560</v>
      </c>
      <c r="D100" s="658" t="s">
        <v>1004</v>
      </c>
      <c r="E100" s="17">
        <f>+'[7]retiros o dividendos ejercicio'!G16</f>
        <v>0</v>
      </c>
      <c r="F100" s="673"/>
      <c r="G100" s="673"/>
      <c r="H100" s="657">
        <f t="shared" si="11"/>
        <v>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I100" s="4"/>
      <c r="AJ100" s="4"/>
    </row>
    <row r="101" spans="2:36" ht="19.5" thickBot="1">
      <c r="B101" s="674" t="s">
        <v>1007</v>
      </c>
      <c r="C101" s="675"/>
      <c r="D101" s="675"/>
      <c r="E101" s="655">
        <f>SUM(E29:E100)</f>
        <v>120000000</v>
      </c>
      <c r="F101" s="655">
        <f>SUM(F29:F100)</f>
        <v>2</v>
      </c>
      <c r="G101" s="655">
        <f>SUM(G29:G100)</f>
        <v>0</v>
      </c>
      <c r="H101" s="655">
        <f>SUM(H29:H100)</f>
        <v>-102867489</v>
      </c>
      <c r="I101" s="655">
        <f>SUM(I29:I100)</f>
        <v>-90067480.305064306</v>
      </c>
      <c r="J101" s="655">
        <f>SUM(J29:J100)</f>
        <v>0</v>
      </c>
      <c r="K101" s="655">
        <f>SUM(K29:K100)</f>
        <v>-2400000</v>
      </c>
      <c r="L101" s="655">
        <f>SUM(L29:L100)</f>
        <v>0</v>
      </c>
      <c r="M101" s="655">
        <f>SUM(M29:M100)</f>
        <v>0</v>
      </c>
      <c r="N101" s="655">
        <f>SUM(N29:N100)</f>
        <v>0</v>
      </c>
      <c r="O101" s="655">
        <f>SUM(O29:O100)</f>
        <v>0</v>
      </c>
      <c r="P101" s="655">
        <f>SUM(P29:P100)</f>
        <v>0</v>
      </c>
      <c r="Q101" s="655">
        <f>SUM(Q29:Q100)</f>
        <v>0</v>
      </c>
      <c r="R101" s="655">
        <f>SUM(R29:R100)</f>
        <v>-10400008.694935694</v>
      </c>
      <c r="S101" s="655">
        <f>SUM(S29:S100)</f>
        <v>0</v>
      </c>
      <c r="T101" s="655">
        <f>SUM(T29:T100)</f>
        <v>0</v>
      </c>
      <c r="U101" s="655">
        <f>SUM(U29:U100)</f>
        <v>0</v>
      </c>
      <c r="V101" s="655">
        <f>SUM(V29:V100)</f>
        <v>-8840751.5999999996</v>
      </c>
      <c r="W101" s="655">
        <f>SUM(W29:W100)</f>
        <v>0</v>
      </c>
      <c r="X101" s="655">
        <f>SUM(X29:X100)</f>
        <v>-375800</v>
      </c>
      <c r="Y101" s="655">
        <f>SUM(Y29:Y100)</f>
        <v>0</v>
      </c>
      <c r="Z101" s="655">
        <f>SUM(Z29:Z100)</f>
        <v>0</v>
      </c>
      <c r="AA101" s="655">
        <f>SUM(AA29:AA100)</f>
        <v>0</v>
      </c>
      <c r="AB101" s="655">
        <f>SUM(AB29:AB100)</f>
        <v>0</v>
      </c>
      <c r="AC101" s="655">
        <f>SUM(AC29:AC100)</f>
        <v>0</v>
      </c>
      <c r="AD101" s="655">
        <f>SUM(AD29:AD100)</f>
        <v>0</v>
      </c>
      <c r="AE101" s="655">
        <f>SUM(AE29:AE100)</f>
        <v>0</v>
      </c>
      <c r="AF101" s="655">
        <f>SUM(AF29:AF100)</f>
        <v>0</v>
      </c>
      <c r="AG101" s="676">
        <f>SUM(AG29:AG100)</f>
        <v>0</v>
      </c>
      <c r="AI101" s="4"/>
      <c r="AJ101" s="4"/>
    </row>
    <row r="102" spans="2:36" ht="18.75">
      <c r="B102" s="677" t="s">
        <v>64</v>
      </c>
      <c r="C102" s="677"/>
      <c r="D102" s="677"/>
      <c r="E102" s="2"/>
      <c r="F102" s="14"/>
      <c r="G102" s="101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I102" s="4"/>
      <c r="AJ102" s="4"/>
    </row>
    <row r="103" spans="2:36" s="275" customFormat="1" ht="18.75">
      <c r="B103" s="678" t="s">
        <v>171</v>
      </c>
      <c r="C103" s="678">
        <f>+E95+E89+R89</f>
        <v>15419259.9</v>
      </c>
      <c r="D103" s="678"/>
      <c r="E103" s="101"/>
      <c r="F103" s="14"/>
      <c r="G103" s="663"/>
      <c r="H103" s="14"/>
      <c r="I103" s="14">
        <f>+I27+I101</f>
        <v>8.7453558593988419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4"/>
      <c r="AB103" s="101"/>
      <c r="AC103" s="101"/>
      <c r="AD103" s="101"/>
      <c r="AE103" s="101"/>
      <c r="AF103" s="101"/>
      <c r="AG103" s="101"/>
      <c r="AH103" s="5"/>
      <c r="AI103" s="11"/>
      <c r="AJ103" s="276"/>
    </row>
    <row r="104" spans="2:36" s="275" customFormat="1" ht="18.75">
      <c r="B104" s="678" t="s">
        <v>172</v>
      </c>
      <c r="C104" s="678">
        <f>+E96+E90+R90</f>
        <v>1713251.1</v>
      </c>
      <c r="D104" s="678"/>
      <c r="E104" s="101"/>
      <c r="F104" s="14"/>
      <c r="G104" s="663"/>
      <c r="H104" s="14"/>
      <c r="I104" s="14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4"/>
      <c r="AB104" s="101"/>
      <c r="AC104" s="101"/>
      <c r="AD104" s="101"/>
      <c r="AE104" s="101"/>
      <c r="AF104" s="101"/>
      <c r="AG104" s="101"/>
      <c r="AH104" s="5"/>
      <c r="AI104" s="11"/>
      <c r="AJ104" s="276"/>
    </row>
    <row r="105" spans="2:36" s="275" customFormat="1" ht="18.75">
      <c r="B105" s="678" t="s">
        <v>173</v>
      </c>
      <c r="C105" s="678"/>
      <c r="D105" s="678"/>
      <c r="E105" s="101"/>
      <c r="F105" s="14"/>
      <c r="G105" s="663"/>
      <c r="H105" s="14"/>
      <c r="I105" s="14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4"/>
      <c r="AB105" s="101"/>
      <c r="AC105" s="101"/>
      <c r="AD105" s="101"/>
      <c r="AE105" s="101"/>
      <c r="AF105" s="101"/>
      <c r="AG105" s="101"/>
      <c r="AH105" s="5"/>
      <c r="AI105" s="11"/>
      <c r="AJ105" s="276"/>
    </row>
    <row r="106" spans="2:36" s="275" customFormat="1" ht="18.75">
      <c r="B106" s="678" t="s">
        <v>174</v>
      </c>
      <c r="C106" s="678"/>
      <c r="D106" s="678"/>
      <c r="E106" s="101"/>
      <c r="F106" s="14"/>
      <c r="G106" s="663"/>
      <c r="H106" s="14"/>
      <c r="I106" s="14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4"/>
      <c r="AB106" s="101"/>
      <c r="AC106" s="101"/>
      <c r="AD106" s="101"/>
      <c r="AE106" s="101"/>
      <c r="AF106" s="101"/>
      <c r="AG106" s="101"/>
      <c r="AH106" s="5"/>
      <c r="AI106" s="11"/>
      <c r="AJ106" s="276"/>
    </row>
    <row r="107" spans="2:36" s="275" customFormat="1" ht="18.75">
      <c r="B107" s="678" t="s">
        <v>175</v>
      </c>
      <c r="C107" s="678"/>
      <c r="D107" s="678"/>
      <c r="E107" s="101"/>
      <c r="F107" s="14"/>
      <c r="G107" s="663"/>
      <c r="H107" s="14"/>
      <c r="I107" s="14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4"/>
      <c r="AB107" s="101"/>
      <c r="AC107" s="101"/>
      <c r="AD107" s="101"/>
      <c r="AE107" s="101"/>
      <c r="AF107" s="101"/>
      <c r="AG107" s="101"/>
      <c r="AH107" s="5"/>
      <c r="AI107" s="11"/>
      <c r="AJ107" s="276"/>
    </row>
    <row r="108" spans="2:36" s="275" customFormat="1" ht="19.5" thickBot="1">
      <c r="B108" s="679" t="s">
        <v>176</v>
      </c>
      <c r="C108" s="679"/>
      <c r="D108" s="679"/>
      <c r="E108" s="673"/>
      <c r="F108" s="14"/>
      <c r="G108" s="663"/>
      <c r="H108" s="14"/>
      <c r="I108" s="14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4"/>
      <c r="AB108" s="101"/>
      <c r="AC108" s="101"/>
      <c r="AD108" s="101"/>
      <c r="AE108" s="101"/>
      <c r="AF108" s="101"/>
      <c r="AG108" s="101"/>
      <c r="AH108" s="5"/>
      <c r="AI108" s="11"/>
      <c r="AJ108" s="276"/>
    </row>
    <row r="109" spans="2:36" s="275" customFormat="1" ht="19.5" thickBot="1">
      <c r="B109" s="674" t="s">
        <v>179</v>
      </c>
      <c r="C109" s="680"/>
      <c r="D109" s="680"/>
      <c r="E109" s="681">
        <f>SUM(E103:E108)</f>
        <v>0</v>
      </c>
      <c r="F109" s="682"/>
      <c r="G109" s="663"/>
      <c r="H109" s="14"/>
      <c r="I109" s="14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4"/>
      <c r="AB109" s="101"/>
      <c r="AC109" s="101"/>
      <c r="AD109" s="101"/>
      <c r="AE109" s="101"/>
      <c r="AF109" s="101"/>
      <c r="AG109" s="101"/>
      <c r="AH109" s="5"/>
      <c r="AI109" s="11"/>
      <c r="AJ109" s="276"/>
    </row>
    <row r="110" spans="2:36" s="275" customFormat="1" ht="18.75">
      <c r="B110" s="683" t="s">
        <v>177</v>
      </c>
      <c r="C110" s="683"/>
      <c r="D110" s="683"/>
      <c r="E110" s="684"/>
      <c r="F110" s="14"/>
      <c r="G110" s="663"/>
      <c r="H110" s="14"/>
      <c r="I110" s="14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4"/>
      <c r="AB110" s="101"/>
      <c r="AC110" s="101"/>
      <c r="AD110" s="101"/>
      <c r="AE110" s="101"/>
      <c r="AF110" s="101"/>
      <c r="AG110" s="101"/>
      <c r="AH110" s="5"/>
      <c r="AI110" s="11"/>
      <c r="AJ110" s="276"/>
    </row>
    <row r="111" spans="2:36" s="275" customFormat="1" ht="18.75">
      <c r="B111" s="678" t="s">
        <v>178</v>
      </c>
      <c r="C111" s="678"/>
      <c r="D111" s="678"/>
      <c r="E111" s="685">
        <f>+'[7]BASE IMPONIBLE'!G47</f>
        <v>0</v>
      </c>
      <c r="F111" s="14"/>
      <c r="G111" s="663"/>
      <c r="H111" s="14"/>
      <c r="I111" s="14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>
        <f>-E111*X12</f>
        <v>0</v>
      </c>
      <c r="W111" s="101"/>
      <c r="X111" s="101"/>
      <c r="Y111" s="101"/>
      <c r="Z111" s="101"/>
      <c r="AA111" s="14"/>
      <c r="AB111" s="101"/>
      <c r="AC111" s="101"/>
      <c r="AD111" s="101"/>
      <c r="AE111" s="101"/>
      <c r="AF111" s="101"/>
      <c r="AG111" s="101"/>
      <c r="AH111" s="5"/>
      <c r="AI111" s="11"/>
      <c r="AJ111" s="276"/>
    </row>
    <row r="112" spans="2:36" ht="19.5" thickBot="1">
      <c r="B112" s="679" t="s">
        <v>83</v>
      </c>
      <c r="C112" s="679"/>
      <c r="D112" s="679"/>
      <c r="E112" s="686">
        <f>+'[7]BALANCE 2023 '!J48</f>
        <v>40000</v>
      </c>
      <c r="F112" s="650"/>
      <c r="G112" s="65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>
        <f>-E112*X12</f>
        <v>-4444.4400000000005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I112" s="4"/>
      <c r="AJ112" s="4"/>
    </row>
    <row r="113" spans="2:36" s="275" customFormat="1" ht="19.5" thickBot="1">
      <c r="B113" s="674" t="s">
        <v>1008</v>
      </c>
      <c r="C113" s="675"/>
      <c r="D113" s="675"/>
      <c r="E113" s="687"/>
      <c r="F113" s="687"/>
      <c r="G113" s="687"/>
      <c r="H113" s="655">
        <f>+H27+H101</f>
        <v>5.0420165061950684E-2</v>
      </c>
      <c r="I113" s="655">
        <f>+I27+I101</f>
        <v>8.7453558593988419</v>
      </c>
      <c r="J113" s="655">
        <f>+J27+J101</f>
        <v>0</v>
      </c>
      <c r="K113" s="655">
        <f>+K27+K101</f>
        <v>0</v>
      </c>
      <c r="L113" s="655">
        <f>+L27+L101</f>
        <v>0</v>
      </c>
      <c r="M113" s="655">
        <f>+M27+M101</f>
        <v>0</v>
      </c>
      <c r="N113" s="655">
        <f>+N27+N101</f>
        <v>0</v>
      </c>
      <c r="O113" s="655">
        <f>+O27+O101</f>
        <v>0</v>
      </c>
      <c r="P113" s="655">
        <f>+P27+P101</f>
        <v>0</v>
      </c>
      <c r="Q113" s="655">
        <f>+Q27+Q101</f>
        <v>0</v>
      </c>
      <c r="R113" s="655">
        <f>+R27+R101</f>
        <v>-8.6949356943368912</v>
      </c>
      <c r="S113" s="655">
        <f>+S27+S101</f>
        <v>0</v>
      </c>
      <c r="T113" s="655">
        <f>+T27+T101</f>
        <v>0</v>
      </c>
      <c r="U113" s="655">
        <f>+U27+U101</f>
        <v>0</v>
      </c>
      <c r="V113" s="655">
        <f>+V27+V101+V111+V112</f>
        <v>-4443.7271760744607</v>
      </c>
      <c r="W113" s="655">
        <f>+W27+W101</f>
        <v>0</v>
      </c>
      <c r="X113" s="655">
        <f>+X27+X101</f>
        <v>0</v>
      </c>
      <c r="Y113" s="655">
        <f>+Y27+Y101</f>
        <v>0</v>
      </c>
      <c r="Z113" s="655">
        <f>+Z27+Z101</f>
        <v>0</v>
      </c>
      <c r="AA113" s="655">
        <f>+AA27+AA101</f>
        <v>0</v>
      </c>
      <c r="AB113" s="655">
        <f>+AB27+AB101</f>
        <v>0</v>
      </c>
      <c r="AC113" s="655">
        <f>+AC27+AC101</f>
        <v>0</v>
      </c>
      <c r="AD113" s="655">
        <f>+AD27+AD101</f>
        <v>0</v>
      </c>
      <c r="AE113" s="655">
        <f>+AE27+AE101</f>
        <v>0</v>
      </c>
      <c r="AF113" s="655">
        <f>+AF27+AF101</f>
        <v>0</v>
      </c>
      <c r="AG113" s="655">
        <f>+AG27+AG101</f>
        <v>0</v>
      </c>
      <c r="AH113" s="5"/>
      <c r="AI113" s="276">
        <f>SUM(AI16:AI103)</f>
        <v>100.14285714285714</v>
      </c>
      <c r="AJ113" s="276"/>
    </row>
    <row r="114" spans="2:36" ht="18.75">
      <c r="B114" s="688"/>
      <c r="C114" s="688"/>
      <c r="D114" s="68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I114" s="4"/>
      <c r="AJ114" s="4"/>
    </row>
    <row r="115" spans="2:36">
      <c r="V115" s="4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27"/>
  <sheetViews>
    <sheetView workbookViewId="0">
      <selection activeCell="H28" sqref="H28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1021</v>
      </c>
      <c r="D2" s="392"/>
      <c r="E2" s="393"/>
      <c r="F2" s="394"/>
    </row>
    <row r="3" spans="2:6">
      <c r="B3" s="395"/>
      <c r="C3" s="2" t="s">
        <v>846</v>
      </c>
      <c r="D3" s="2"/>
      <c r="E3" s="386">
        <f>+'RREE '!C103</f>
        <v>15419259.9</v>
      </c>
      <c r="F3" s="396"/>
    </row>
    <row r="4" spans="2:6">
      <c r="B4" s="395"/>
      <c r="C4" s="2" t="s">
        <v>859</v>
      </c>
      <c r="D4" s="2"/>
      <c r="E4" s="386">
        <f>-'RREE '!I85</f>
        <v>6406588.9560169559</v>
      </c>
      <c r="F4" s="396"/>
    </row>
    <row r="5" spans="2:6">
      <c r="B5" s="395"/>
      <c r="C5" s="2" t="s">
        <v>846</v>
      </c>
      <c r="D5" s="2"/>
      <c r="E5" s="386">
        <f>+'RREE '!C104</f>
        <v>1713251.1</v>
      </c>
      <c r="F5" s="396"/>
    </row>
    <row r="6" spans="2:6">
      <c r="B6" s="395"/>
      <c r="C6" s="2" t="s">
        <v>859</v>
      </c>
      <c r="D6" s="2"/>
      <c r="E6" s="386">
        <f>-'RREE '!I88</f>
        <v>711844</v>
      </c>
      <c r="F6" s="396"/>
    </row>
    <row r="7" spans="2:6">
      <c r="B7" s="395"/>
      <c r="C7" s="2"/>
      <c r="D7" s="2"/>
      <c r="E7" s="386"/>
      <c r="F7" s="396"/>
    </row>
    <row r="8" spans="2:6">
      <c r="B8" s="395"/>
      <c r="C8" s="2" t="s">
        <v>847</v>
      </c>
      <c r="D8" s="2"/>
      <c r="E8" s="386">
        <f>SUM(E3:E6)</f>
        <v>24250943.956016958</v>
      </c>
      <c r="F8" s="396"/>
    </row>
    <row r="9" spans="2:6">
      <c r="B9" s="395"/>
      <c r="C9" s="2"/>
      <c r="D9" s="2"/>
      <c r="E9" s="386"/>
      <c r="F9" s="396"/>
    </row>
    <row r="10" spans="2:6" ht="15.75" thickBot="1">
      <c r="B10" s="395"/>
      <c r="C10" s="2" t="s">
        <v>848</v>
      </c>
      <c r="D10" s="2"/>
      <c r="E10" s="387">
        <f>+E8</f>
        <v>24250943.956016958</v>
      </c>
      <c r="F10" s="396"/>
    </row>
    <row r="11" spans="2:6">
      <c r="B11" s="395"/>
      <c r="C11" s="2"/>
      <c r="D11" s="2"/>
      <c r="E11" s="388">
        <v>0.9</v>
      </c>
      <c r="F11" s="396"/>
    </row>
    <row r="12" spans="2:6">
      <c r="B12" s="395"/>
      <c r="C12" s="2"/>
      <c r="D12" s="2"/>
      <c r="E12" s="385"/>
      <c r="F12" s="396"/>
    </row>
    <row r="13" spans="2:6">
      <c r="B13" s="395"/>
      <c r="C13" s="18" t="s">
        <v>849</v>
      </c>
      <c r="D13" s="18"/>
      <c r="E13" s="389">
        <f>+E10/E11</f>
        <v>26945493.284463286</v>
      </c>
      <c r="F13" s="396"/>
    </row>
    <row r="14" spans="2:6">
      <c r="B14" s="395"/>
      <c r="C14" s="2"/>
      <c r="D14" s="2"/>
      <c r="E14" s="385"/>
      <c r="F14" s="396"/>
    </row>
    <row r="15" spans="2:6">
      <c r="B15" s="397" t="s">
        <v>850</v>
      </c>
      <c r="C15" s="18" t="s">
        <v>851</v>
      </c>
      <c r="D15" s="2"/>
      <c r="E15" s="385"/>
      <c r="F15" s="396"/>
    </row>
    <row r="16" spans="2:6">
      <c r="B16" s="395"/>
      <c r="C16" s="2" t="s">
        <v>852</v>
      </c>
      <c r="D16" s="2"/>
      <c r="E16" s="386">
        <f>+E13</f>
        <v>26945493.284463286</v>
      </c>
      <c r="F16" s="396"/>
    </row>
    <row r="17" spans="2:8">
      <c r="B17" s="395"/>
      <c r="C17" s="2" t="s">
        <v>853</v>
      </c>
      <c r="D17" s="2"/>
      <c r="E17" s="385" t="s">
        <v>854</v>
      </c>
      <c r="F17" s="396"/>
    </row>
    <row r="18" spans="2:8">
      <c r="B18" s="395"/>
      <c r="C18" s="2"/>
      <c r="D18" s="2"/>
      <c r="E18" s="390">
        <v>0.1</v>
      </c>
      <c r="F18" s="396"/>
    </row>
    <row r="19" spans="2:8">
      <c r="B19" s="395"/>
      <c r="C19" s="18" t="s">
        <v>855</v>
      </c>
      <c r="D19" s="18"/>
      <c r="E19" s="389">
        <f>+E16*E18</f>
        <v>2694549.3284463286</v>
      </c>
      <c r="F19" s="396"/>
    </row>
    <row r="20" spans="2:8">
      <c r="B20" s="395"/>
      <c r="C20" s="2"/>
      <c r="D20" s="2"/>
      <c r="E20" s="385"/>
      <c r="F20" s="396"/>
    </row>
    <row r="21" spans="2:8">
      <c r="B21" s="397" t="s">
        <v>856</v>
      </c>
      <c r="C21" s="18" t="s">
        <v>857</v>
      </c>
      <c r="D21" s="2"/>
      <c r="E21" s="385"/>
      <c r="F21" s="396"/>
    </row>
    <row r="22" spans="2:8" ht="15.75" thickBot="1">
      <c r="B22" s="1323"/>
      <c r="C22" s="399" t="s">
        <v>1022</v>
      </c>
      <c r="D22" s="400">
        <f>+E3+E4</f>
        <v>21825848.856016956</v>
      </c>
      <c r="E22" s="401">
        <v>0.111111</v>
      </c>
      <c r="F22" s="402">
        <f>+D22*E22</f>
        <v>2425091.8922409001</v>
      </c>
    </row>
    <row r="23" spans="2:8" ht="15.75" thickBot="1">
      <c r="B23" s="398"/>
      <c r="C23" s="399" t="s">
        <v>1023</v>
      </c>
      <c r="D23" s="400">
        <f>+E5+E6</f>
        <v>2425095.1</v>
      </c>
      <c r="E23" s="401">
        <v>0.111111</v>
      </c>
      <c r="F23" s="402">
        <f>+D23*E23</f>
        <v>269454.74165610003</v>
      </c>
    </row>
    <row r="26" spans="2:8">
      <c r="D26" s="431">
        <v>45412</v>
      </c>
      <c r="E26" s="274" t="s">
        <v>864</v>
      </c>
      <c r="G26" s="432">
        <f>+E19</f>
        <v>2694549.3284463286</v>
      </c>
    </row>
    <row r="27" spans="2:8">
      <c r="F27" s="274" t="s">
        <v>865</v>
      </c>
      <c r="H27" s="432">
        <f>+G26</f>
        <v>2694549.3284463286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1" sqref="L4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R19 at2023</vt:lpstr>
      <vt:lpstr>R18 at2023</vt:lpstr>
      <vt:lpstr>retiros  at2023</vt:lpstr>
      <vt:lpstr>RREE  at2023 </vt:lpstr>
      <vt:lpstr>CALCULO IDPC VOL 2023</vt:lpstr>
      <vt:lpstr>ddjj 1948 at2023 </vt:lpstr>
      <vt:lpstr>R20 at2023</vt:lpstr>
      <vt:lpstr>R21 at2023 </vt:lpstr>
      <vt:lpstr> R6  at2023</vt:lpstr>
      <vt:lpstr>anverso empresa</vt:lpstr>
      <vt:lpstr>anverso socio 1</vt:lpstr>
      <vt:lpstr>BALANCE 2023 </vt:lpstr>
      <vt:lpstr>retiros o dividendos ejercicio</vt:lpstr>
      <vt:lpstr>BASE IMPONIBLE</vt:lpstr>
      <vt:lpstr>R17 14 D3</vt:lpstr>
      <vt:lpstr>R19 14 D3</vt:lpstr>
      <vt:lpstr>R18 14 D3</vt:lpstr>
      <vt:lpstr>RREE </vt:lpstr>
      <vt:lpstr>CALCULO IDPC VOL 2024</vt:lpstr>
      <vt:lpstr>Hoja1</vt:lpstr>
      <vt:lpstr>' R6  at2023'!Área_de_impresión</vt:lpstr>
      <vt:lpstr>'R17 14 D3'!Área_de_impresión</vt:lpstr>
      <vt:lpstr>'R18 14 D3'!Área_de_impresión</vt:lpstr>
      <vt:lpstr>'R18 at2023'!Área_de_impresión</vt:lpstr>
      <vt:lpstr>'R19 14 D3'!Área_de_impresión</vt:lpstr>
      <vt:lpstr>'R19 at2023'!Área_de_impresión</vt:lpstr>
      <vt:lpstr>'R20 at2023'!Área_de_impresión</vt:lpstr>
      <vt:lpstr>'R21 at2023 '!Área_de_impresión</vt:lpstr>
      <vt:lpstr>'RREE '!Área_de_impresión</vt:lpstr>
      <vt:lpstr>'RREE  at2023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2024-01-31T23:30:52Z</dcterms:modified>
</cp:coreProperties>
</file>