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CPCIChile SpA\Empresa - OTEC\Programa Talleres y Cursos 2024\030 - Pack para la Renta\02 - Registros Tributarios de Rentas Empesariales\Curso Julio 2023\"/>
    </mc:Choice>
  </mc:AlternateContent>
  <xr:revisionPtr revIDLastSave="0" documentId="8_{1955B545-921A-4044-AA97-CFD8A44E6289}" xr6:coauthVersionLast="47" xr6:coauthVersionMax="47" xr10:uidLastSave="{00000000-0000-0000-0000-000000000000}"/>
  <bookViews>
    <workbookView xWindow="32310" yWindow="0" windowWidth="14820" windowHeight="15600" activeTab="5"/>
  </bookViews>
  <sheets>
    <sheet name="dj1925 co1023 at2017" sheetId="61" r:id="rId1"/>
    <sheet name="RLI SPI at 2018" sheetId="97" r:id="rId2"/>
    <sheet name="retiros o dividendos ejercicio" sheetId="96" r:id="rId3"/>
    <sheet name="REGISTROS AT2018" sheetId="43" r:id="rId4"/>
    <sheet name="F1939" sheetId="98" r:id="rId5"/>
    <sheet name="F1941 " sheetId="10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b" localSheetId="0">#REF!</definedName>
    <definedName name="\b" localSheetId="4">#REF!</definedName>
    <definedName name="\b" localSheetId="5">#REF!</definedName>
    <definedName name="\b" localSheetId="3">#REF!</definedName>
    <definedName name="\b" localSheetId="2">#REF!</definedName>
    <definedName name="\b" localSheetId="1">#REF!</definedName>
    <definedName name="\b">#REF!</definedName>
    <definedName name="\z" localSheetId="0">#REF!</definedName>
    <definedName name="\z" localSheetId="4">#REF!</definedName>
    <definedName name="\z" localSheetId="5">#REF!</definedName>
    <definedName name="\z" localSheetId="3">#REF!</definedName>
    <definedName name="\z" localSheetId="2">#REF!</definedName>
    <definedName name="\z" localSheetId="1">#REF!</definedName>
    <definedName name="\z">#REF!</definedName>
    <definedName name="_xlnm.Print_Area" localSheetId="0">'dj1925 co1023 at2017'!$A$2:$F$2</definedName>
    <definedName name="_xlnm.Print_Area" localSheetId="4">'F1939'!$A$1:$AA$82</definedName>
    <definedName name="_xlnm.Print_Area" localSheetId="5">'F1941 '!$A$1:$X$122</definedName>
    <definedName name="CBDDSDSGSE" localSheetId="4">#REF!</definedName>
    <definedName name="CBDDSDSGSE" localSheetId="5">#REF!</definedName>
    <definedName name="CBDDSDSGSE" localSheetId="2">#REF!</definedName>
    <definedName name="CBDDSDSGSE" localSheetId="1">#REF!</definedName>
    <definedName name="CBDDSDSGSE">#REF!</definedName>
    <definedName name="CC" localSheetId="4">#REF!</definedName>
    <definedName name="CC" localSheetId="5">#REF!</definedName>
    <definedName name="CC" localSheetId="2">#REF!</definedName>
    <definedName name="CC" localSheetId="1">#REF!</definedName>
    <definedName name="CC">#REF!</definedName>
    <definedName name="CCCC" localSheetId="4">[1]bien!#REF!</definedName>
    <definedName name="CCCC" localSheetId="5">[1]bien!#REF!</definedName>
    <definedName name="CCCC" localSheetId="2">[1]bien!#REF!</definedName>
    <definedName name="CCCC" localSheetId="1">[1]bien!#REF!</definedName>
    <definedName name="CCCC">[1]bien!#REF!</definedName>
    <definedName name="CCCCC" localSheetId="0">[1]bien!#REF!</definedName>
    <definedName name="CCCCC" localSheetId="4">[1]bien!#REF!</definedName>
    <definedName name="CCCCC" localSheetId="5">[1]bien!#REF!</definedName>
    <definedName name="CCCCC" localSheetId="3">[1]bien!#REF!</definedName>
    <definedName name="CCCCC" localSheetId="2">[1]bien!#REF!</definedName>
    <definedName name="CCCCC" localSheetId="1">[1]bien!#REF!</definedName>
    <definedName name="CCCCC">[1]bien!#REF!</definedName>
    <definedName name="DD" localSheetId="4">#REF!</definedName>
    <definedName name="DD" localSheetId="5">#REF!</definedName>
    <definedName name="DD" localSheetId="2">#REF!</definedName>
    <definedName name="DD" localSheetId="1">#REF!</definedName>
    <definedName name="DD">#REF!</definedName>
    <definedName name="DFF" localSheetId="4">#REF!</definedName>
    <definedName name="DFF" localSheetId="5">#REF!</definedName>
    <definedName name="DFF" localSheetId="2">#REF!</definedName>
    <definedName name="DFF" localSheetId="1">#REF!</definedName>
    <definedName name="DFF">#REF!</definedName>
    <definedName name="DFFFD" localSheetId="4">#REF!</definedName>
    <definedName name="DFFFD" localSheetId="5">#REF!</definedName>
    <definedName name="DFFFD" localSheetId="2">#REF!</definedName>
    <definedName name="DFFFD" localSheetId="1">#REF!</definedName>
    <definedName name="DFFFD">#REF!</definedName>
    <definedName name="DOS" localSheetId="4">#REF!</definedName>
    <definedName name="DOS" localSheetId="5">#REF!</definedName>
    <definedName name="DOS" localSheetId="2">#REF!</definedName>
    <definedName name="DOS" localSheetId="1">#REF!</definedName>
    <definedName name="DOS">#REF!</definedName>
    <definedName name="EDEE" localSheetId="4">#REF!</definedName>
    <definedName name="EDEE" localSheetId="5">#REF!</definedName>
    <definedName name="EDEE" localSheetId="2">#REF!</definedName>
    <definedName name="EDEE" localSheetId="1">#REF!</definedName>
    <definedName name="EDEE">#REF!</definedName>
    <definedName name="Excel_BuiltIn_Print_Area_2_1" localSheetId="0">#REF!</definedName>
    <definedName name="Excel_BuiltIn_Print_Area_2_1" localSheetId="4">#REF!</definedName>
    <definedName name="Excel_BuiltIn_Print_Area_2_1" localSheetId="5">#REF!</definedName>
    <definedName name="Excel_BuiltIn_Print_Area_2_1" localSheetId="3">#REF!</definedName>
    <definedName name="Excel_BuiltIn_Print_Area_2_1" localSheetId="2">#REF!</definedName>
    <definedName name="Excel_BuiltIn_Print_Area_2_1" localSheetId="1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4">[1]bien!#REF!</definedName>
    <definedName name="fecha_act" localSheetId="5">[1]bien!#REF!</definedName>
    <definedName name="fecha_act" localSheetId="3">[1]bien!#REF!</definedName>
    <definedName name="fecha_act" localSheetId="2">[1]bien!#REF!</definedName>
    <definedName name="fecha_act" localSheetId="1">[1]bien!#REF!</definedName>
    <definedName name="fecha_act">[1]bien!#REF!</definedName>
    <definedName name="FF" localSheetId="4">#REF!</definedName>
    <definedName name="FF" localSheetId="5">#REF!</definedName>
    <definedName name="FF" localSheetId="2">#REF!</definedName>
    <definedName name="FF" localSheetId="1">#REF!</definedName>
    <definedName name="FF">#REF!</definedName>
    <definedName name="FFF" localSheetId="4">#REF!</definedName>
    <definedName name="FFF" localSheetId="5">#REF!</definedName>
    <definedName name="FFF" localSheetId="2">#REF!</definedName>
    <definedName name="FFF" localSheetId="1">#REF!</definedName>
    <definedName name="FFF">#REF!</definedName>
    <definedName name="FFFF" localSheetId="4">[1]bien!#REF!</definedName>
    <definedName name="FFFF" localSheetId="5">[1]bien!#REF!</definedName>
    <definedName name="FFFF" localSheetId="2">[1]bien!#REF!</definedName>
    <definedName name="FFFF" localSheetId="1">[1]bien!#REF!</definedName>
    <definedName name="FFFF">[1]bien!#REF!</definedName>
    <definedName name="GVKey">""</definedName>
    <definedName name="HGHHH" localSheetId="4">#REF!</definedName>
    <definedName name="HGHHH" localSheetId="5">#REF!</definedName>
    <definedName name="HGHHH" localSheetId="2">#REF!</definedName>
    <definedName name="HGHHH" localSheetId="1">#REF!</definedName>
    <definedName name="HGHHH">#REF!</definedName>
    <definedName name="HHHH" localSheetId="4">#REF!</definedName>
    <definedName name="HHHH" localSheetId="5">#REF!</definedName>
    <definedName name="HHHH" localSheetId="2">#REF!</definedName>
    <definedName name="HHHH" localSheetId="1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4">#REF!</definedName>
    <definedName name="INVERSION" localSheetId="5">#REF!</definedName>
    <definedName name="INVERSION" localSheetId="3">#REF!</definedName>
    <definedName name="INVERSION" localSheetId="2">#REF!</definedName>
    <definedName name="INVERSION" localSheetId="1">#REF!</definedName>
    <definedName name="INVERSION">#REF!</definedName>
    <definedName name="ipc">'[1]calculos planilla'!$P$3:$Q$146</definedName>
    <definedName name="matriz" localSheetId="0">#REF!</definedName>
    <definedName name="matriz" localSheetId="4">#REF!</definedName>
    <definedName name="matriz" localSheetId="5">#REF!</definedName>
    <definedName name="matriz" localSheetId="3">#REF!</definedName>
    <definedName name="matriz" localSheetId="2">#REF!</definedName>
    <definedName name="matriz" localSheetId="1">#REF!</definedName>
    <definedName name="matriz">#REF!</definedName>
    <definedName name="matriz2" localSheetId="0">#REF!</definedName>
    <definedName name="matriz2" localSheetId="4">#REF!</definedName>
    <definedName name="matriz2" localSheetId="5">#REF!</definedName>
    <definedName name="matriz2" localSheetId="3">#REF!</definedName>
    <definedName name="matriz2" localSheetId="2">#REF!</definedName>
    <definedName name="matriz2" localSheetId="1">#REF!</definedName>
    <definedName name="matriz2">#REF!</definedName>
    <definedName name="operacion" localSheetId="0">#REF!</definedName>
    <definedName name="operacion" localSheetId="4">#REF!</definedName>
    <definedName name="operacion" localSheetId="5">#REF!</definedName>
    <definedName name="operacion" localSheetId="3">#REF!</definedName>
    <definedName name="operacion" localSheetId="2">#REF!</definedName>
    <definedName name="operacion" localSheetId="1">#REF!</definedName>
    <definedName name="operacion">#REF!</definedName>
    <definedName name="OPERACION1" localSheetId="0">#REF!</definedName>
    <definedName name="OPERACION1" localSheetId="4">#REF!</definedName>
    <definedName name="OPERACION1" localSheetId="5">#REF!</definedName>
    <definedName name="OPERACION1" localSheetId="3">#REF!</definedName>
    <definedName name="OPERACION1" localSheetId="2">#REF!</definedName>
    <definedName name="OPERACION1" localSheetId="1">#REF!</definedName>
    <definedName name="OPERACION1">#REF!</definedName>
    <definedName name="RRRR" localSheetId="4">#REF!</definedName>
    <definedName name="RRRR" localSheetId="5">#REF!</definedName>
    <definedName name="RRRR" localSheetId="2">#REF!</definedName>
    <definedName name="RRRR" localSheetId="1">#REF!</definedName>
    <definedName name="RRRR">#REF!</definedName>
    <definedName name="SPSet">"current"</definedName>
    <definedName name="SPWS_WBID">""</definedName>
    <definedName name="SRDF" localSheetId="4">#REF!</definedName>
    <definedName name="SRDF" localSheetId="5">#REF!</definedName>
    <definedName name="SRDF" localSheetId="2">#REF!</definedName>
    <definedName name="SRDF" localSheetId="1">#REF!</definedName>
    <definedName name="SRDF">#REF!</definedName>
    <definedName name="TABLAS" localSheetId="0">#REF!</definedName>
    <definedName name="TABLAS" localSheetId="4">#REF!</definedName>
    <definedName name="TABLAS" localSheetId="5">#REF!</definedName>
    <definedName name="TABLAS" localSheetId="3">#REF!</definedName>
    <definedName name="TABLAS" localSheetId="2">#REF!</definedName>
    <definedName name="TABLAS" localSheetId="1">#REF!</definedName>
    <definedName name="TABLAS">#REF!</definedName>
    <definedName name="TTTT" localSheetId="4">#REF!</definedName>
    <definedName name="TTTT" localSheetId="5">#REF!</definedName>
    <definedName name="TTTT" localSheetId="2">#REF!</definedName>
    <definedName name="TTTT" localSheetId="1">#REF!</definedName>
    <definedName name="TTTT">#REF!</definedName>
    <definedName name="v" localSheetId="2">'[3]Registrar '!$A$2:$B$182</definedName>
    <definedName name="v">'[2]Registrar '!$A$2:$B$182</definedName>
    <definedName name="VFGDGDS" localSheetId="4">#REF!</definedName>
    <definedName name="VFGDGDS" localSheetId="5">#REF!</definedName>
    <definedName name="VFGDGDS" localSheetId="2">#REF!</definedName>
    <definedName name="VFGDGDS" localSheetId="1">#REF!</definedName>
    <definedName name="VFGDGDS">#REF!</definedName>
    <definedName name="Vutil">[1]bien!$G$17</definedName>
    <definedName name="XX" localSheetId="4">#REF!</definedName>
    <definedName name="XX" localSheetId="5">#REF!</definedName>
    <definedName name="XX" localSheetId="2">#REF!</definedName>
    <definedName name="XX" localSheetId="1">#REF!</definedName>
    <definedName name="XX">#REF!</definedName>
    <definedName name="XXX" localSheetId="4">#REF!</definedName>
    <definedName name="XXX" localSheetId="5">#REF!</definedName>
    <definedName name="XXX" localSheetId="2">#REF!</definedName>
    <definedName name="XXX" localSheetId="1">#REF!</definedName>
    <definedName name="XXX">#REF!</definedName>
  </definedNames>
  <calcPr calcId="191029"/>
</workbook>
</file>

<file path=xl/calcChain.xml><?xml version="1.0" encoding="utf-8"?>
<calcChain xmlns="http://schemas.openxmlformats.org/spreadsheetml/2006/main">
  <c r="AA69" i="98" l="1"/>
  <c r="G95" i="106"/>
  <c r="H95" i="106"/>
  <c r="I95" i="106"/>
  <c r="J95" i="106"/>
  <c r="K95" i="106"/>
  <c r="L95" i="106"/>
  <c r="M95" i="106"/>
  <c r="N95" i="106"/>
  <c r="O95" i="106"/>
  <c r="P95" i="106"/>
  <c r="Q95" i="106"/>
  <c r="S95" i="106"/>
  <c r="T95" i="106"/>
  <c r="U95" i="106"/>
  <c r="V95" i="106"/>
  <c r="W95" i="106"/>
  <c r="E95" i="106"/>
  <c r="F56" i="98"/>
  <c r="G56" i="98"/>
  <c r="H56" i="98"/>
  <c r="I56" i="98"/>
  <c r="J56" i="98"/>
  <c r="K56" i="98"/>
  <c r="F57" i="98"/>
  <c r="G57" i="98"/>
  <c r="H57" i="98"/>
  <c r="I57" i="98"/>
  <c r="J57" i="98"/>
  <c r="K57" i="98"/>
  <c r="F58" i="98"/>
  <c r="G58" i="98"/>
  <c r="H58" i="98"/>
  <c r="I58" i="98"/>
  <c r="J58" i="98"/>
  <c r="K58" i="98"/>
  <c r="F59" i="98"/>
  <c r="G59" i="98"/>
  <c r="H59" i="98"/>
  <c r="I59" i="98"/>
  <c r="J59" i="98"/>
  <c r="K59" i="98"/>
  <c r="F60" i="98"/>
  <c r="G60" i="98"/>
  <c r="H60" i="98"/>
  <c r="I60" i="98"/>
  <c r="J60" i="98"/>
  <c r="K60" i="98"/>
  <c r="F61" i="98"/>
  <c r="G61" i="98"/>
  <c r="H61" i="98"/>
  <c r="I61" i="98"/>
  <c r="J61" i="98"/>
  <c r="K61" i="98"/>
  <c r="F62" i="98"/>
  <c r="G62" i="98"/>
  <c r="H62" i="98"/>
  <c r="I62" i="98"/>
  <c r="J62" i="98"/>
  <c r="K62" i="98"/>
  <c r="F63" i="98"/>
  <c r="G63" i="98"/>
  <c r="H63" i="98"/>
  <c r="I63" i="98"/>
  <c r="J63" i="98"/>
  <c r="K63" i="98"/>
  <c r="F64" i="98"/>
  <c r="G64" i="98"/>
  <c r="H64" i="98"/>
  <c r="I64" i="98"/>
  <c r="J64" i="98"/>
  <c r="K64" i="98"/>
  <c r="F65" i="98"/>
  <c r="G65" i="98"/>
  <c r="H65" i="98"/>
  <c r="I65" i="98"/>
  <c r="J65" i="98"/>
  <c r="K65" i="98"/>
  <c r="F66" i="98"/>
  <c r="G66" i="98"/>
  <c r="H66" i="98"/>
  <c r="I66" i="98"/>
  <c r="J66" i="98"/>
  <c r="K66" i="98"/>
  <c r="F67" i="98"/>
  <c r="G67" i="98"/>
  <c r="H67" i="98"/>
  <c r="I67" i="98"/>
  <c r="J67" i="98"/>
  <c r="K67" i="98"/>
  <c r="E63" i="98"/>
  <c r="D63" i="98"/>
  <c r="E64" i="98"/>
  <c r="D64" i="98"/>
  <c r="E65" i="98"/>
  <c r="E66" i="98"/>
  <c r="D66" i="98"/>
  <c r="E67" i="98"/>
  <c r="D67" i="98"/>
  <c r="D65" i="98"/>
  <c r="E57" i="98"/>
  <c r="D57" i="98"/>
  <c r="E58" i="98"/>
  <c r="D58" i="98"/>
  <c r="E59" i="98"/>
  <c r="D59" i="98"/>
  <c r="E60" i="98"/>
  <c r="D60" i="98"/>
  <c r="E61" i="98"/>
  <c r="D61" i="98"/>
  <c r="P55" i="98"/>
  <c r="Z47" i="98"/>
  <c r="Y47" i="98"/>
  <c r="X47" i="98"/>
  <c r="W47" i="98"/>
  <c r="V47" i="98"/>
  <c r="D96" i="43"/>
  <c r="D97" i="43"/>
  <c r="D98" i="43"/>
  <c r="D99" i="43"/>
  <c r="D100" i="43"/>
  <c r="D95" i="43"/>
  <c r="D101" i="43"/>
  <c r="F29" i="98"/>
  <c r="G29" i="98"/>
  <c r="H29" i="98"/>
  <c r="I29" i="98"/>
  <c r="J29" i="98"/>
  <c r="K29" i="98"/>
  <c r="L29" i="98"/>
  <c r="M29" i="98"/>
  <c r="N29" i="98"/>
  <c r="O29" i="98"/>
  <c r="P29" i="98"/>
  <c r="Q29" i="98"/>
  <c r="R29" i="98"/>
  <c r="S29" i="98"/>
  <c r="T29" i="98"/>
  <c r="V29" i="98"/>
  <c r="W29" i="98"/>
  <c r="X29" i="98"/>
  <c r="Y29" i="98"/>
  <c r="Z29" i="98"/>
  <c r="C29" i="98"/>
  <c r="V88" i="43"/>
  <c r="U52" i="98"/>
  <c r="R88" i="43"/>
  <c r="Q52" i="98"/>
  <c r="C111" i="43"/>
  <c r="E109" i="43"/>
  <c r="E110" i="43"/>
  <c r="C101" i="43"/>
  <c r="E98" i="43"/>
  <c r="E99" i="43"/>
  <c r="E100" i="43"/>
  <c r="F26" i="43"/>
  <c r="E29" i="98"/>
  <c r="D29" i="98"/>
  <c r="B35" i="97"/>
  <c r="B34" i="97"/>
  <c r="R8" i="43"/>
  <c r="R9" i="43"/>
  <c r="F24" i="106"/>
  <c r="F25" i="106"/>
  <c r="F26" i="106"/>
  <c r="F28" i="106"/>
  <c r="F30" i="106"/>
  <c r="F33" i="106"/>
  <c r="F34" i="106"/>
  <c r="F23" i="106"/>
  <c r="F35" i="106"/>
  <c r="R35" i="106"/>
  <c r="F85" i="106"/>
  <c r="R85" i="106"/>
  <c r="F87" i="106"/>
  <c r="F89" i="106"/>
  <c r="F91" i="106"/>
  <c r="F93" i="106"/>
  <c r="R93" i="106"/>
  <c r="F83" i="106"/>
  <c r="F73" i="106"/>
  <c r="F75" i="106"/>
  <c r="F77" i="106"/>
  <c r="R77" i="106"/>
  <c r="F79" i="106"/>
  <c r="F81" i="106"/>
  <c r="D61" i="97"/>
  <c r="V45" i="98"/>
  <c r="W45" i="98"/>
  <c r="X45" i="98"/>
  <c r="Y45" i="98"/>
  <c r="Z45" i="98"/>
  <c r="I21" i="98"/>
  <c r="J21" i="98"/>
  <c r="L21" i="98"/>
  <c r="M21" i="98"/>
  <c r="N21" i="98"/>
  <c r="O21" i="98"/>
  <c r="P21" i="98"/>
  <c r="R21" i="98"/>
  <c r="S21" i="98"/>
  <c r="T21" i="98"/>
  <c r="V21" i="98"/>
  <c r="W21" i="98"/>
  <c r="X21" i="98"/>
  <c r="Y21" i="98"/>
  <c r="Z21" i="98"/>
  <c r="V22" i="98"/>
  <c r="W22" i="98"/>
  <c r="X22" i="98"/>
  <c r="Y22" i="98"/>
  <c r="Z22" i="98"/>
  <c r="F23" i="98"/>
  <c r="G23" i="98"/>
  <c r="H23" i="98"/>
  <c r="I23" i="98"/>
  <c r="J23" i="98"/>
  <c r="K23" i="98"/>
  <c r="L23" i="98"/>
  <c r="M23" i="98"/>
  <c r="N23" i="98"/>
  <c r="O23" i="98"/>
  <c r="P23" i="98"/>
  <c r="R23" i="98"/>
  <c r="S23" i="98"/>
  <c r="T23" i="98"/>
  <c r="V23" i="98"/>
  <c r="W23" i="98"/>
  <c r="X23" i="98"/>
  <c r="Y23" i="98"/>
  <c r="Z23" i="98"/>
  <c r="V24" i="98"/>
  <c r="W24" i="98"/>
  <c r="X24" i="98"/>
  <c r="Y24" i="98"/>
  <c r="Z24" i="98"/>
  <c r="F25" i="98"/>
  <c r="G25" i="98"/>
  <c r="H25" i="98"/>
  <c r="I25" i="98"/>
  <c r="J25" i="98"/>
  <c r="K25" i="98"/>
  <c r="L25" i="98"/>
  <c r="M25" i="98"/>
  <c r="N25" i="98"/>
  <c r="O25" i="98"/>
  <c r="P25" i="98"/>
  <c r="R25" i="98"/>
  <c r="S25" i="98"/>
  <c r="T25" i="98"/>
  <c r="V25" i="98"/>
  <c r="W25" i="98"/>
  <c r="X25" i="98"/>
  <c r="Y25" i="98"/>
  <c r="Z25" i="98"/>
  <c r="V26" i="98"/>
  <c r="W26" i="98"/>
  <c r="X26" i="98"/>
  <c r="Y26" i="98"/>
  <c r="Z26" i="98"/>
  <c r="F27" i="98"/>
  <c r="G27" i="98"/>
  <c r="H27" i="98"/>
  <c r="I27" i="98"/>
  <c r="J27" i="98"/>
  <c r="K27" i="98"/>
  <c r="L27" i="98"/>
  <c r="M27" i="98"/>
  <c r="N27" i="98"/>
  <c r="O27" i="98"/>
  <c r="P27" i="98"/>
  <c r="R27" i="98"/>
  <c r="S27" i="98"/>
  <c r="T27" i="98"/>
  <c r="V27" i="98"/>
  <c r="W27" i="98"/>
  <c r="X27" i="98"/>
  <c r="Y27" i="98"/>
  <c r="Z27" i="98"/>
  <c r="V28" i="98"/>
  <c r="W28" i="98"/>
  <c r="X28" i="98"/>
  <c r="Y28" i="98"/>
  <c r="Z28" i="98"/>
  <c r="F30" i="98"/>
  <c r="G30" i="98"/>
  <c r="H30" i="98"/>
  <c r="I30" i="98"/>
  <c r="J30" i="98"/>
  <c r="K30" i="98"/>
  <c r="L30" i="98"/>
  <c r="M30" i="98"/>
  <c r="N30" i="98"/>
  <c r="O30" i="98"/>
  <c r="P30" i="98"/>
  <c r="R30" i="98"/>
  <c r="S30" i="98"/>
  <c r="T30" i="98"/>
  <c r="V30" i="98"/>
  <c r="W30" i="98"/>
  <c r="X30" i="98"/>
  <c r="Y30" i="98"/>
  <c r="Z30" i="98"/>
  <c r="V31" i="98"/>
  <c r="W31" i="98"/>
  <c r="X31" i="98"/>
  <c r="Y31" i="98"/>
  <c r="Z31" i="98"/>
  <c r="F32" i="98"/>
  <c r="G32" i="98"/>
  <c r="H32" i="98"/>
  <c r="I32" i="98"/>
  <c r="J32" i="98"/>
  <c r="K32" i="98"/>
  <c r="L32" i="98"/>
  <c r="M32" i="98"/>
  <c r="N32" i="98"/>
  <c r="O32" i="98"/>
  <c r="P32" i="98"/>
  <c r="R32" i="98"/>
  <c r="S32" i="98"/>
  <c r="T32" i="98"/>
  <c r="V32" i="98"/>
  <c r="W32" i="98"/>
  <c r="X32" i="98"/>
  <c r="Y32" i="98"/>
  <c r="Z32" i="98"/>
  <c r="V33" i="98"/>
  <c r="W33" i="98"/>
  <c r="X33" i="98"/>
  <c r="Y33" i="98"/>
  <c r="Z33" i="98"/>
  <c r="F34" i="98"/>
  <c r="G34" i="98"/>
  <c r="H34" i="98"/>
  <c r="I34" i="98"/>
  <c r="J34" i="98"/>
  <c r="K34" i="98"/>
  <c r="L34" i="98"/>
  <c r="M34" i="98"/>
  <c r="N34" i="98"/>
  <c r="O34" i="98"/>
  <c r="P34" i="98"/>
  <c r="R34" i="98"/>
  <c r="S34" i="98"/>
  <c r="T34" i="98"/>
  <c r="V34" i="98"/>
  <c r="W34" i="98"/>
  <c r="X34" i="98"/>
  <c r="Y34" i="98"/>
  <c r="Z34" i="98"/>
  <c r="V35" i="98"/>
  <c r="W35" i="98"/>
  <c r="X35" i="98"/>
  <c r="Y35" i="98"/>
  <c r="Z35" i="98"/>
  <c r="F36" i="98"/>
  <c r="G36" i="98"/>
  <c r="H36" i="98"/>
  <c r="I36" i="98"/>
  <c r="J36" i="98"/>
  <c r="K36" i="98"/>
  <c r="L36" i="98"/>
  <c r="M36" i="98"/>
  <c r="N36" i="98"/>
  <c r="O36" i="98"/>
  <c r="P36" i="98"/>
  <c r="R36" i="98"/>
  <c r="S36" i="98"/>
  <c r="T36" i="98"/>
  <c r="V36" i="98"/>
  <c r="W36" i="98"/>
  <c r="X36" i="98"/>
  <c r="Y36" i="98"/>
  <c r="Z36" i="98"/>
  <c r="V37" i="98"/>
  <c r="W37" i="98"/>
  <c r="X37" i="98"/>
  <c r="Y37" i="98"/>
  <c r="Z37" i="98"/>
  <c r="F38" i="98"/>
  <c r="G38" i="98"/>
  <c r="H38" i="98"/>
  <c r="I38" i="98"/>
  <c r="J38" i="98"/>
  <c r="K38" i="98"/>
  <c r="L38" i="98"/>
  <c r="M38" i="98"/>
  <c r="N38" i="98"/>
  <c r="O38" i="98"/>
  <c r="P38" i="98"/>
  <c r="R38" i="98"/>
  <c r="S38" i="98"/>
  <c r="T38" i="98"/>
  <c r="V38" i="98"/>
  <c r="W38" i="98"/>
  <c r="X38" i="98"/>
  <c r="Y38" i="98"/>
  <c r="Z38" i="98"/>
  <c r="V39" i="98"/>
  <c r="W39" i="98"/>
  <c r="X39" i="98"/>
  <c r="Y39" i="98"/>
  <c r="Z39" i="98"/>
  <c r="F40" i="98"/>
  <c r="G40" i="98"/>
  <c r="H40" i="98"/>
  <c r="I40" i="98"/>
  <c r="J40" i="98"/>
  <c r="K40" i="98"/>
  <c r="L40" i="98"/>
  <c r="M40" i="98"/>
  <c r="N40" i="98"/>
  <c r="O40" i="98"/>
  <c r="P40" i="98"/>
  <c r="R40" i="98"/>
  <c r="S40" i="98"/>
  <c r="T40" i="98"/>
  <c r="V40" i="98"/>
  <c r="W40" i="98"/>
  <c r="X40" i="98"/>
  <c r="Y40" i="98"/>
  <c r="Z40" i="98"/>
  <c r="V41" i="98"/>
  <c r="W41" i="98"/>
  <c r="X41" i="98"/>
  <c r="Y41" i="98"/>
  <c r="Z41" i="98"/>
  <c r="F42" i="98"/>
  <c r="G42" i="98"/>
  <c r="H42" i="98"/>
  <c r="I42" i="98"/>
  <c r="J42" i="98"/>
  <c r="K42" i="98"/>
  <c r="L42" i="98"/>
  <c r="M42" i="98"/>
  <c r="N42" i="98"/>
  <c r="O42" i="98"/>
  <c r="P42" i="98"/>
  <c r="R42" i="98"/>
  <c r="S42" i="98"/>
  <c r="T42" i="98"/>
  <c r="V42" i="98"/>
  <c r="W42" i="98"/>
  <c r="X42" i="98"/>
  <c r="Y42" i="98"/>
  <c r="Z42" i="98"/>
  <c r="V43" i="98"/>
  <c r="W43" i="98"/>
  <c r="X43" i="98"/>
  <c r="Y43" i="98"/>
  <c r="Z43" i="98"/>
  <c r="F44" i="98"/>
  <c r="G44" i="98"/>
  <c r="H44" i="98"/>
  <c r="I44" i="98"/>
  <c r="J44" i="98"/>
  <c r="K44" i="98"/>
  <c r="L44" i="98"/>
  <c r="M44" i="98"/>
  <c r="N44" i="98"/>
  <c r="O44" i="98"/>
  <c r="P44" i="98"/>
  <c r="R44" i="98"/>
  <c r="S44" i="98"/>
  <c r="T44" i="98"/>
  <c r="V44" i="98"/>
  <c r="W44" i="98"/>
  <c r="X44" i="98"/>
  <c r="Y44" i="98"/>
  <c r="Z44" i="98"/>
  <c r="F46" i="98"/>
  <c r="G46" i="98"/>
  <c r="H46" i="98"/>
  <c r="I46" i="98"/>
  <c r="J46" i="98"/>
  <c r="K46" i="98"/>
  <c r="L46" i="98"/>
  <c r="M46" i="98"/>
  <c r="N46" i="98"/>
  <c r="O46" i="98"/>
  <c r="P46" i="98"/>
  <c r="R46" i="98"/>
  <c r="S46" i="98"/>
  <c r="T46" i="98"/>
  <c r="V46" i="98"/>
  <c r="W46" i="98"/>
  <c r="X46" i="98"/>
  <c r="Y46" i="98"/>
  <c r="Z46" i="98"/>
  <c r="C78" i="43"/>
  <c r="F113" i="106"/>
  <c r="E113" i="106"/>
  <c r="D113" i="106"/>
  <c r="C113" i="106"/>
  <c r="C110" i="106"/>
  <c r="X95" i="106"/>
  <c r="D95" i="106"/>
  <c r="B115" i="106"/>
  <c r="D9" i="106"/>
  <c r="B9" i="106"/>
  <c r="F67" i="43"/>
  <c r="E67" i="43"/>
  <c r="F62" i="43"/>
  <c r="E62" i="43"/>
  <c r="F57" i="43"/>
  <c r="V57" i="43"/>
  <c r="F52" i="43"/>
  <c r="V52" i="43"/>
  <c r="F47" i="43"/>
  <c r="V47" i="43"/>
  <c r="F42" i="43"/>
  <c r="E42" i="43"/>
  <c r="F37" i="43"/>
  <c r="V37" i="43"/>
  <c r="F32" i="43"/>
  <c r="V32" i="43"/>
  <c r="F22" i="43"/>
  <c r="E22" i="43"/>
  <c r="F17" i="43"/>
  <c r="V17" i="43"/>
  <c r="U25" i="98"/>
  <c r="F12" i="43"/>
  <c r="V12" i="43"/>
  <c r="E62" i="98"/>
  <c r="D62" i="98"/>
  <c r="B30" i="98"/>
  <c r="B32" i="98"/>
  <c r="B34" i="98"/>
  <c r="B36" i="98"/>
  <c r="B38" i="98"/>
  <c r="B40" i="98"/>
  <c r="B42" i="98"/>
  <c r="B44" i="98"/>
  <c r="B46" i="98"/>
  <c r="B28" i="98"/>
  <c r="B31" i="98"/>
  <c r="B33" i="98"/>
  <c r="B35" i="98"/>
  <c r="B37" i="98"/>
  <c r="B39" i="98"/>
  <c r="B41" i="98"/>
  <c r="B43" i="98"/>
  <c r="B45" i="98"/>
  <c r="C46" i="98"/>
  <c r="C47" i="98"/>
  <c r="C44" i="98"/>
  <c r="C42" i="98"/>
  <c r="C40" i="98"/>
  <c r="C38" i="98"/>
  <c r="C36" i="98"/>
  <c r="C34" i="98"/>
  <c r="C32" i="98"/>
  <c r="C30" i="98"/>
  <c r="C27" i="98"/>
  <c r="C25" i="98"/>
  <c r="C23" i="98"/>
  <c r="J9" i="43"/>
  <c r="I22" i="98"/>
  <c r="K9" i="43"/>
  <c r="J22" i="98"/>
  <c r="M9" i="43"/>
  <c r="L22" i="98"/>
  <c r="N9" i="43"/>
  <c r="M22" i="98"/>
  <c r="O9" i="43"/>
  <c r="N22" i="98"/>
  <c r="P9" i="43"/>
  <c r="O22" i="98"/>
  <c r="Q9" i="43"/>
  <c r="P22" i="98"/>
  <c r="S9" i="43"/>
  <c r="R22" i="98"/>
  <c r="T9" i="43"/>
  <c r="T10" i="43"/>
  <c r="T13" i="43"/>
  <c r="U9" i="43"/>
  <c r="T22" i="98"/>
  <c r="E105" i="43"/>
  <c r="E97" i="43"/>
  <c r="E96" i="43"/>
  <c r="H8" i="43"/>
  <c r="H9" i="43"/>
  <c r="H10" i="43"/>
  <c r="I8" i="43"/>
  <c r="H21" i="98"/>
  <c r="L8" i="43"/>
  <c r="L9" i="43"/>
  <c r="K22" i="98"/>
  <c r="K21" i="98"/>
  <c r="H82" i="43"/>
  <c r="G50" i="98"/>
  <c r="I83" i="43"/>
  <c r="H50" i="98"/>
  <c r="J84" i="43"/>
  <c r="E84" i="43"/>
  <c r="K85" i="43"/>
  <c r="E85" i="43"/>
  <c r="L86" i="43"/>
  <c r="K50" i="98"/>
  <c r="G8" i="43"/>
  <c r="F21" i="98"/>
  <c r="N87" i="43"/>
  <c r="M51" i="98"/>
  <c r="P90" i="43"/>
  <c r="O54" i="98"/>
  <c r="Q21" i="98"/>
  <c r="O4" i="43"/>
  <c r="T4" i="43"/>
  <c r="C16" i="43"/>
  <c r="F16" i="43"/>
  <c r="E16" i="43"/>
  <c r="V16" i="43"/>
  <c r="C21" i="43"/>
  <c r="F21" i="43"/>
  <c r="C27" i="43"/>
  <c r="F27" i="43"/>
  <c r="E26" i="43"/>
  <c r="C31" i="43"/>
  <c r="F31" i="43"/>
  <c r="C36" i="43"/>
  <c r="F36" i="43"/>
  <c r="E34" i="98"/>
  <c r="D34" i="98"/>
  <c r="C41" i="43"/>
  <c r="F41" i="43"/>
  <c r="E41" i="43"/>
  <c r="C46" i="43"/>
  <c r="F46" i="43"/>
  <c r="C51" i="43"/>
  <c r="F51" i="43"/>
  <c r="C56" i="43"/>
  <c r="F56" i="43"/>
  <c r="C61" i="43"/>
  <c r="F61" i="43"/>
  <c r="C66" i="43"/>
  <c r="F66" i="43"/>
  <c r="C11" i="43"/>
  <c r="F11" i="43"/>
  <c r="H79" i="98"/>
  <c r="G79" i="98"/>
  <c r="F79" i="98"/>
  <c r="U78" i="98"/>
  <c r="T78" i="98"/>
  <c r="S78" i="98"/>
  <c r="E78" i="98"/>
  <c r="E77" i="98"/>
  <c r="D77" i="98"/>
  <c r="C77" i="98"/>
  <c r="B77" i="98"/>
  <c r="S76" i="98"/>
  <c r="Q76" i="98"/>
  <c r="B73" i="98"/>
  <c r="D41" i="97"/>
  <c r="E77" i="97"/>
  <c r="D45" i="97"/>
  <c r="E78" i="97"/>
  <c r="F36" i="106"/>
  <c r="F60" i="106"/>
  <c r="R60" i="106"/>
  <c r="F37" i="106"/>
  <c r="R37" i="106"/>
  <c r="F61" i="106"/>
  <c r="R61" i="106"/>
  <c r="F39" i="106"/>
  <c r="R39" i="106"/>
  <c r="F63" i="106"/>
  <c r="R63" i="106"/>
  <c r="F40" i="106"/>
  <c r="F64" i="106"/>
  <c r="R64" i="106"/>
  <c r="F41" i="106"/>
  <c r="R41" i="106"/>
  <c r="F53" i="106"/>
  <c r="F65" i="106"/>
  <c r="F43" i="106"/>
  <c r="R43" i="106"/>
  <c r="F67" i="106"/>
  <c r="R67" i="106"/>
  <c r="F44" i="106"/>
  <c r="R44" i="106"/>
  <c r="F68" i="106"/>
  <c r="F45" i="106"/>
  <c r="R45" i="106"/>
  <c r="F57" i="106"/>
  <c r="R57" i="106"/>
  <c r="F69" i="106"/>
  <c r="F59" i="106"/>
  <c r="R59" i="106"/>
  <c r="E108" i="43"/>
  <c r="E107" i="43"/>
  <c r="E106" i="43"/>
  <c r="Q10" i="43"/>
  <c r="Q13" i="43"/>
  <c r="Q14" i="43"/>
  <c r="N10" i="43"/>
  <c r="N13" i="43"/>
  <c r="N14" i="43"/>
  <c r="E56" i="98"/>
  <c r="D56" i="98"/>
  <c r="E95" i="43"/>
  <c r="V67" i="43"/>
  <c r="E57" i="43"/>
  <c r="E32" i="43"/>
  <c r="V42" i="43"/>
  <c r="E47" i="43"/>
  <c r="V62" i="43"/>
  <c r="E12" i="43"/>
  <c r="U10" i="43"/>
  <c r="U13" i="43"/>
  <c r="U14" i="43"/>
  <c r="M10" i="43"/>
  <c r="M13" i="43"/>
  <c r="P114" i="43"/>
  <c r="O68" i="98"/>
  <c r="D63" i="97"/>
  <c r="V26" i="43"/>
  <c r="U29" i="98"/>
  <c r="D62" i="97"/>
  <c r="G9" i="43"/>
  <c r="F22" i="98"/>
  <c r="E83" i="43"/>
  <c r="S10" i="43"/>
  <c r="S13" i="43"/>
  <c r="S14" i="43"/>
  <c r="R24" i="98"/>
  <c r="E86" i="43"/>
  <c r="E37" i="43"/>
  <c r="K10" i="43"/>
  <c r="K13" i="43"/>
  <c r="K14" i="43"/>
  <c r="J24" i="98"/>
  <c r="P10" i="43"/>
  <c r="P13" i="43"/>
  <c r="P14" i="43"/>
  <c r="O24" i="98"/>
  <c r="E82" i="43"/>
  <c r="V22" i="43"/>
  <c r="I9" i="43"/>
  <c r="H22" i="98"/>
  <c r="O10" i="43"/>
  <c r="O13" i="43"/>
  <c r="J50" i="98"/>
  <c r="D50" i="98"/>
  <c r="I50" i="98"/>
  <c r="R66" i="43"/>
  <c r="R42" i="43"/>
  <c r="R22" i="43"/>
  <c r="R37" i="43"/>
  <c r="T24" i="98"/>
  <c r="V8" i="43"/>
  <c r="U21" i="98"/>
  <c r="F8" i="43"/>
  <c r="F9" i="43"/>
  <c r="F47" i="106"/>
  <c r="F55" i="106"/>
  <c r="R55" i="106"/>
  <c r="F51" i="106"/>
  <c r="F58" i="106"/>
  <c r="F54" i="106"/>
  <c r="R54" i="106"/>
  <c r="F50" i="106"/>
  <c r="R50" i="106"/>
  <c r="F49" i="106"/>
  <c r="F71" i="106"/>
  <c r="R71" i="106"/>
  <c r="R81" i="106"/>
  <c r="F56" i="106"/>
  <c r="R56" i="106"/>
  <c r="F52" i="106"/>
  <c r="R52" i="106"/>
  <c r="F48" i="106"/>
  <c r="R48" i="106"/>
  <c r="R51" i="106"/>
  <c r="R47" i="106"/>
  <c r="E21" i="98"/>
  <c r="E46" i="98"/>
  <c r="D46" i="98"/>
  <c r="V66" i="43"/>
  <c r="U46" i="98"/>
  <c r="E66" i="43"/>
  <c r="V36" i="43"/>
  <c r="U34" i="98"/>
  <c r="R17" i="43"/>
  <c r="R62" i="43"/>
  <c r="R57" i="43"/>
  <c r="R12" i="43"/>
  <c r="R25" i="106"/>
  <c r="R69" i="106"/>
  <c r="R73" i="106"/>
  <c r="R91" i="106"/>
  <c r="R79" i="106"/>
  <c r="R83" i="106"/>
  <c r="R87" i="106"/>
  <c r="R23" i="106"/>
  <c r="R33" i="106"/>
  <c r="R24" i="106"/>
  <c r="P15" i="43"/>
  <c r="P18" i="43"/>
  <c r="E8" i="43"/>
  <c r="R26" i="106"/>
  <c r="R30" i="106"/>
  <c r="R89" i="106"/>
  <c r="R75" i="106"/>
  <c r="R65" i="106"/>
  <c r="R68" i="106"/>
  <c r="R40" i="106"/>
  <c r="S4" i="43"/>
  <c r="R67" i="43"/>
  <c r="Q46" i="98"/>
  <c r="R47" i="43"/>
  <c r="R32" i="43"/>
  <c r="R36" i="106"/>
  <c r="F46" i="106"/>
  <c r="R46" i="106"/>
  <c r="F66" i="106"/>
  <c r="F62" i="106"/>
  <c r="R62" i="106"/>
  <c r="Y69" i="98"/>
  <c r="W69" i="98"/>
  <c r="F82" i="106"/>
  <c r="R82" i="106"/>
  <c r="F78" i="106"/>
  <c r="R78" i="106"/>
  <c r="F74" i="106"/>
  <c r="R74" i="106"/>
  <c r="F94" i="106"/>
  <c r="R94" i="106"/>
  <c r="F90" i="106"/>
  <c r="R90" i="106"/>
  <c r="F86" i="106"/>
  <c r="R86" i="106"/>
  <c r="F32" i="106"/>
  <c r="R32" i="106"/>
  <c r="F29" i="106"/>
  <c r="F70" i="106"/>
  <c r="F42" i="106"/>
  <c r="R42" i="106"/>
  <c r="F38" i="106"/>
  <c r="R38" i="106"/>
  <c r="Z69" i="98"/>
  <c r="X69" i="98"/>
  <c r="V69" i="98"/>
  <c r="F80" i="106"/>
  <c r="R80" i="106"/>
  <c r="F76" i="106"/>
  <c r="R76" i="106"/>
  <c r="F72" i="106"/>
  <c r="F92" i="106"/>
  <c r="R92" i="106"/>
  <c r="F88" i="106"/>
  <c r="R88" i="106"/>
  <c r="F84" i="106"/>
  <c r="R84" i="106"/>
  <c r="F31" i="106"/>
  <c r="R31" i="106"/>
  <c r="F27" i="106"/>
  <c r="R27" i="106"/>
  <c r="R29" i="106"/>
  <c r="K15" i="43"/>
  <c r="K18" i="43"/>
  <c r="R72" i="106"/>
  <c r="R70" i="106"/>
  <c r="E22" i="98"/>
  <c r="V61" i="43"/>
  <c r="U44" i="98"/>
  <c r="E61" i="43"/>
  <c r="R41" i="43"/>
  <c r="Q36" i="98"/>
  <c r="E36" i="98"/>
  <c r="D36" i="98"/>
  <c r="V41" i="43"/>
  <c r="U36" i="98"/>
  <c r="E51" i="43"/>
  <c r="V51" i="43"/>
  <c r="U40" i="98"/>
  <c r="V46" i="43"/>
  <c r="U38" i="98"/>
  <c r="E38" i="98"/>
  <c r="D38" i="98"/>
  <c r="R46" i="43"/>
  <c r="Q38" i="98"/>
  <c r="E46" i="43"/>
  <c r="E21" i="43"/>
  <c r="E27" i="98"/>
  <c r="D27" i="98"/>
  <c r="V21" i="43"/>
  <c r="U27" i="98"/>
  <c r="R21" i="43"/>
  <c r="Q27" i="98"/>
  <c r="R66" i="106"/>
  <c r="R51" i="43"/>
  <c r="R36" i="43"/>
  <c r="Q34" i="98"/>
  <c r="R28" i="106"/>
  <c r="E44" i="98"/>
  <c r="D44" i="98"/>
  <c r="R61" i="43"/>
  <c r="Q44" i="98"/>
  <c r="E36" i="43"/>
  <c r="R58" i="106"/>
  <c r="R49" i="106"/>
  <c r="E40" i="98"/>
  <c r="D40" i="98"/>
  <c r="R34" i="106"/>
  <c r="R53" i="106"/>
  <c r="E79" i="97"/>
  <c r="Q22" i="98"/>
  <c r="R10" i="43"/>
  <c r="H13" i="43"/>
  <c r="G22" i="98"/>
  <c r="D22" i="98"/>
  <c r="I10" i="43"/>
  <c r="I13" i="43"/>
  <c r="F49" i="98"/>
  <c r="D49" i="98"/>
  <c r="E81" i="43"/>
  <c r="I14" i="43"/>
  <c r="H24" i="98"/>
  <c r="P89" i="43"/>
  <c r="O53" i="98"/>
  <c r="C79" i="43"/>
  <c r="F79" i="43"/>
  <c r="E79" i="43"/>
  <c r="K19" i="43"/>
  <c r="J26" i="98"/>
  <c r="L10" i="43"/>
  <c r="L13" i="43"/>
  <c r="F95" i="106"/>
  <c r="D115" i="106"/>
  <c r="F10" i="43"/>
  <c r="F13" i="43"/>
  <c r="E9" i="43"/>
  <c r="E10" i="43"/>
  <c r="E13" i="43"/>
  <c r="E31" i="43"/>
  <c r="R31" i="43"/>
  <c r="Q32" i="98"/>
  <c r="E32" i="98"/>
  <c r="D32" i="98"/>
  <c r="V31" i="43"/>
  <c r="U32" i="98"/>
  <c r="T14" i="43"/>
  <c r="S24" i="98"/>
  <c r="P24" i="98"/>
  <c r="Q15" i="43"/>
  <c r="Q18" i="43"/>
  <c r="V11" i="43"/>
  <c r="U23" i="98"/>
  <c r="E11" i="43"/>
  <c r="E23" i="98"/>
  <c r="E48" i="98"/>
  <c r="D48" i="98"/>
  <c r="P19" i="43"/>
  <c r="O26" i="98"/>
  <c r="P20" i="43"/>
  <c r="P23" i="43"/>
  <c r="R95" i="106"/>
  <c r="P115" i="106"/>
  <c r="V56" i="43"/>
  <c r="U42" i="98"/>
  <c r="R56" i="43"/>
  <c r="Q42" i="98"/>
  <c r="E42" i="98"/>
  <c r="D42" i="98"/>
  <c r="E56" i="43"/>
  <c r="I15" i="43"/>
  <c r="I18" i="43"/>
  <c r="M14" i="43"/>
  <c r="L24" i="98"/>
  <c r="M24" i="98"/>
  <c r="N15" i="43"/>
  <c r="N18" i="43"/>
  <c r="H15" i="43"/>
  <c r="H18" i="43"/>
  <c r="H14" i="43"/>
  <c r="G24" i="98"/>
  <c r="R27" i="43"/>
  <c r="Q30" i="98"/>
  <c r="E27" i="43"/>
  <c r="E30" i="98"/>
  <c r="D30" i="98"/>
  <c r="V27" i="43"/>
  <c r="U30" i="98"/>
  <c r="R11" i="43"/>
  <c r="E17" i="43"/>
  <c r="U15" i="43"/>
  <c r="U18" i="43"/>
  <c r="R16" i="43"/>
  <c r="Q25" i="98"/>
  <c r="C48" i="98"/>
  <c r="C49" i="98"/>
  <c r="C50" i="98"/>
  <c r="E25" i="98"/>
  <c r="D25" i="98"/>
  <c r="R52" i="43"/>
  <c r="Q40" i="98"/>
  <c r="E52" i="43"/>
  <c r="S22" i="98"/>
  <c r="S15" i="43"/>
  <c r="S18" i="43"/>
  <c r="G10" i="43"/>
  <c r="G13" i="43"/>
  <c r="V9" i="43"/>
  <c r="J10" i="43"/>
  <c r="J13" i="43"/>
  <c r="G21" i="98"/>
  <c r="O14" i="43"/>
  <c r="N24" i="98"/>
  <c r="U22" i="98"/>
  <c r="V10" i="43"/>
  <c r="V13" i="43"/>
  <c r="C56" i="98"/>
  <c r="C57" i="98"/>
  <c r="C58" i="98"/>
  <c r="C59" i="98"/>
  <c r="C60" i="98"/>
  <c r="C53" i="98"/>
  <c r="C54" i="98"/>
  <c r="C55" i="98"/>
  <c r="C51" i="98"/>
  <c r="C52" i="98"/>
  <c r="U19" i="43"/>
  <c r="T26" i="98"/>
  <c r="U20" i="43"/>
  <c r="U23" i="43"/>
  <c r="M15" i="43"/>
  <c r="M18" i="43"/>
  <c r="D23" i="98"/>
  <c r="F14" i="43"/>
  <c r="F15" i="43"/>
  <c r="F18" i="43"/>
  <c r="I20" i="43"/>
  <c r="I23" i="43"/>
  <c r="I19" i="43"/>
  <c r="H26" i="98"/>
  <c r="Q19" i="43"/>
  <c r="P26" i="98"/>
  <c r="Q20" i="43"/>
  <c r="Q23" i="43"/>
  <c r="T15" i="43"/>
  <c r="T18" i="43"/>
  <c r="O15" i="43"/>
  <c r="O18" i="43"/>
  <c r="Q23" i="98"/>
  <c r="R13" i="43"/>
  <c r="G14" i="43"/>
  <c r="F24" i="98"/>
  <c r="L15" i="43"/>
  <c r="L18" i="43"/>
  <c r="L14" i="43"/>
  <c r="K24" i="98"/>
  <c r="D21" i="98"/>
  <c r="K20" i="43"/>
  <c r="K23" i="43"/>
  <c r="J15" i="43"/>
  <c r="J18" i="43"/>
  <c r="J14" i="43"/>
  <c r="I24" i="98"/>
  <c r="S19" i="43"/>
  <c r="R26" i="98"/>
  <c r="H19" i="43"/>
  <c r="G26" i="98"/>
  <c r="P24" i="43"/>
  <c r="O28" i="98"/>
  <c r="N19" i="43"/>
  <c r="M26" i="98"/>
  <c r="N20" i="43"/>
  <c r="N23" i="43"/>
  <c r="M19" i="43"/>
  <c r="L26" i="98"/>
  <c r="O19" i="43"/>
  <c r="N26" i="98"/>
  <c r="O20" i="43"/>
  <c r="O23" i="43"/>
  <c r="T20" i="43"/>
  <c r="T23" i="43"/>
  <c r="T19" i="43"/>
  <c r="S26" i="98"/>
  <c r="K24" i="43"/>
  <c r="J28" i="98"/>
  <c r="N24" i="43"/>
  <c r="M28" i="98"/>
  <c r="I24" i="43"/>
  <c r="H28" i="98"/>
  <c r="I25" i="43"/>
  <c r="I28" i="43"/>
  <c r="U24" i="43"/>
  <c r="T28" i="98"/>
  <c r="U25" i="43"/>
  <c r="U28" i="43"/>
  <c r="L19" i="43"/>
  <c r="K26" i="98"/>
  <c r="L20" i="43"/>
  <c r="L23" i="43"/>
  <c r="C61" i="98"/>
  <c r="C62" i="98"/>
  <c r="C63" i="98"/>
  <c r="C64" i="98"/>
  <c r="C65" i="98"/>
  <c r="J19" i="43"/>
  <c r="I26" i="98"/>
  <c r="J20" i="43"/>
  <c r="J23" i="43"/>
  <c r="V14" i="43"/>
  <c r="U24" i="98"/>
  <c r="P25" i="43"/>
  <c r="P28" i="43"/>
  <c r="F19" i="43"/>
  <c r="H20" i="43"/>
  <c r="H23" i="43"/>
  <c r="G15" i="43"/>
  <c r="G18" i="43"/>
  <c r="E24" i="98"/>
  <c r="E14" i="43"/>
  <c r="E15" i="43"/>
  <c r="E18" i="43"/>
  <c r="Q24" i="43"/>
  <c r="P28" i="98"/>
  <c r="Q25" i="43"/>
  <c r="Q28" i="43"/>
  <c r="S20" i="43"/>
  <c r="S23" i="43"/>
  <c r="R15" i="43"/>
  <c r="R18" i="43"/>
  <c r="R14" i="43"/>
  <c r="Q24" i="98"/>
  <c r="H24" i="43"/>
  <c r="G28" i="98"/>
  <c r="H25" i="43"/>
  <c r="H28" i="43"/>
  <c r="L24" i="43"/>
  <c r="K28" i="98"/>
  <c r="E26" i="98"/>
  <c r="D26" i="98"/>
  <c r="E19" i="43"/>
  <c r="E20" i="43"/>
  <c r="E23" i="43"/>
  <c r="F20" i="43"/>
  <c r="F23" i="43"/>
  <c r="G19" i="43"/>
  <c r="F26" i="98"/>
  <c r="R19" i="43"/>
  <c r="Q26" i="98"/>
  <c r="R20" i="43"/>
  <c r="R23" i="43"/>
  <c r="M20" i="43"/>
  <c r="M23" i="43"/>
  <c r="I29" i="43"/>
  <c r="H31" i="98"/>
  <c r="U29" i="43"/>
  <c r="T31" i="98"/>
  <c r="P29" i="43"/>
  <c r="O31" i="98"/>
  <c r="P30" i="43"/>
  <c r="P33" i="43"/>
  <c r="S24" i="43"/>
  <c r="R28" i="98"/>
  <c r="S25" i="43"/>
  <c r="S28" i="43"/>
  <c r="J24" i="43"/>
  <c r="I28" i="98"/>
  <c r="Q30" i="43"/>
  <c r="Q33" i="43"/>
  <c r="Q29" i="43"/>
  <c r="P31" i="98"/>
  <c r="N25" i="43"/>
  <c r="N28" i="43"/>
  <c r="O24" i="43"/>
  <c r="N28" i="98"/>
  <c r="C66" i="98"/>
  <c r="C67" i="98"/>
  <c r="C68" i="98"/>
  <c r="T24" i="43"/>
  <c r="S28" i="98"/>
  <c r="V15" i="43"/>
  <c r="V18" i="43"/>
  <c r="D24" i="98"/>
  <c r="K25" i="43"/>
  <c r="K28" i="43"/>
  <c r="K29" i="43"/>
  <c r="J31" i="98"/>
  <c r="I30" i="43"/>
  <c r="I33" i="43"/>
  <c r="L25" i="43"/>
  <c r="L28" i="43"/>
  <c r="N29" i="43"/>
  <c r="M31" i="98"/>
  <c r="N30" i="43"/>
  <c r="N33" i="43"/>
  <c r="M24" i="43"/>
  <c r="L28" i="98"/>
  <c r="V19" i="43"/>
  <c r="U26" i="98"/>
  <c r="R25" i="43"/>
  <c r="R28" i="43"/>
  <c r="R24" i="43"/>
  <c r="Q28" i="98"/>
  <c r="S29" i="43"/>
  <c r="R31" i="98"/>
  <c r="S30" i="43"/>
  <c r="S33" i="43"/>
  <c r="Q34" i="43"/>
  <c r="P33" i="98"/>
  <c r="Q35" i="43"/>
  <c r="Q38" i="43"/>
  <c r="J25" i="43"/>
  <c r="J28" i="43"/>
  <c r="G20" i="43"/>
  <c r="G23" i="43"/>
  <c r="H30" i="43"/>
  <c r="H33" i="43"/>
  <c r="H29" i="43"/>
  <c r="G31" i="98"/>
  <c r="T25" i="43"/>
  <c r="T28" i="43"/>
  <c r="P34" i="43"/>
  <c r="O33" i="98"/>
  <c r="P35" i="43"/>
  <c r="P38" i="43"/>
  <c r="O25" i="43"/>
  <c r="O28" i="43"/>
  <c r="U30" i="43"/>
  <c r="U33" i="43"/>
  <c r="F24" i="43"/>
  <c r="L29" i="43"/>
  <c r="K31" i="98"/>
  <c r="L30" i="43"/>
  <c r="L33" i="43"/>
  <c r="T29" i="43"/>
  <c r="S31" i="98"/>
  <c r="S35" i="43"/>
  <c r="S38" i="43"/>
  <c r="S34" i="43"/>
  <c r="R33" i="98"/>
  <c r="I34" i="43"/>
  <c r="H33" i="98"/>
  <c r="I35" i="43"/>
  <c r="I38" i="43"/>
  <c r="N34" i="43"/>
  <c r="M33" i="98"/>
  <c r="K30" i="43"/>
  <c r="K33" i="43"/>
  <c r="P39" i="43"/>
  <c r="O35" i="98"/>
  <c r="P40" i="43"/>
  <c r="P43" i="43"/>
  <c r="R29" i="43"/>
  <c r="Q31" i="98"/>
  <c r="R30" i="43"/>
  <c r="R33" i="43"/>
  <c r="H34" i="43"/>
  <c r="G33" i="98"/>
  <c r="V20" i="43"/>
  <c r="V23" i="43"/>
  <c r="Q39" i="43"/>
  <c r="P35" i="98"/>
  <c r="E28" i="98"/>
  <c r="F25" i="43"/>
  <c r="F28" i="43"/>
  <c r="J29" i="43"/>
  <c r="I31" i="98"/>
  <c r="O29" i="43"/>
  <c r="N31" i="98"/>
  <c r="G24" i="43"/>
  <c r="F28" i="98"/>
  <c r="G25" i="43"/>
  <c r="G28" i="43"/>
  <c r="U34" i="43"/>
  <c r="T33" i="98"/>
  <c r="M25" i="43"/>
  <c r="M28" i="43"/>
  <c r="K34" i="43"/>
  <c r="J33" i="98"/>
  <c r="K35" i="43"/>
  <c r="K38" i="43"/>
  <c r="N35" i="43"/>
  <c r="N38" i="43"/>
  <c r="D28" i="98"/>
  <c r="Q40" i="43"/>
  <c r="Q43" i="43"/>
  <c r="U35" i="43"/>
  <c r="U38" i="43"/>
  <c r="I39" i="43"/>
  <c r="H35" i="98"/>
  <c r="V24" i="43"/>
  <c r="U28" i="98"/>
  <c r="H35" i="43"/>
  <c r="H38" i="43"/>
  <c r="S39" i="43"/>
  <c r="R35" i="98"/>
  <c r="T30" i="43"/>
  <c r="T33" i="43"/>
  <c r="R34" i="43"/>
  <c r="Q33" i="98"/>
  <c r="R35" i="43"/>
  <c r="R38" i="43"/>
  <c r="J30" i="43"/>
  <c r="J33" i="43"/>
  <c r="P44" i="43"/>
  <c r="O37" i="98"/>
  <c r="P45" i="43"/>
  <c r="P48" i="43"/>
  <c r="L34" i="43"/>
  <c r="K33" i="98"/>
  <c r="M30" i="43"/>
  <c r="M33" i="43"/>
  <c r="M29" i="43"/>
  <c r="L31" i="98"/>
  <c r="O30" i="43"/>
  <c r="O33" i="43"/>
  <c r="F29" i="43"/>
  <c r="F30" i="43"/>
  <c r="F33" i="43"/>
  <c r="G29" i="43"/>
  <c r="F31" i="98"/>
  <c r="G30" i="43"/>
  <c r="G33" i="43"/>
  <c r="E24" i="43"/>
  <c r="E25" i="43"/>
  <c r="E28" i="43"/>
  <c r="M34" i="43"/>
  <c r="L33" i="98"/>
  <c r="H39" i="43"/>
  <c r="G35" i="98"/>
  <c r="V25" i="43"/>
  <c r="V28" i="43"/>
  <c r="I40" i="43"/>
  <c r="I43" i="43"/>
  <c r="J34" i="43"/>
  <c r="I33" i="98"/>
  <c r="J35" i="43"/>
  <c r="J38" i="43"/>
  <c r="U39" i="43"/>
  <c r="T35" i="98"/>
  <c r="U40" i="43"/>
  <c r="U43" i="43"/>
  <c r="R40" i="43"/>
  <c r="R43" i="43"/>
  <c r="R39" i="43"/>
  <c r="Q35" i="98"/>
  <c r="Q44" i="43"/>
  <c r="P37" i="98"/>
  <c r="L35" i="43"/>
  <c r="L38" i="43"/>
  <c r="T34" i="43"/>
  <c r="S33" i="98"/>
  <c r="T35" i="43"/>
  <c r="T38" i="43"/>
  <c r="P49" i="43"/>
  <c r="O39" i="98"/>
  <c r="P50" i="43"/>
  <c r="P53" i="43"/>
  <c r="N39" i="43"/>
  <c r="M35" i="98"/>
  <c r="N40" i="43"/>
  <c r="N43" i="43"/>
  <c r="G34" i="43"/>
  <c r="F33" i="98"/>
  <c r="O35" i="43"/>
  <c r="O38" i="43"/>
  <c r="O34" i="43"/>
  <c r="N33" i="98"/>
  <c r="S40" i="43"/>
  <c r="S43" i="43"/>
  <c r="K39" i="43"/>
  <c r="J35" i="98"/>
  <c r="K40" i="43"/>
  <c r="K43" i="43"/>
  <c r="F34" i="43"/>
  <c r="E31" i="98"/>
  <c r="E29" i="43"/>
  <c r="E30" i="43"/>
  <c r="E33" i="43"/>
  <c r="U44" i="43"/>
  <c r="T37" i="98"/>
  <c r="U45" i="43"/>
  <c r="U48" i="43"/>
  <c r="R44" i="43"/>
  <c r="Q37" i="98"/>
  <c r="N44" i="43"/>
  <c r="M37" i="98"/>
  <c r="N45" i="43"/>
  <c r="N48" i="43"/>
  <c r="J39" i="43"/>
  <c r="I35" i="98"/>
  <c r="K44" i="43"/>
  <c r="J37" i="98"/>
  <c r="T40" i="43"/>
  <c r="T43" i="43"/>
  <c r="T39" i="43"/>
  <c r="S35" i="98"/>
  <c r="I44" i="43"/>
  <c r="H37" i="98"/>
  <c r="P55" i="43"/>
  <c r="P58" i="43"/>
  <c r="P54" i="43"/>
  <c r="O41" i="98"/>
  <c r="V29" i="43"/>
  <c r="U31" i="98"/>
  <c r="V30" i="43"/>
  <c r="V33" i="43"/>
  <c r="L39" i="43"/>
  <c r="K35" i="98"/>
  <c r="E34" i="43"/>
  <c r="E35" i="43"/>
  <c r="E38" i="43"/>
  <c r="E33" i="98"/>
  <c r="D33" i="98"/>
  <c r="F35" i="43"/>
  <c r="F38" i="43"/>
  <c r="S44" i="43"/>
  <c r="R37" i="98"/>
  <c r="Q45" i="43"/>
  <c r="Q48" i="43"/>
  <c r="H40" i="43"/>
  <c r="H43" i="43"/>
  <c r="D31" i="98"/>
  <c r="O39" i="43"/>
  <c r="N35" i="98"/>
  <c r="O40" i="43"/>
  <c r="O43" i="43"/>
  <c r="G35" i="43"/>
  <c r="G38" i="43"/>
  <c r="M35" i="43"/>
  <c r="M38" i="43"/>
  <c r="T44" i="43"/>
  <c r="S37" i="98"/>
  <c r="K45" i="43"/>
  <c r="K48" i="43"/>
  <c r="N49" i="43"/>
  <c r="M39" i="98"/>
  <c r="F39" i="43"/>
  <c r="F40" i="43"/>
  <c r="F43" i="43"/>
  <c r="G39" i="43"/>
  <c r="F35" i="98"/>
  <c r="G40" i="43"/>
  <c r="G43" i="43"/>
  <c r="O45" i="43"/>
  <c r="O48" i="43"/>
  <c r="O44" i="43"/>
  <c r="N37" i="98"/>
  <c r="V34" i="43"/>
  <c r="U33" i="98"/>
  <c r="V35" i="43"/>
  <c r="V38" i="43"/>
  <c r="R45" i="43"/>
  <c r="R48" i="43"/>
  <c r="J40" i="43"/>
  <c r="J43" i="43"/>
  <c r="P59" i="43"/>
  <c r="O43" i="98"/>
  <c r="P60" i="43"/>
  <c r="P63" i="43"/>
  <c r="M39" i="43"/>
  <c r="L35" i="98"/>
  <c r="L40" i="43"/>
  <c r="L43" i="43"/>
  <c r="U49" i="43"/>
  <c r="T39" i="98"/>
  <c r="U50" i="43"/>
  <c r="U53" i="43"/>
  <c r="H44" i="43"/>
  <c r="G37" i="98"/>
  <c r="Q49" i="43"/>
  <c r="P39" i="98"/>
  <c r="I45" i="43"/>
  <c r="I48" i="43"/>
  <c r="S45" i="43"/>
  <c r="S48" i="43"/>
  <c r="F44" i="43"/>
  <c r="O49" i="43"/>
  <c r="N39" i="98"/>
  <c r="O50" i="43"/>
  <c r="O53" i="43"/>
  <c r="P64" i="43"/>
  <c r="O45" i="98"/>
  <c r="P65" i="43"/>
  <c r="P68" i="43"/>
  <c r="N50" i="43"/>
  <c r="N53" i="43"/>
  <c r="M40" i="43"/>
  <c r="M43" i="43"/>
  <c r="S49" i="43"/>
  <c r="R39" i="98"/>
  <c r="S50" i="43"/>
  <c r="S53" i="43"/>
  <c r="I49" i="43"/>
  <c r="H39" i="98"/>
  <c r="J44" i="43"/>
  <c r="I37" i="98"/>
  <c r="K49" i="43"/>
  <c r="J39" i="98"/>
  <c r="U54" i="43"/>
  <c r="T41" i="98"/>
  <c r="G44" i="43"/>
  <c r="F37" i="98"/>
  <c r="L44" i="43"/>
  <c r="K37" i="98"/>
  <c r="E35" i="98"/>
  <c r="D35" i="98"/>
  <c r="E39" i="43"/>
  <c r="E40" i="43"/>
  <c r="E43" i="43"/>
  <c r="V39" i="43"/>
  <c r="U35" i="98"/>
  <c r="T45" i="43"/>
  <c r="T48" i="43"/>
  <c r="R49" i="43"/>
  <c r="Q39" i="98"/>
  <c r="R50" i="43"/>
  <c r="R53" i="43"/>
  <c r="Q50" i="43"/>
  <c r="Q53" i="43"/>
  <c r="H45" i="43"/>
  <c r="H48" i="43"/>
  <c r="M44" i="43"/>
  <c r="L37" i="98"/>
  <c r="P92" i="43"/>
  <c r="P102" i="43"/>
  <c r="P112" i="43"/>
  <c r="P115" i="43"/>
  <c r="O47" i="98"/>
  <c r="O69" i="98"/>
  <c r="S54" i="43"/>
  <c r="R41" i="98"/>
  <c r="H49" i="43"/>
  <c r="G39" i="98"/>
  <c r="R54" i="43"/>
  <c r="Q41" i="98"/>
  <c r="I50" i="43"/>
  <c r="I53" i="43"/>
  <c r="L45" i="43"/>
  <c r="L48" i="43"/>
  <c r="G45" i="43"/>
  <c r="G48" i="43"/>
  <c r="O54" i="43"/>
  <c r="N41" i="98"/>
  <c r="O55" i="43"/>
  <c r="O58" i="43"/>
  <c r="N54" i="43"/>
  <c r="M41" i="98"/>
  <c r="U55" i="43"/>
  <c r="U58" i="43"/>
  <c r="E37" i="98"/>
  <c r="D37" i="98"/>
  <c r="E44" i="43"/>
  <c r="E45" i="43"/>
  <c r="E48" i="43"/>
  <c r="Q54" i="43"/>
  <c r="P41" i="98"/>
  <c r="T49" i="43"/>
  <c r="S39" i="98"/>
  <c r="K50" i="43"/>
  <c r="K53" i="43"/>
  <c r="V40" i="43"/>
  <c r="V43" i="43"/>
  <c r="J45" i="43"/>
  <c r="J48" i="43"/>
  <c r="F45" i="43"/>
  <c r="F48" i="43"/>
  <c r="R55" i="43"/>
  <c r="R58" i="43"/>
  <c r="Q55" i="43"/>
  <c r="Q58" i="43"/>
  <c r="H50" i="43"/>
  <c r="H53" i="43"/>
  <c r="F49" i="43"/>
  <c r="F50" i="43"/>
  <c r="F53" i="43"/>
  <c r="N55" i="43"/>
  <c r="N58" i="43"/>
  <c r="U59" i="43"/>
  <c r="T43" i="98"/>
  <c r="O59" i="43"/>
  <c r="N43" i="98"/>
  <c r="G49" i="43"/>
  <c r="F39" i="98"/>
  <c r="I54" i="43"/>
  <c r="H41" i="98"/>
  <c r="S55" i="43"/>
  <c r="S58" i="43"/>
  <c r="J49" i="43"/>
  <c r="I39" i="98"/>
  <c r="J50" i="43"/>
  <c r="J53" i="43"/>
  <c r="V44" i="43"/>
  <c r="U37" i="98"/>
  <c r="K54" i="43"/>
  <c r="J41" i="98"/>
  <c r="T50" i="43"/>
  <c r="T53" i="43"/>
  <c r="L49" i="43"/>
  <c r="K39" i="98"/>
  <c r="M45" i="43"/>
  <c r="M48" i="43"/>
  <c r="V45" i="43"/>
  <c r="V48" i="43"/>
  <c r="E39" i="98"/>
  <c r="D39" i="98"/>
  <c r="E49" i="43"/>
  <c r="E50" i="43"/>
  <c r="E53" i="43"/>
  <c r="U60" i="43"/>
  <c r="U63" i="43"/>
  <c r="J55" i="43"/>
  <c r="J58" i="43"/>
  <c r="J54" i="43"/>
  <c r="I41" i="98"/>
  <c r="S59" i="43"/>
  <c r="R43" i="98"/>
  <c r="H54" i="43"/>
  <c r="G41" i="98"/>
  <c r="H55" i="43"/>
  <c r="H58" i="43"/>
  <c r="T54" i="43"/>
  <c r="S41" i="98"/>
  <c r="T55" i="43"/>
  <c r="T58" i="43"/>
  <c r="K55" i="43"/>
  <c r="K58" i="43"/>
  <c r="N60" i="43"/>
  <c r="N63" i="43"/>
  <c r="N59" i="43"/>
  <c r="M43" i="98"/>
  <c r="Q59" i="43"/>
  <c r="P43" i="98"/>
  <c r="R59" i="43"/>
  <c r="Q43" i="98"/>
  <c r="O60" i="43"/>
  <c r="O63" i="43"/>
  <c r="F54" i="43"/>
  <c r="F55" i="43"/>
  <c r="F58" i="43"/>
  <c r="M49" i="43"/>
  <c r="L39" i="98"/>
  <c r="M50" i="43"/>
  <c r="M53" i="43"/>
  <c r="I55" i="43"/>
  <c r="I58" i="43"/>
  <c r="L50" i="43"/>
  <c r="L53" i="43"/>
  <c r="G50" i="43"/>
  <c r="G53" i="43"/>
  <c r="T59" i="43"/>
  <c r="S43" i="98"/>
  <c r="T60" i="43"/>
  <c r="T63" i="43"/>
  <c r="R60" i="43"/>
  <c r="R63" i="43"/>
  <c r="M54" i="43"/>
  <c r="L41" i="98"/>
  <c r="J59" i="43"/>
  <c r="I43" i="98"/>
  <c r="H59" i="43"/>
  <c r="G43" i="98"/>
  <c r="Q60" i="43"/>
  <c r="Q63" i="43"/>
  <c r="U64" i="43"/>
  <c r="T45" i="98"/>
  <c r="G54" i="43"/>
  <c r="F41" i="98"/>
  <c r="G55" i="43"/>
  <c r="G58" i="43"/>
  <c r="E55" i="43"/>
  <c r="E58" i="43"/>
  <c r="F59" i="43"/>
  <c r="E54" i="43"/>
  <c r="E41" i="98"/>
  <c r="D41" i="98"/>
  <c r="O64" i="43"/>
  <c r="N45" i="98"/>
  <c r="O65" i="43"/>
  <c r="O68" i="43"/>
  <c r="S60" i="43"/>
  <c r="S63" i="43"/>
  <c r="N64" i="43"/>
  <c r="M45" i="98"/>
  <c r="L54" i="43"/>
  <c r="K41" i="98"/>
  <c r="I60" i="43"/>
  <c r="I63" i="43"/>
  <c r="I59" i="43"/>
  <c r="H43" i="98"/>
  <c r="K59" i="43"/>
  <c r="J43" i="98"/>
  <c r="K60" i="43"/>
  <c r="K63" i="43"/>
  <c r="V49" i="43"/>
  <c r="U39" i="98"/>
  <c r="U65" i="43"/>
  <c r="U68" i="43"/>
  <c r="Q64" i="43"/>
  <c r="P45" i="98"/>
  <c r="O92" i="43"/>
  <c r="O102" i="43"/>
  <c r="O112" i="43"/>
  <c r="O115" i="43"/>
  <c r="N47" i="98"/>
  <c r="N69" i="98"/>
  <c r="N65" i="43"/>
  <c r="N68" i="43"/>
  <c r="K64" i="43"/>
  <c r="J45" i="98"/>
  <c r="K65" i="43"/>
  <c r="K68" i="43"/>
  <c r="J60" i="43"/>
  <c r="J63" i="43"/>
  <c r="E43" i="98"/>
  <c r="S64" i="43"/>
  <c r="R45" i="98"/>
  <c r="F60" i="43"/>
  <c r="F63" i="43"/>
  <c r="M55" i="43"/>
  <c r="M58" i="43"/>
  <c r="R64" i="43"/>
  <c r="Q45" i="98"/>
  <c r="Q69" i="98"/>
  <c r="R65" i="43"/>
  <c r="R68" i="43"/>
  <c r="R92" i="43"/>
  <c r="R102" i="43"/>
  <c r="R112" i="43"/>
  <c r="R115" i="43"/>
  <c r="G59" i="43"/>
  <c r="F43" i="98"/>
  <c r="G60" i="43"/>
  <c r="G63" i="43"/>
  <c r="T64" i="43"/>
  <c r="S45" i="98"/>
  <c r="T65" i="43"/>
  <c r="T68" i="43"/>
  <c r="H60" i="43"/>
  <c r="H63" i="43"/>
  <c r="V50" i="43"/>
  <c r="V53" i="43"/>
  <c r="I64" i="43"/>
  <c r="H45" i="98"/>
  <c r="I65" i="43"/>
  <c r="I68" i="43"/>
  <c r="L55" i="43"/>
  <c r="L58" i="43"/>
  <c r="V54" i="43"/>
  <c r="U41" i="98"/>
  <c r="K92" i="43"/>
  <c r="K102" i="43"/>
  <c r="K112" i="43"/>
  <c r="K115" i="43"/>
  <c r="J47" i="98"/>
  <c r="J69" i="98"/>
  <c r="N92" i="43"/>
  <c r="N102" i="43"/>
  <c r="N112" i="43"/>
  <c r="N115" i="43"/>
  <c r="M47" i="98"/>
  <c r="M69" i="98"/>
  <c r="J64" i="43"/>
  <c r="I45" i="98"/>
  <c r="H64" i="43"/>
  <c r="G45" i="98"/>
  <c r="L60" i="43"/>
  <c r="L63" i="43"/>
  <c r="L59" i="43"/>
  <c r="M59" i="43"/>
  <c r="L43" i="98"/>
  <c r="Q65" i="43"/>
  <c r="Q68" i="43"/>
  <c r="G64" i="43"/>
  <c r="F45" i="98"/>
  <c r="F69" i="98"/>
  <c r="F64" i="43"/>
  <c r="F65" i="43"/>
  <c r="F68" i="43"/>
  <c r="T92" i="43"/>
  <c r="T102" i="43"/>
  <c r="T112" i="43"/>
  <c r="T115" i="43"/>
  <c r="S47" i="98"/>
  <c r="S69" i="98"/>
  <c r="H47" i="98"/>
  <c r="H69" i="98"/>
  <c r="I92" i="43"/>
  <c r="I102" i="43"/>
  <c r="I112" i="43"/>
  <c r="I115" i="43"/>
  <c r="S65" i="43"/>
  <c r="S68" i="43"/>
  <c r="U92" i="43"/>
  <c r="U102" i="43"/>
  <c r="U112" i="43"/>
  <c r="U115" i="43"/>
  <c r="T47" i="98"/>
  <c r="T69" i="98"/>
  <c r="H65" i="43"/>
  <c r="H68" i="43"/>
  <c r="E45" i="98"/>
  <c r="G65" i="43"/>
  <c r="G68" i="43"/>
  <c r="G92" i="43"/>
  <c r="G102" i="43"/>
  <c r="G112" i="43"/>
  <c r="G115" i="43"/>
  <c r="F69" i="43"/>
  <c r="F92" i="43"/>
  <c r="F102" i="43"/>
  <c r="F112" i="43"/>
  <c r="F115" i="43"/>
  <c r="Q92" i="43"/>
  <c r="Q102" i="43"/>
  <c r="Q112" i="43"/>
  <c r="Q115" i="43"/>
  <c r="P47" i="98"/>
  <c r="P69" i="98"/>
  <c r="L64" i="43"/>
  <c r="K45" i="98"/>
  <c r="J65" i="43"/>
  <c r="J68" i="43"/>
  <c r="M60" i="43"/>
  <c r="M63" i="43"/>
  <c r="R47" i="98"/>
  <c r="R69" i="98"/>
  <c r="S92" i="43"/>
  <c r="S102" i="43"/>
  <c r="S112" i="43"/>
  <c r="S115" i="43"/>
  <c r="K43" i="98"/>
  <c r="D43" i="98"/>
  <c r="E59" i="43"/>
  <c r="E60" i="43"/>
  <c r="E63" i="43"/>
  <c r="V55" i="43"/>
  <c r="V58" i="43"/>
  <c r="M64" i="43"/>
  <c r="L45" i="98"/>
  <c r="M65" i="43"/>
  <c r="M68" i="43"/>
  <c r="V59" i="43"/>
  <c r="U43" i="98"/>
  <c r="V60" i="43"/>
  <c r="V63" i="43"/>
  <c r="E69" i="43"/>
  <c r="E47" i="98"/>
  <c r="J92" i="43"/>
  <c r="J102" i="43"/>
  <c r="J112" i="43"/>
  <c r="J115" i="43"/>
  <c r="I47" i="98"/>
  <c r="I69" i="98"/>
  <c r="L65" i="43"/>
  <c r="L68" i="43"/>
  <c r="E64" i="43"/>
  <c r="D45" i="98"/>
  <c r="E65" i="43"/>
  <c r="E68" i="43"/>
  <c r="E92" i="43"/>
  <c r="E102" i="43"/>
  <c r="E112" i="43"/>
  <c r="E115" i="43"/>
  <c r="H92" i="43"/>
  <c r="H102" i="43"/>
  <c r="H112" i="43"/>
  <c r="H115" i="43"/>
  <c r="G47" i="98"/>
  <c r="G69" i="98"/>
  <c r="K47" i="98"/>
  <c r="K69" i="98"/>
  <c r="L92" i="43"/>
  <c r="L102" i="43"/>
  <c r="L112" i="43"/>
  <c r="L115" i="43"/>
  <c r="D47" i="98"/>
  <c r="D69" i="98"/>
  <c r="E69" i="98"/>
  <c r="V64" i="43"/>
  <c r="U45" i="98"/>
  <c r="U69" i="98"/>
  <c r="V65" i="43"/>
  <c r="V68" i="43"/>
  <c r="V92" i="43"/>
  <c r="V102" i="43"/>
  <c r="V112" i="43"/>
  <c r="V115" i="43"/>
  <c r="M92" i="43"/>
  <c r="M102" i="43"/>
  <c r="M112" i="43"/>
  <c r="M115" i="43"/>
  <c r="L47" i="98"/>
  <c r="L69" i="98"/>
</calcChain>
</file>

<file path=xl/sharedStrings.xml><?xml version="1.0" encoding="utf-8"?>
<sst xmlns="http://schemas.openxmlformats.org/spreadsheetml/2006/main" count="485" uniqueCount="303">
  <si>
    <t>DETALLE</t>
  </si>
  <si>
    <t>Subtotal</t>
  </si>
  <si>
    <t>Gastos Rechazados artículo 21 inciso 1 pagados</t>
  </si>
  <si>
    <t>RLI PREVIA</t>
  </si>
  <si>
    <t>RETIROS</t>
  </si>
  <si>
    <t xml:space="preserve">BASE </t>
  </si>
  <si>
    <t>IDPC</t>
  </si>
  <si>
    <t>CONTROL</t>
  </si>
  <si>
    <t>TOTAL</t>
  </si>
  <si>
    <t>socio 1</t>
  </si>
  <si>
    <t>socio 2</t>
  </si>
  <si>
    <t>Remanente para ejercicio siguiente</t>
  </si>
  <si>
    <t>RENTAS ATRIBUIDAS</t>
  </si>
  <si>
    <t>BASE IMPONIBLE IGC SOCIO 1</t>
  </si>
  <si>
    <t>RENTAS AFECTAS A IGC</t>
  </si>
  <si>
    <t>RENTAS EXENTAS DE IGC</t>
  </si>
  <si>
    <t>INCREMENTO DE IDPC</t>
  </si>
  <si>
    <t>BASEI IMPONIBLE IGC</t>
  </si>
  <si>
    <t>CRÉDITO AL IGC</t>
  </si>
  <si>
    <t>BASE IMPONIBLE IGC SOCIO 2</t>
  </si>
  <si>
    <t>RENTAS AFECTAS  A IGC POR DDAN</t>
  </si>
  <si>
    <t>A. DETERMINACIÓN DE LA RENTA LÍQUIDA IMPONIBLE:</t>
  </si>
  <si>
    <t>1.- Agregados:</t>
  </si>
  <si>
    <t>2.- Deducciones: (*)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</si>
  <si>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</si>
  <si>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>Determinación del incentivo a la reinversión</t>
  </si>
  <si>
    <t>B. DETERMINACIÓN DE LA RENTA LIQUIDA IMPONIBLE ARTICULO 21 INCISO 1°:</t>
  </si>
  <si>
    <t>Renta Líquida</t>
  </si>
  <si>
    <t>Impuesto Unico</t>
  </si>
  <si>
    <t>Con derecho a devolución</t>
  </si>
  <si>
    <t>Sin derecho a devolución</t>
  </si>
  <si>
    <t>total</t>
  </si>
  <si>
    <t>FUNT</t>
  </si>
  <si>
    <t>Detalle</t>
  </si>
  <si>
    <t>FUT</t>
  </si>
  <si>
    <t>Impuesto</t>
  </si>
  <si>
    <t>FUF</t>
  </si>
  <si>
    <t>C/Credito</t>
  </si>
  <si>
    <t>S/Credito</t>
  </si>
  <si>
    <t>Menos:</t>
  </si>
  <si>
    <t>FOLIO</t>
  </si>
  <si>
    <t>COMUNA</t>
  </si>
  <si>
    <t>NOMBRE O RAZÓN SOCIAL</t>
  </si>
  <si>
    <t>TELÉFONO</t>
  </si>
  <si>
    <t>socio 3</t>
  </si>
  <si>
    <t>socio 4</t>
  </si>
  <si>
    <t xml:space="preserve">DOMICILIO </t>
  </si>
  <si>
    <t>DECLARO BAJO JURAMENTO QUE LOS DATOS CONTENIDOS EN EL PRESENTE DOCUMENTO SON LA EXPRESION FIEL DE LA VERDAD, POR LO QUE ASUMO LA RESPONSABILIDAD CORRESPONDIENTE</t>
  </si>
  <si>
    <t>RUT REPRESENTANTE LEGAL</t>
  </si>
  <si>
    <t>Sección A: IDENTIFICACIÓN DEL DECLARANTE</t>
  </si>
  <si>
    <t>ROL ÚNICO TRIBUTARIO</t>
  </si>
  <si>
    <t xml:space="preserve">CORREO ELECTRÓNICO </t>
  </si>
  <si>
    <t>Sección B: ANTECEDENTES DE LOS REGISTROS</t>
  </si>
  <si>
    <t>TIPO DE OPERACIÓN</t>
  </si>
  <si>
    <t>RENTAS EXENTAS E INGRESOS NO CONSTITUTIVOS DE RENTA (REX)</t>
  </si>
  <si>
    <t>TOTAL CASOS INFORMADOS</t>
  </si>
  <si>
    <t>Retiros en Exceso</t>
  </si>
  <si>
    <t>CRÉDITOS PARA IMPUESTO GLOBAL COMPLEMENTARIO O ADICIONAL</t>
  </si>
  <si>
    <t xml:space="preserve">Resultado según balance financiero al 31 de diciembre de 2017 </t>
  </si>
  <si>
    <t>REGISTROS   AT 2017 informados en la DDJJ 1925 AT 2017</t>
  </si>
  <si>
    <t>RTA EX IGC</t>
  </si>
  <si>
    <t xml:space="preserve">INR </t>
  </si>
  <si>
    <t>INR x IS</t>
  </si>
  <si>
    <t>FUT NETO</t>
  </si>
  <si>
    <t>CRÉDITO DE IDPC</t>
  </si>
  <si>
    <t>CDD</t>
  </si>
  <si>
    <t>SDD</t>
  </si>
  <si>
    <t xml:space="preserve">CRÉDITO </t>
  </si>
  <si>
    <t>IPE</t>
  </si>
  <si>
    <t>Rentas exentas de IGC o IA del ejercicio</t>
  </si>
  <si>
    <t>Ingresos No Renta del ejercicio</t>
  </si>
  <si>
    <t>Rentas percibidas del Artículo 14 ter letra, A, 14 C N° 1 y 2 ejercicio</t>
  </si>
  <si>
    <t>Rentas percibidas del Artículo 14 A  del ejercicio</t>
  </si>
  <si>
    <t>Rentas percibidas del 14 A o B financiadas con IS del ejercicio</t>
  </si>
  <si>
    <t>socio 5</t>
  </si>
  <si>
    <t>socio o accionista 1</t>
  </si>
  <si>
    <t>socio o accionista 2</t>
  </si>
  <si>
    <t>socio o accionista 3</t>
  </si>
  <si>
    <t>socio o accionista 4</t>
  </si>
  <si>
    <t>socio o accionista 5</t>
  </si>
  <si>
    <t>RETIROS, REMESAS O DIVIDENDOS PAGADOS EN EL EJERCICIO</t>
  </si>
  <si>
    <t>HISTORICO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</si>
  <si>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</si>
  <si>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</si>
  <si>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</si>
  <si>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</si>
  <si>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</si>
  <si>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</si>
  <si>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</si>
  <si>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</si>
  <si>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</si>
  <si>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</si>
  <si>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</si>
  <si>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</si>
  <si>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factor act</t>
  </si>
  <si>
    <t>ACTUALIZADO</t>
  </si>
  <si>
    <t>Mes</t>
  </si>
  <si>
    <t>Determinación de la RLI   Régimen de Renta Semi-Integrada  AT 2018</t>
  </si>
  <si>
    <t>3.- Deducción por beneficio establecido en la letra C), del artículo 14 ter, de la LIR</t>
  </si>
  <si>
    <t>4.-Reverso por beneficio letra C), del artículo 14 ter, de la LIR</t>
  </si>
  <si>
    <t>RETIROS AFECTOS IGC O IA</t>
  </si>
  <si>
    <t xml:space="preserve">TOPE  SALDO POR REVERSAR </t>
  </si>
  <si>
    <t>5.- Si el Sub total anterior es positivo, Rebaja por pago del IDPC en carácter de voluntario con tope</t>
  </si>
  <si>
    <t>de dicho monto</t>
  </si>
  <si>
    <t>6.- Si el Subtotal anterior es negativo imputar a las rentas afectas IGC o IA con tope de dicho monto</t>
  </si>
  <si>
    <t>Saldo Pérdida Tributaria</t>
  </si>
  <si>
    <t>Monto del dividendo no absorbido por la pérdida</t>
  </si>
  <si>
    <t>Determinación del PPUA</t>
  </si>
  <si>
    <t>Pérdida Tributaria</t>
  </si>
  <si>
    <t>PPUA</t>
  </si>
  <si>
    <r>
      <t xml:space="preserve">Renta Líquida Imponible de Primera Categoría o Pérdida Tributaria </t>
    </r>
    <r>
      <rPr>
        <b/>
        <sz val="12"/>
        <rFont val="Calibri"/>
        <family val="2"/>
      </rPr>
      <t>(**)</t>
    </r>
  </si>
  <si>
    <t>C. CONTROL DE LA DEDUCCIÓN CONTENIDA EN LA LETRA C) DEL ARTÍCULO 14 TER DE LA LIR.</t>
  </si>
  <si>
    <t>Remanente ejercicio anterior</t>
  </si>
  <si>
    <t>Deducción del Ejercicio</t>
  </si>
  <si>
    <t>Reversos por retiros o distribuciones afectos a IGC o IA…………………………………………………………………………………..</t>
  </si>
  <si>
    <t>Saldo por reversar</t>
  </si>
  <si>
    <t>Rentas afectas a los impuestos global complementario o adicional (RAI)</t>
  </si>
  <si>
    <t>Diferencia entre depreciación acelerada y normal 
(DDAN)</t>
  </si>
  <si>
    <t xml:space="preserve">SALDO ACUMULADO DE CREDITOS (SAC) </t>
  </si>
  <si>
    <t>Crédito por impuesto tasa adicional, Ex. Art. 21  LIR.</t>
  </si>
  <si>
    <t>Saldo total de utilidades tributables (STUT)</t>
  </si>
  <si>
    <t>Rentas afectas a los Impuestos Global Complementario o Adicional (RAI)</t>
  </si>
  <si>
    <r>
      <t xml:space="preserve">Rentas exentas de impuesto global complementario (IGC) </t>
    </r>
    <r>
      <rPr>
        <sz val="11"/>
        <rFont val="Calibri"/>
        <family val="2"/>
      </rPr>
      <t>y/o impuesto adicional (IA)</t>
    </r>
  </si>
  <si>
    <t>Ingresos No Renta</t>
  </si>
  <si>
    <t>Acumulados a contar del 01.01.2017</t>
  </si>
  <si>
    <t>Acumulados hasta el 31.12.2016</t>
  </si>
  <si>
    <t>Ingresos no constitutivos de renta</t>
  </si>
  <si>
    <t>Rentas con tributación cumplida</t>
  </si>
  <si>
    <t>No Sujetos a Restitución</t>
  </si>
  <si>
    <t>Sujetos a Restitución</t>
  </si>
  <si>
    <t>Crédito total disponible contra impuestos finales (Arts. 41 A) y 41 C) de la LIR)</t>
  </si>
  <si>
    <r>
      <t xml:space="preserve">Crédito total disponible contra impuestos finales </t>
    </r>
    <r>
      <rPr>
        <sz val="11"/>
        <rFont val="Calibri"/>
        <family val="2"/>
      </rPr>
      <t>(Arts. 41 A) y 41 C) de la LIR)</t>
    </r>
  </si>
  <si>
    <t>Otras rentas percibidas desde 14 ter letra A) o 14 letra C N°s 1 y 2</t>
  </si>
  <si>
    <t>Rentas provenientes del registro RAP</t>
  </si>
  <si>
    <r>
      <t xml:space="preserve">Rentas generadas </t>
    </r>
    <r>
      <rPr>
        <sz val="11"/>
        <rFont val="Calibri"/>
        <family val="2"/>
      </rPr>
      <t>hasta el 31.12.1983 y utilidades afectadas con impuesto sustitutivo al FUT (ISFUT)</t>
    </r>
  </si>
  <si>
    <t>Declaración jurada anual sobre movimientos y saldos de los registros de rentas empresariales del régimen de imputación parcial de crédito a que se refiere la letra b) del artículo 14 de la Ley sobre Impuesto a la Renta, y de los registros establecidos en el número 2) del artículo 81 de la Ley N° 20.712</t>
  </si>
  <si>
    <t>F 1939</t>
  </si>
  <si>
    <t>Sección A: IDENTIFICACIÓN DEL DECLARANTE (Contribuyente o Fondo)</t>
  </si>
  <si>
    <t>79.999.999-9</t>
  </si>
  <si>
    <t>YYYU SPA</t>
  </si>
  <si>
    <t>DOMICILIO</t>
  </si>
  <si>
    <t>FECHA DEL REGISTRO</t>
  </si>
  <si>
    <t>Retiros, Remesas o Distribuciones  afectos a IGC o IA, no Imputados a los Registros RAI, DDAN o REX.</t>
  </si>
  <si>
    <t>Rentas o cantidades de fuente extranjera (RFE), según lo establecido en numeral iii de la letra B) del Art. 82 de Ley N°20.712</t>
  </si>
  <si>
    <t>GERARDO ARTURO ESCUDERTO TOLEDO</t>
  </si>
  <si>
    <t>Sin derecho a crédito</t>
  </si>
  <si>
    <t>Con  derecho a crédito por IDPC voluntario</t>
  </si>
  <si>
    <t>Con crédito por IDPC acumulados  hasta el 31.12.2016</t>
  </si>
  <si>
    <t>Con crédito por IDPC generados a contar del  01.01.2017</t>
  </si>
  <si>
    <t>Sección C:  TASA EFECTIVA DEL CRÉDITO DEL FUT (TEF)</t>
  </si>
  <si>
    <t>Tasa Efectiva del crédito del FUT (TEF)</t>
  </si>
  <si>
    <t>Numérico</t>
  </si>
  <si>
    <t>Con 6 decimales</t>
  </si>
  <si>
    <t>CUADRO RESUMEN FINAL DE LA DECLARACION</t>
  </si>
  <si>
    <t>Saldo Total de Utilidades Tributables (STUT)</t>
  </si>
  <si>
    <t>Con Pago Voluntario</t>
  </si>
  <si>
    <t xml:space="preserve"> RUT DEL RESPONSABLE DE LA CONFECCIÓN DEL REGISTRO</t>
  </si>
  <si>
    <t>LISTA</t>
  </si>
  <si>
    <t>Resolucion 130</t>
  </si>
  <si>
    <t>TIPO DE OPERACIÓN:</t>
  </si>
  <si>
    <t>1.1</t>
  </si>
  <si>
    <t>1 Saldos Iniciales o Remanentes.</t>
  </si>
  <si>
    <t>2 Corrección Monetaria</t>
  </si>
  <si>
    <t>2.2</t>
  </si>
  <si>
    <t xml:space="preserve">3 Retiros, remesas y distribuciones </t>
  </si>
  <si>
    <t>4.1</t>
  </si>
  <si>
    <t xml:space="preserve">4 Reverso del RAI anterior </t>
  </si>
  <si>
    <t>4.3</t>
  </si>
  <si>
    <t>5 Reverso del DDAN  anterior</t>
  </si>
  <si>
    <t>4.2</t>
  </si>
  <si>
    <t>6 Rentas o cantidades afectas a Impuesto Global Complementario o Adicional (RAI)</t>
  </si>
  <si>
    <t>7 Diferencia entre depreciación acelerada y normal (DDAN).</t>
  </si>
  <si>
    <t>4.4</t>
  </si>
  <si>
    <t>8 Rentas exentas o cantidades no afectas a los IGC o IA (REX).</t>
  </si>
  <si>
    <t>4.5</t>
  </si>
  <si>
    <t>9 Crédito por IDPC, correspondiente a la RLI determinada en el ejercicio.</t>
  </si>
  <si>
    <t>10 Crédito por IDPC,  por utilidades recibidas.</t>
  </si>
  <si>
    <t>11 Crédito por IPE,  por utilidades recibidas.</t>
  </si>
  <si>
    <t>5.3</t>
  </si>
  <si>
    <t>12 Crédito  Gastos Rechazados no gravados con la tributación del Art. 21. (Inciso 2do)</t>
  </si>
  <si>
    <t>5.2</t>
  </si>
  <si>
    <t>15 Retiros en exceso determinados al 31.12.2016, pendientes de imputación.</t>
  </si>
  <si>
    <t>16 Préstamos y ejecucion de bienes en garantia calificados como retiros, remesa o distribuciones encubiertas.</t>
  </si>
  <si>
    <t>2.3</t>
  </si>
  <si>
    <t>17 Retiros o cantidades y créditos imputados a título de devolución de capital.</t>
  </si>
  <si>
    <t>18 Retiros por créditos otorgados en exceso.</t>
  </si>
  <si>
    <t>2.1</t>
  </si>
  <si>
    <t>19 Imputación del crédito asociado a cantidades del inciso segundo del Art. 21, provisionados (a excepción del IDPC) con anterioridad al 01.01.2017 y pagados en el trascurso del año</t>
  </si>
  <si>
    <t>1.2</t>
  </si>
  <si>
    <t xml:space="preserve">20 Incorporación de rentas o cantidades y créditos por cambio de régimen renta atribuida  a semi-integrado </t>
  </si>
  <si>
    <t>1.3</t>
  </si>
  <si>
    <t>21 Incorporación de rentas o cantidades y créditos por cambio de régimen de la letra A) del art. 14 ter al régimen semi integrado</t>
  </si>
  <si>
    <t>1.4</t>
  </si>
  <si>
    <t>30 Incorporación de rentas o cantidades y créditos producto de una Conversión, División y/o Fusión por creación.</t>
  </si>
  <si>
    <t>3.1</t>
  </si>
  <si>
    <t>31 Incorporación de rentas o cantidades y créditos producto de una Fusión por incorporación y disolución de sociedades.</t>
  </si>
  <si>
    <t>3.2</t>
  </si>
  <si>
    <t>32 Imputación de rentas o cantidades producto de División de sociedades.</t>
  </si>
  <si>
    <t>5.4</t>
  </si>
  <si>
    <t>33 Imputación de rentas, cantidades y créditos asignados a otras empresas con motivo de reorganización empresarial.</t>
  </si>
  <si>
    <t>41 Crédito recibido por Impuesto pagado con ocasión del término de giro de una sociedad acogida al régimen semi integrado en el cual la sociedad mantenía alguna participación</t>
  </si>
  <si>
    <t xml:space="preserve"> (+ o -)</t>
  </si>
  <si>
    <t>50 Ajuste al STUT</t>
  </si>
  <si>
    <t>GET</t>
  </si>
  <si>
    <t>Declaración Jurada anual sobre retiros, remesas y/o dividendos distribuidos y créditos correspondientes, efectuados por contribuyentes sujetos al régimen de la letra B) del artículo 14 de la LIR,  y sobre saldo de retiros en exceso pendientes de imputación</t>
  </si>
  <si>
    <t>F 1941</t>
  </si>
  <si>
    <t xml:space="preserve">Sección B: </t>
  </si>
  <si>
    <t>ANTECEDENTES DE LOS INFORMADOS (Receptor de los retiros, remesas o dividendos. Persona natural o jurídica)</t>
  </si>
  <si>
    <t>Fecha del retiro, remesa y/o dividendo distribuido</t>
  </si>
  <si>
    <t>RUT del beneficiario del retiro, remesa y/o dividendo distribuido</t>
  </si>
  <si>
    <t>Cantidad de acciones al 31/12</t>
  </si>
  <si>
    <t>MONTOS DE RETIROS, REMESAS O DIVIDENDOS REAJUSTADOS ($)</t>
  </si>
  <si>
    <t>Devolución de capital Art.17 N° 7 LIR.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</si>
  <si>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</si>
  <si>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</si>
  <si>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</si>
  <si>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</si>
  <si>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</si>
  <si>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r>
      <t xml:space="preserve">Exentos de impuesto global complementario (IGC) </t>
    </r>
    <r>
      <rPr>
        <sz val="11"/>
        <rFont val="Calibri"/>
        <family val="2"/>
      </rPr>
      <t>y/o impuesto adicional (IA)</t>
    </r>
  </si>
  <si>
    <t>Ingresos No Constitutivos de  Renta</t>
  </si>
  <si>
    <t xml:space="preserve"> No constitutivos de  renta</t>
  </si>
  <si>
    <t>Rentas Con Tributación Cumplida</t>
  </si>
  <si>
    <t>GERARDO ARTURO ESCUDERO TOLEDO</t>
  </si>
  <si>
    <t>Con crédito por IDPC generados a contar del 01.01.2017</t>
  </si>
  <si>
    <t>Con  derecho a crédito por pago de IDPC voluntario</t>
  </si>
  <si>
    <t>Rentas generadas hasta el 31.12.1983 y/o utilidades afectadas con impuesto sustitutivo al FUT (ISFUT)</t>
  </si>
  <si>
    <t xml:space="preserve">Sección C: </t>
  </si>
  <si>
    <t>ANTECEDENTES DE RETIROS EN EXCESO (Detalle de saldos pendientes de imputación)</t>
  </si>
  <si>
    <t>RUT del beneficiario del retiro (titular o cesionario)</t>
  </si>
  <si>
    <t xml:space="preserve">Montos de retiros en exceso, reajustados ($)
</t>
  </si>
  <si>
    <t>C23</t>
  </si>
  <si>
    <t>C24</t>
  </si>
  <si>
    <t>Devolución de capital Art. 17 N° 7 LIR.</t>
  </si>
  <si>
    <t xml:space="preserve">Total de casos Informados </t>
  </si>
  <si>
    <t>Crédito por impuesto tasa adicional Ex. Art. 21  LIR.</t>
  </si>
  <si>
    <t>Exentos de impuesto global complementario (IGC) y/o impuesto adicional (IA)</t>
  </si>
  <si>
    <t xml:space="preserve">Ingresos no constitutivos de renta </t>
  </si>
  <si>
    <t>Rentas generadas hasta el 31.12.1983 y/o utilidades afectadas con impuesto sustitivo al FUT (ISFUT)</t>
  </si>
  <si>
    <t>VALOR POSITIVO CPT AL 31.12.2016</t>
  </si>
  <si>
    <t>MENOS</t>
  </si>
  <si>
    <t xml:space="preserve">SALDO FUT POSITIVO AL 31.12.2016 </t>
  </si>
  <si>
    <t>SALDO FUR POSITIVO AL 31.12.2016</t>
  </si>
  <si>
    <t>SALDO FUNT POSITIVO AL 31.12.2016</t>
  </si>
  <si>
    <t>CAPITAL PAGADO ACTUALIZADO AL 31.12.2016</t>
  </si>
  <si>
    <t>Provisión impuesto a la renta AT-2018</t>
  </si>
  <si>
    <t>Impuesto a la renta at 2017</t>
  </si>
  <si>
    <t>Depreciación financiera</t>
  </si>
  <si>
    <t>Gastos rechazados artículo 21 inciso 3°</t>
  </si>
  <si>
    <t>Pérdida de ejercicios anteriores</t>
  </si>
  <si>
    <t>Depreciación tributaria</t>
  </si>
  <si>
    <t>FECHA</t>
  </si>
  <si>
    <t>% REAJUSTE</t>
  </si>
  <si>
    <t>Saldos Iniciales</t>
  </si>
  <si>
    <t>Sub Total</t>
  </si>
  <si>
    <t xml:space="preserve">Reajuste </t>
  </si>
  <si>
    <t xml:space="preserve"> retiro o distribución de dividendo</t>
  </si>
  <si>
    <t>retiro o distribución de dividendo</t>
  </si>
  <si>
    <t>TEF</t>
  </si>
  <si>
    <t>Más:</t>
  </si>
  <si>
    <t>Determinación del RAI al 31.12.2017</t>
  </si>
  <si>
    <t>Valor positivo del CPT al 31.12.2017</t>
  </si>
  <si>
    <t>Más</t>
  </si>
  <si>
    <t>Menos</t>
  </si>
  <si>
    <t>REX positivo</t>
  </si>
  <si>
    <t>Capital pagado actualizado</t>
  </si>
  <si>
    <t>FUR</t>
  </si>
  <si>
    <t>RAI al 31.12.2017</t>
  </si>
  <si>
    <t>Menos: Reverso Rentas Afectas al IGC o IA al término del ejercicio</t>
  </si>
  <si>
    <t>Retiros, remesas o dividendos Provisorios</t>
  </si>
  <si>
    <t>Diferencia depreciación acelarada y normal tributaria (DDAN)</t>
  </si>
  <si>
    <t>Crédito de IDPC del ejercicio sujeto a restitución</t>
  </si>
  <si>
    <t>Ajuste del crédito de IDPC por gastos rechazados artículo 21 inciso 2</t>
  </si>
  <si>
    <t>Crédito IPE</t>
  </si>
  <si>
    <t>Dividendo o utilidades recibidas de empresa acogida SPI historíco no sujeto a restitución 2017</t>
  </si>
  <si>
    <t>Dividendo o utilidades recibidas de empresa acogida SPI historíco no sujeto a restitución 2016</t>
  </si>
  <si>
    <t>Dividendo o utilidades recibidas de empresa acogida SPI historíco sujeto a restitución 2017</t>
  </si>
  <si>
    <t>Menos Retiros o Dividendos provisorios del Ejercicio Reajustados</t>
  </si>
  <si>
    <t>31/082017</t>
  </si>
  <si>
    <t>CODIGO 1023 F22 AT 2017</t>
  </si>
  <si>
    <t>RAI 01.01.2017</t>
  </si>
  <si>
    <t>CODIGO  F22 AT 2017</t>
  </si>
  <si>
    <t>Multas (Gastos rechazados artículo 21 inciso 2° )</t>
  </si>
  <si>
    <t>Corrección monetaria activos fijos</t>
  </si>
  <si>
    <t>Corrección monetaria retiros o dividendos o remesas</t>
  </si>
  <si>
    <t>Corrección monetaria de los PPMO</t>
  </si>
  <si>
    <t xml:space="preserve">Corrección Monetaria CPT </t>
  </si>
  <si>
    <t>Corrección Monetaria Depreciación acumulada</t>
  </si>
  <si>
    <t xml:space="preserve">Corrección Monetaria aumentos de capital </t>
  </si>
  <si>
    <t>Dividendo o utilidades recibidas de empresa acogida xxx historíco</t>
  </si>
  <si>
    <t>Crédito no absorbido por la pérdida</t>
  </si>
  <si>
    <t>DIFERENCIA AL 01-01-2017 POSITIVA</t>
  </si>
  <si>
    <t>Depreciación financiera Leasing</t>
  </si>
  <si>
    <t xml:space="preserve">Intereses Leasing </t>
  </si>
  <si>
    <t xml:space="preserve">Gastos diferido </t>
  </si>
  <si>
    <t>Cuota Leasing</t>
  </si>
  <si>
    <t>Castigo Clientes , Gastos rechazados artículo 21 inciso 1°</t>
  </si>
  <si>
    <t>impuesto de primera categoría at 2017</t>
  </si>
  <si>
    <t>socio o accionista 6</t>
  </si>
  <si>
    <t>socio 6</t>
  </si>
  <si>
    <t>Crédito de rentas afectas a IGC o IA  percibido no sujeto a restitución 2017</t>
  </si>
  <si>
    <t>Crédito de rentas afectas a IGC o IA  percibido no sujeto a restitución 2016</t>
  </si>
  <si>
    <t>Crédito de rentas afectas a IGC o IA  percibido sujeto a restitución 2017</t>
  </si>
  <si>
    <t>HOJA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</si>
</sst>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1" formatCode="_-* #,##0.00_-;\-* #,##0.00_-;_-* &quot;-&quot;??_-;_-@_-"/>
    <numFmt numFmtId="173" formatCode="0.0%"/>
    <numFmt numFmtId="175" formatCode="#,##0;\(#,##0\)"/>
    <numFmt numFmtId="177" formatCode="#,##0.000000"/>
    <numFmt numFmtId="180" formatCode="#,##0.00000"/>
    <numFmt numFmtId="186" formatCode="_-* #,##0.00\ _$_-;\-* #,##0.00\ _$_-;_-* &quot;-&quot;??\ _$_-;_-@_-"/>
    <numFmt numFmtId="191" formatCode="_(* #,##0.00_);_(* \(#,##0.00\);_(* &quot;-&quot;??_);_(@_)"/>
    <numFmt numFmtId="193" formatCode="0.0000%"/>
    <numFmt numFmtId="201" formatCode="#,##0.000000;\(#,##0.000000\)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  <charset val="134"/>
    </font>
    <font>
      <b/>
      <sz val="10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b/>
      <sz val="11"/>
      <color indexed="8"/>
      <name val="Arial Black"/>
      <family val="2"/>
    </font>
    <font>
      <b/>
      <sz val="14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  <font>
      <sz val="10"/>
      <name val="Verdana"/>
      <family val="2"/>
    </font>
    <font>
      <sz val="14"/>
      <name val="Calibri"/>
      <family val="2"/>
    </font>
    <font>
      <sz val="12"/>
      <name val="Calibri"/>
      <family val="2"/>
    </font>
    <font>
      <sz val="18"/>
      <name val="Calibri"/>
      <family val="2"/>
    </font>
    <font>
      <sz val="16"/>
      <name val="Calibri"/>
      <family val="2"/>
    </font>
    <font>
      <sz val="12"/>
      <name val="Arial"/>
      <family val="2"/>
    </font>
    <font>
      <sz val="9"/>
      <name val="Calibri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6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4" fillId="0" borderId="0" applyFont="0" applyFill="0" applyBorder="0" applyAlignment="0" applyProtection="0">
      <alignment vertical="center"/>
    </xf>
    <xf numFmtId="19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  <xf numFmtId="0" fontId="5" fillId="0" borderId="0">
      <alignment vertical="center"/>
    </xf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25" fillId="0" borderId="0" applyFont="0" applyFill="0" applyBorder="0" applyAlignment="0" applyProtection="0"/>
  </cellStyleXfs>
  <cellXfs count="248">
    <xf numFmtId="0" fontId="0" fillId="0" borderId="0" xfId="0"/>
    <xf numFmtId="0" fontId="25" fillId="0" borderId="0" xfId="24"/>
    <xf numFmtId="3" fontId="25" fillId="0" borderId="0" xfId="24" applyNumberFormat="1" applyAlignment="1">
      <alignment horizontal="center"/>
    </xf>
    <xf numFmtId="3" fontId="25" fillId="0" borderId="1" xfId="24" applyNumberFormat="1" applyBorder="1" applyAlignment="1">
      <alignment horizontal="center"/>
    </xf>
    <xf numFmtId="0" fontId="6" fillId="0" borderId="0" xfId="17" applyFont="1" applyBorder="1"/>
    <xf numFmtId="173" fontId="6" fillId="0" borderId="0" xfId="17" applyNumberFormat="1" applyFont="1" applyBorder="1"/>
    <xf numFmtId="3" fontId="6" fillId="0" borderId="0" xfId="17" applyNumberFormat="1" applyFont="1" applyBorder="1"/>
    <xf numFmtId="0" fontId="25" fillId="0" borderId="0" xfId="24" applyBorder="1"/>
    <xf numFmtId="0" fontId="6" fillId="0" borderId="0" xfId="24" applyFont="1"/>
    <xf numFmtId="0" fontId="25" fillId="0" borderId="1" xfId="24" applyBorder="1"/>
    <xf numFmtId="3" fontId="28" fillId="0" borderId="1" xfId="24" applyNumberFormat="1" applyFont="1" applyBorder="1" applyAlignment="1">
      <alignment horizontal="center"/>
    </xf>
    <xf numFmtId="3" fontId="25" fillId="0" borderId="1" xfId="24" applyNumberFormat="1" applyBorder="1"/>
    <xf numFmtId="3" fontId="25" fillId="0" borderId="0" xfId="24" applyNumberFormat="1" applyBorder="1" applyAlignment="1">
      <alignment horizontal="center"/>
    </xf>
    <xf numFmtId="9" fontId="25" fillId="0" borderId="0" xfId="30" applyAlignment="1">
      <alignment horizontal="center"/>
    </xf>
    <xf numFmtId="0" fontId="0" fillId="0" borderId="0" xfId="0" applyFont="1" applyBorder="1"/>
    <xf numFmtId="0" fontId="0" fillId="0" borderId="0" xfId="0" applyFont="1"/>
    <xf numFmtId="3" fontId="0" fillId="0" borderId="0" xfId="0" applyNumberFormat="1" applyFont="1"/>
    <xf numFmtId="0" fontId="0" fillId="4" borderId="2" xfId="0" applyFont="1" applyFill="1" applyBorder="1"/>
    <xf numFmtId="0" fontId="29" fillId="4" borderId="2" xfId="0" applyFont="1" applyFill="1" applyBorder="1"/>
    <xf numFmtId="0" fontId="0" fillId="4" borderId="0" xfId="0" applyFont="1" applyFill="1" applyBorder="1"/>
    <xf numFmtId="0" fontId="28" fillId="4" borderId="0" xfId="0" applyFont="1" applyFill="1" applyBorder="1" applyAlignment="1">
      <alignment horizontal="center"/>
    </xf>
    <xf numFmtId="3" fontId="28" fillId="4" borderId="0" xfId="0" applyNumberFormat="1" applyFont="1" applyFill="1" applyBorder="1" applyAlignment="1">
      <alignment horizontal="center"/>
    </xf>
    <xf numFmtId="0" fontId="30" fillId="4" borderId="2" xfId="0" applyFont="1" applyFill="1" applyBorder="1"/>
    <xf numFmtId="0" fontId="0" fillId="4" borderId="0" xfId="0" applyFont="1" applyFill="1" applyBorder="1" applyAlignment="1">
      <alignment horizontal="center"/>
    </xf>
    <xf numFmtId="3" fontId="31" fillId="4" borderId="3" xfId="0" applyNumberFormat="1" applyFont="1" applyFill="1" applyBorder="1" applyAlignment="1">
      <alignment horizontal="center"/>
    </xf>
    <xf numFmtId="3" fontId="31" fillId="4" borderId="0" xfId="0" applyNumberFormat="1" applyFont="1" applyFill="1" applyBorder="1" applyAlignment="1">
      <alignment horizontal="center"/>
    </xf>
    <xf numFmtId="0" fontId="32" fillId="4" borderId="2" xfId="0" applyFont="1" applyFill="1" applyBorder="1"/>
    <xf numFmtId="3" fontId="31" fillId="4" borderId="1" xfId="0" applyNumberFormat="1" applyFont="1" applyFill="1" applyBorder="1" applyAlignment="1">
      <alignment horizontal="center"/>
    </xf>
    <xf numFmtId="3" fontId="31" fillId="5" borderId="4" xfId="0" applyNumberFormat="1" applyFont="1" applyFill="1" applyBorder="1" applyAlignment="1">
      <alignment horizontal="center"/>
    </xf>
    <xf numFmtId="3" fontId="31" fillId="5" borderId="5" xfId="0" applyNumberFormat="1" applyFont="1" applyFill="1" applyBorder="1" applyAlignment="1">
      <alignment horizontal="center"/>
    </xf>
    <xf numFmtId="3" fontId="31" fillId="5" borderId="6" xfId="0" applyNumberFormat="1" applyFont="1" applyFill="1" applyBorder="1" applyAlignment="1">
      <alignment horizontal="center"/>
    </xf>
    <xf numFmtId="3" fontId="27" fillId="4" borderId="0" xfId="0" applyNumberFormat="1" applyFont="1" applyFill="1" applyBorder="1" applyAlignment="1">
      <alignment horizontal="center"/>
    </xf>
    <xf numFmtId="0" fontId="0" fillId="4" borderId="0" xfId="0" quotePrefix="1" applyFont="1" applyFill="1" applyBorder="1" applyAlignment="1">
      <alignment horizontal="center"/>
    </xf>
    <xf numFmtId="3" fontId="28" fillId="4" borderId="3" xfId="0" applyNumberFormat="1" applyFont="1" applyFill="1" applyBorder="1" applyAlignment="1">
      <alignment horizontal="center"/>
    </xf>
    <xf numFmtId="0" fontId="7" fillId="4" borderId="2" xfId="0" applyFont="1" applyFill="1" applyBorder="1"/>
    <xf numFmtId="3" fontId="28" fillId="4" borderId="1" xfId="0" applyNumberFormat="1" applyFont="1" applyFill="1" applyBorder="1" applyAlignment="1">
      <alignment horizontal="center"/>
    </xf>
    <xf numFmtId="0" fontId="33" fillId="4" borderId="2" xfId="0" applyFont="1" applyFill="1" applyBorder="1"/>
    <xf numFmtId="0" fontId="28" fillId="4" borderId="2" xfId="0" applyFont="1" applyFill="1" applyBorder="1"/>
    <xf numFmtId="0" fontId="28" fillId="4" borderId="0" xfId="0" applyFont="1" applyFill="1" applyBorder="1"/>
    <xf numFmtId="0" fontId="34" fillId="4" borderId="2" xfId="0" applyFont="1" applyFill="1" applyBorder="1"/>
    <xf numFmtId="0" fontId="34" fillId="4" borderId="0" xfId="0" applyFont="1" applyFill="1" applyBorder="1"/>
    <xf numFmtId="3" fontId="25" fillId="0" borderId="0" xfId="24" applyNumberFormat="1" applyBorder="1" applyAlignment="1">
      <alignment horizontal="left"/>
    </xf>
    <xf numFmtId="0" fontId="33" fillId="4" borderId="1" xfId="0" applyFont="1" applyFill="1" applyBorder="1" applyAlignment="1">
      <alignment horizontal="center"/>
    </xf>
    <xf numFmtId="3" fontId="31" fillId="5" borderId="1" xfId="0" applyNumberFormat="1" applyFont="1" applyFill="1" applyBorder="1" applyAlignment="1">
      <alignment horizontal="center"/>
    </xf>
    <xf numFmtId="9" fontId="33" fillId="4" borderId="1" xfId="30" applyFont="1" applyFill="1" applyBorder="1" applyAlignment="1">
      <alignment horizontal="center"/>
    </xf>
    <xf numFmtId="0" fontId="7" fillId="0" borderId="2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4" fillId="0" borderId="2" xfId="0" applyFont="1" applyFill="1" applyBorder="1"/>
    <xf numFmtId="9" fontId="0" fillId="4" borderId="0" xfId="0" applyNumberFormat="1" applyFont="1" applyFill="1" applyBorder="1"/>
    <xf numFmtId="9" fontId="25" fillId="4" borderId="0" xfId="30" applyFont="1" applyFill="1" applyBorder="1"/>
    <xf numFmtId="0" fontId="35" fillId="4" borderId="2" xfId="0" applyFont="1" applyFill="1" applyBorder="1"/>
    <xf numFmtId="0" fontId="36" fillId="4" borderId="2" xfId="0" applyFont="1" applyFill="1" applyBorder="1"/>
    <xf numFmtId="3" fontId="10" fillId="2" borderId="7" xfId="29" applyNumberFormat="1" applyFont="1" applyFill="1" applyBorder="1"/>
    <xf numFmtId="3" fontId="11" fillId="2" borderId="2" xfId="29" applyNumberFormat="1" applyFont="1" applyFill="1" applyBorder="1"/>
    <xf numFmtId="3" fontId="12" fillId="2" borderId="8" xfId="29" applyNumberFormat="1" applyFont="1" applyFill="1" applyBorder="1"/>
    <xf numFmtId="3" fontId="12" fillId="2" borderId="0" xfId="29" applyNumberFormat="1" applyFont="1" applyFill="1" applyBorder="1"/>
    <xf numFmtId="3" fontId="12" fillId="0" borderId="0" xfId="29" applyNumberFormat="1" applyFont="1" applyBorder="1"/>
    <xf numFmtId="3" fontId="12" fillId="0" borderId="0" xfId="29" applyNumberFormat="1" applyFont="1"/>
    <xf numFmtId="177" fontId="12" fillId="2" borderId="0" xfId="29" applyNumberFormat="1" applyFont="1" applyFill="1" applyBorder="1"/>
    <xf numFmtId="0" fontId="25" fillId="0" borderId="0" xfId="24" applyFill="1"/>
    <xf numFmtId="0" fontId="37" fillId="0" borderId="0" xfId="0" applyFont="1" applyFill="1" applyBorder="1"/>
    <xf numFmtId="0" fontId="25" fillId="0" borderId="0" xfId="24" applyFont="1" applyFill="1"/>
    <xf numFmtId="0" fontId="28" fillId="0" borderId="0" xfId="0" applyFont="1"/>
    <xf numFmtId="0" fontId="0" fillId="0" borderId="1" xfId="0" applyBorder="1"/>
    <xf numFmtId="0" fontId="1" fillId="0" borderId="0" xfId="16" applyFont="1" applyFill="1" applyBorder="1" applyAlignment="1">
      <alignment horizontal="left"/>
    </xf>
    <xf numFmtId="0" fontId="1" fillId="0" borderId="0" xfId="16" applyFont="1" applyFill="1" applyBorder="1" applyAlignment="1">
      <alignment horizontal="right"/>
    </xf>
    <xf numFmtId="0" fontId="1" fillId="0" borderId="1" xfId="16" applyFont="1" applyFill="1" applyBorder="1"/>
    <xf numFmtId="9" fontId="28" fillId="0" borderId="1" xfId="24" applyNumberFormat="1" applyFont="1" applyBorder="1"/>
    <xf numFmtId="0" fontId="28" fillId="0" borderId="0" xfId="0" applyFont="1" applyBorder="1" applyAlignment="1">
      <alignment horizontal="center"/>
    </xf>
    <xf numFmtId="3" fontId="0" fillId="0" borderId="1" xfId="0" applyNumberFormat="1" applyBorder="1"/>
    <xf numFmtId="180" fontId="25" fillId="0" borderId="0" xfId="24" applyNumberFormat="1" applyBorder="1" applyAlignment="1">
      <alignment horizontal="center"/>
    </xf>
    <xf numFmtId="0" fontId="28" fillId="0" borderId="1" xfId="0" applyFont="1" applyBorder="1"/>
    <xf numFmtId="3" fontId="12" fillId="2" borderId="0" xfId="29" applyNumberFormat="1" applyFont="1" applyFill="1" applyBorder="1" applyAlignment="1">
      <alignment horizontal="center"/>
    </xf>
    <xf numFmtId="3" fontId="15" fillId="0" borderId="0" xfId="29" applyNumberFormat="1" applyFont="1" applyBorder="1" applyAlignment="1">
      <alignment horizontal="center"/>
    </xf>
    <xf numFmtId="3" fontId="14" fillId="2" borderId="1" xfId="29" applyNumberFormat="1" applyFont="1" applyFill="1" applyBorder="1" applyAlignment="1">
      <alignment horizontal="center"/>
    </xf>
    <xf numFmtId="3" fontId="15" fillId="0" borderId="1" xfId="29" applyNumberFormat="1" applyFont="1" applyBorder="1" applyAlignment="1">
      <alignment horizontal="center"/>
    </xf>
    <xf numFmtId="0" fontId="13" fillId="2" borderId="0" xfId="29" applyNumberFormat="1" applyFont="1" applyFill="1" applyBorder="1" applyAlignment="1">
      <alignment horizontal="left"/>
    </xf>
    <xf numFmtId="3" fontId="13" fillId="2" borderId="0" xfId="29" applyNumberFormat="1" applyFont="1" applyFill="1" applyBorder="1" applyAlignment="1">
      <alignment horizontal="left"/>
    </xf>
    <xf numFmtId="3" fontId="12" fillId="2" borderId="1" xfId="29" applyNumberFormat="1" applyFont="1" applyFill="1" applyBorder="1" applyAlignment="1">
      <alignment horizontal="center"/>
    </xf>
    <xf numFmtId="0" fontId="13" fillId="2" borderId="1" xfId="29" applyNumberFormat="1" applyFont="1" applyFill="1" applyBorder="1" applyAlignment="1">
      <alignment horizontal="left"/>
    </xf>
    <xf numFmtId="3" fontId="14" fillId="2" borderId="1" xfId="29" applyNumberFormat="1" applyFont="1" applyFill="1" applyBorder="1" applyAlignment="1">
      <alignment horizontal="left"/>
    </xf>
    <xf numFmtId="0" fontId="13" fillId="2" borderId="1" xfId="29" applyNumberFormat="1" applyFont="1" applyFill="1" applyBorder="1" applyAlignment="1">
      <alignment horizontal="center"/>
    </xf>
    <xf numFmtId="0" fontId="25" fillId="0" borderId="1" xfId="24" applyFont="1" applyBorder="1"/>
    <xf numFmtId="17" fontId="25" fillId="0" borderId="1" xfId="24" applyNumberFormat="1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9" fontId="25" fillId="0" borderId="1" xfId="24" applyNumberFormat="1" applyBorder="1"/>
    <xf numFmtId="3" fontId="25" fillId="0" borderId="0" xfId="22" applyNumberFormat="1"/>
    <xf numFmtId="0" fontId="28" fillId="0" borderId="0" xfId="0" applyFont="1" applyBorder="1" applyAlignment="1">
      <alignment horizontal="center"/>
    </xf>
    <xf numFmtId="0" fontId="31" fillId="4" borderId="2" xfId="0" applyFont="1" applyFill="1" applyBorder="1"/>
    <xf numFmtId="3" fontId="31" fillId="4" borderId="6" xfId="0" applyNumberFormat="1" applyFont="1" applyFill="1" applyBorder="1" applyAlignment="1">
      <alignment horizontal="center"/>
    </xf>
    <xf numFmtId="173" fontId="0" fillId="4" borderId="0" xfId="0" applyNumberFormat="1" applyFont="1" applyFill="1" applyBorder="1"/>
    <xf numFmtId="0" fontId="39" fillId="4" borderId="2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32" fillId="0" borderId="2" xfId="0" applyFont="1" applyFill="1" applyBorder="1"/>
    <xf numFmtId="0" fontId="1" fillId="0" borderId="0" xfId="13" applyFont="1" applyFill="1"/>
    <xf numFmtId="0" fontId="18" fillId="0" borderId="0" xfId="13" applyFont="1" applyFill="1"/>
    <xf numFmtId="175" fontId="1" fillId="0" borderId="0" xfId="13" applyNumberFormat="1" applyFont="1" applyFill="1"/>
    <xf numFmtId="0" fontId="19" fillId="0" borderId="0" xfId="13" applyFont="1" applyFill="1"/>
    <xf numFmtId="0" fontId="20" fillId="0" borderId="0" xfId="13" applyFont="1" applyFill="1"/>
    <xf numFmtId="0" fontId="21" fillId="0" borderId="0" xfId="13" applyFont="1" applyFill="1"/>
    <xf numFmtId="0" fontId="22" fillId="0" borderId="0" xfId="16" applyFont="1" applyFill="1" applyBorder="1" applyAlignment="1">
      <alignment horizontal="center"/>
    </xf>
    <xf numFmtId="0" fontId="22" fillId="0" borderId="0" xfId="16" applyFont="1" applyFill="1" applyBorder="1"/>
    <xf numFmtId="0" fontId="1" fillId="0" borderId="0" xfId="13" applyFont="1" applyFill="1" applyAlignment="1">
      <alignment horizontal="right"/>
    </xf>
    <xf numFmtId="0" fontId="8" fillId="0" borderId="9" xfId="13" applyFont="1" applyFill="1" applyBorder="1"/>
    <xf numFmtId="0" fontId="1" fillId="0" borderId="10" xfId="13" applyFont="1" applyFill="1" applyBorder="1"/>
    <xf numFmtId="0" fontId="1" fillId="0" borderId="9" xfId="13" applyFont="1" applyFill="1" applyBorder="1"/>
    <xf numFmtId="3" fontId="1" fillId="0" borderId="11" xfId="13" applyNumberFormat="1" applyFont="1" applyFill="1" applyBorder="1"/>
    <xf numFmtId="0" fontId="1" fillId="0" borderId="11" xfId="13" applyFont="1" applyFill="1" applyBorder="1"/>
    <xf numFmtId="0" fontId="23" fillId="0" borderId="0" xfId="13" applyFont="1" applyFill="1"/>
    <xf numFmtId="0" fontId="8" fillId="0" borderId="0" xfId="13" applyFont="1" applyFill="1"/>
    <xf numFmtId="0" fontId="1" fillId="0" borderId="6" xfId="13" applyFont="1" applyFill="1" applyBorder="1" applyAlignment="1">
      <alignment horizontal="center" vertical="center"/>
    </xf>
    <xf numFmtId="3" fontId="1" fillId="0" borderId="6" xfId="13" applyNumberFormat="1" applyFont="1" applyFill="1" applyBorder="1" applyAlignment="1">
      <alignment horizontal="center" vertical="center"/>
    </xf>
    <xf numFmtId="175" fontId="8" fillId="0" borderId="0" xfId="13" applyNumberFormat="1" applyFont="1" applyFill="1"/>
    <xf numFmtId="175" fontId="1" fillId="0" borderId="0" xfId="13" applyNumberFormat="1" applyFont="1" applyFill="1" applyBorder="1"/>
    <xf numFmtId="175" fontId="8" fillId="0" borderId="1" xfId="13" applyNumberFormat="1" applyFont="1" applyFill="1" applyBorder="1" applyAlignment="1"/>
    <xf numFmtId="0" fontId="8" fillId="0" borderId="1" xfId="13" applyFont="1" applyFill="1" applyBorder="1" applyAlignment="1"/>
    <xf numFmtId="3" fontId="1" fillId="0" borderId="1" xfId="13" applyNumberFormat="1" applyFont="1" applyFill="1" applyBorder="1" applyAlignment="1">
      <alignment horizontal="center" vertical="center"/>
    </xf>
    <xf numFmtId="0" fontId="1" fillId="3" borderId="1" xfId="13" applyFont="1" applyFill="1" applyBorder="1" applyAlignment="1">
      <alignment horizontal="center" vertical="center"/>
    </xf>
    <xf numFmtId="0" fontId="1" fillId="0" borderId="0" xfId="13" applyFont="1" applyFill="1" applyBorder="1"/>
    <xf numFmtId="0" fontId="16" fillId="0" borderId="9" xfId="16" applyFont="1" applyFill="1" applyBorder="1" applyAlignment="1">
      <alignment vertical="center"/>
    </xf>
    <xf numFmtId="0" fontId="16" fillId="0" borderId="10" xfId="16" applyFont="1" applyFill="1" applyBorder="1" applyAlignment="1">
      <alignment vertical="center"/>
    </xf>
    <xf numFmtId="0" fontId="16" fillId="0" borderId="11" xfId="16" applyFont="1" applyFill="1" applyBorder="1" applyAlignment="1">
      <alignment vertical="center"/>
    </xf>
    <xf numFmtId="0" fontId="8" fillId="0" borderId="0" xfId="13" applyFont="1" applyFill="1" applyAlignment="1">
      <alignment horizontal="center"/>
    </xf>
    <xf numFmtId="0" fontId="1" fillId="0" borderId="0" xfId="13" applyFont="1" applyFill="1" applyAlignment="1">
      <alignment horizontal="center"/>
    </xf>
    <xf numFmtId="0" fontId="18" fillId="0" borderId="0" xfId="13" applyFont="1" applyFill="1" applyAlignment="1">
      <alignment horizontal="center"/>
    </xf>
    <xf numFmtId="0" fontId="8" fillId="0" borderId="0" xfId="13" applyFont="1"/>
    <xf numFmtId="0" fontId="18" fillId="0" borderId="0" xfId="13" applyFont="1"/>
    <xf numFmtId="0" fontId="20" fillId="0" borderId="0" xfId="13" applyFont="1"/>
    <xf numFmtId="0" fontId="21" fillId="0" borderId="0" xfId="13" applyFont="1"/>
    <xf numFmtId="0" fontId="22" fillId="0" borderId="12" xfId="13" quotePrefix="1" applyFont="1" applyFill="1" applyBorder="1" applyAlignment="1">
      <alignment horizontal="center"/>
    </xf>
    <xf numFmtId="0" fontId="8" fillId="0" borderId="0" xfId="16" quotePrefix="1" applyFont="1" applyFill="1" applyBorder="1" applyAlignment="1">
      <alignment horizontal="left"/>
    </xf>
    <xf numFmtId="0" fontId="1" fillId="0" borderId="1" xfId="13" applyFont="1" applyFill="1" applyBorder="1"/>
    <xf numFmtId="0" fontId="8" fillId="0" borderId="9" xfId="13" applyFont="1" applyBorder="1"/>
    <xf numFmtId="0" fontId="8" fillId="0" borderId="10" xfId="13" applyFont="1" applyBorder="1"/>
    <xf numFmtId="3" fontId="8" fillId="0" borderId="9" xfId="13" applyNumberFormat="1" applyFont="1" applyBorder="1"/>
    <xf numFmtId="0" fontId="8" fillId="0" borderId="11" xfId="13" applyFont="1" applyBorder="1"/>
    <xf numFmtId="0" fontId="8" fillId="2" borderId="0" xfId="13" applyFont="1" applyFill="1"/>
    <xf numFmtId="14" fontId="8" fillId="2" borderId="6" xfId="13" applyNumberFormat="1" applyFont="1" applyFill="1" applyBorder="1" applyAlignment="1">
      <alignment horizontal="center" vertical="center"/>
    </xf>
    <xf numFmtId="0" fontId="8" fillId="2" borderId="6" xfId="13" applyFont="1" applyFill="1" applyBorder="1" applyAlignment="1">
      <alignment horizontal="center" vertical="center"/>
    </xf>
    <xf numFmtId="0" fontId="8" fillId="2" borderId="0" xfId="13" applyFont="1" applyFill="1" applyBorder="1" applyAlignment="1">
      <alignment horizontal="center" vertical="center"/>
    </xf>
    <xf numFmtId="0" fontId="8" fillId="2" borderId="0" xfId="13" applyFont="1" applyFill="1" applyBorder="1"/>
    <xf numFmtId="3" fontId="8" fillId="2" borderId="0" xfId="13" applyNumberFormat="1" applyFont="1" applyFill="1" applyBorder="1"/>
    <xf numFmtId="0" fontId="24" fillId="0" borderId="0" xfId="13" applyFont="1"/>
    <xf numFmtId="3" fontId="8" fillId="2" borderId="0" xfId="13" applyNumberFormat="1" applyFont="1" applyFill="1"/>
    <xf numFmtId="0" fontId="8" fillId="2" borderId="1" xfId="13" applyFont="1" applyFill="1" applyBorder="1" applyAlignment="1">
      <alignment horizontal="center" vertical="center"/>
    </xf>
    <xf numFmtId="0" fontId="8" fillId="0" borderId="0" xfId="13" applyFont="1" applyAlignment="1">
      <alignment vertical="center"/>
    </xf>
    <xf numFmtId="3" fontId="8" fillId="2" borderId="6" xfId="13" applyNumberFormat="1" applyFont="1" applyFill="1" applyBorder="1" applyAlignment="1">
      <alignment horizontal="center" vertical="center"/>
    </xf>
    <xf numFmtId="0" fontId="8" fillId="3" borderId="1" xfId="13" applyFont="1" applyFill="1" applyBorder="1" applyAlignment="1">
      <alignment horizontal="center"/>
    </xf>
    <xf numFmtId="0" fontId="8" fillId="0" borderId="0" xfId="13" applyFont="1" applyBorder="1"/>
    <xf numFmtId="175" fontId="8" fillId="0" borderId="1" xfId="13" applyNumberFormat="1" applyFont="1" applyFill="1" applyBorder="1" applyAlignment="1">
      <alignment horizontal="center" vertical="center" wrapText="1"/>
    </xf>
    <xf numFmtId="175" fontId="8" fillId="0" borderId="1" xfId="13" applyNumberFormat="1" applyFont="1" applyFill="1" applyBorder="1" applyAlignment="1">
      <alignment horizontal="center" vertical="center"/>
    </xf>
    <xf numFmtId="0" fontId="25" fillId="0" borderId="5" xfId="24" applyFont="1" applyBorder="1"/>
    <xf numFmtId="0" fontId="28" fillId="0" borderId="0" xfId="24" applyFont="1" applyBorder="1"/>
    <xf numFmtId="0" fontId="28" fillId="0" borderId="0" xfId="24" applyFont="1"/>
    <xf numFmtId="0" fontId="25" fillId="0" borderId="0" xfId="24" applyFont="1" applyBorder="1"/>
    <xf numFmtId="0" fontId="40" fillId="6" borderId="13" xfId="0" applyFont="1" applyFill="1" applyBorder="1"/>
    <xf numFmtId="201" fontId="8" fillId="0" borderId="1" xfId="13" applyNumberFormat="1" applyFont="1" applyFill="1" applyBorder="1" applyAlignment="1">
      <alignment horizontal="center" vertical="center" wrapText="1"/>
    </xf>
    <xf numFmtId="193" fontId="8" fillId="0" borderId="1" xfId="30" applyNumberFormat="1" applyFont="1" applyFill="1" applyBorder="1" applyAlignment="1">
      <alignment horizontal="center" vertical="center" wrapText="1"/>
    </xf>
    <xf numFmtId="14" fontId="41" fillId="0" borderId="1" xfId="24" applyNumberFormat="1" applyFont="1" applyBorder="1"/>
    <xf numFmtId="0" fontId="41" fillId="0" borderId="1" xfId="24" applyFont="1" applyBorder="1"/>
    <xf numFmtId="3" fontId="25" fillId="0" borderId="1" xfId="24" applyNumberFormat="1" applyFont="1" applyBorder="1" applyAlignment="1">
      <alignment horizontal="center"/>
    </xf>
    <xf numFmtId="173" fontId="25" fillId="0" borderId="1" xfId="24" applyNumberFormat="1" applyFont="1" applyBorder="1"/>
    <xf numFmtId="0" fontId="28" fillId="0" borderId="1" xfId="24" applyFont="1" applyBorder="1"/>
    <xf numFmtId="0" fontId="42" fillId="0" borderId="1" xfId="24" applyFont="1" applyBorder="1"/>
    <xf numFmtId="0" fontId="43" fillId="0" borderId="1" xfId="24" applyFont="1" applyFill="1" applyBorder="1"/>
    <xf numFmtId="3" fontId="42" fillId="0" borderId="1" xfId="24" applyNumberFormat="1" applyFont="1" applyBorder="1" applyAlignment="1">
      <alignment horizontal="center"/>
    </xf>
    <xf numFmtId="3" fontId="25" fillId="0" borderId="1" xfId="24" applyNumberFormat="1" applyFill="1" applyBorder="1" applyAlignment="1">
      <alignment horizontal="center"/>
    </xf>
    <xf numFmtId="0" fontId="43" fillId="0" borderId="1" xfId="24" applyFont="1" applyBorder="1"/>
    <xf numFmtId="0" fontId="25" fillId="0" borderId="1" xfId="24" applyFont="1" applyBorder="1"/>
    <xf numFmtId="14" fontId="1" fillId="0" borderId="6" xfId="13" applyNumberFormat="1" applyFont="1" applyFill="1" applyBorder="1" applyAlignment="1">
      <alignment horizontal="center" vertical="center"/>
    </xf>
    <xf numFmtId="3" fontId="43" fillId="0" borderId="1" xfId="24" applyNumberFormat="1" applyFont="1" applyBorder="1" applyAlignment="1">
      <alignment horizontal="center"/>
    </xf>
    <xf numFmtId="3" fontId="41" fillId="0" borderId="1" xfId="24" applyNumberFormat="1" applyFont="1" applyBorder="1"/>
    <xf numFmtId="0" fontId="0" fillId="6" borderId="1" xfId="0" applyFill="1" applyBorder="1"/>
    <xf numFmtId="3" fontId="0" fillId="6" borderId="1" xfId="0" applyNumberFormat="1" applyFill="1" applyBorder="1"/>
    <xf numFmtId="3" fontId="44" fillId="6" borderId="0" xfId="29" applyNumberFormat="1" applyFont="1" applyFill="1"/>
    <xf numFmtId="3" fontId="33" fillId="0" borderId="14" xfId="0" applyNumberFormat="1" applyFont="1" applyFill="1" applyBorder="1"/>
    <xf numFmtId="177" fontId="15" fillId="0" borderId="0" xfId="29" applyNumberFormat="1" applyFont="1" applyBorder="1" applyAlignment="1">
      <alignment horizontal="center"/>
    </xf>
    <xf numFmtId="3" fontId="25" fillId="0" borderId="1" xfId="24" applyNumberFormat="1" applyFont="1" applyBorder="1"/>
    <xf numFmtId="0" fontId="6" fillId="6" borderId="0" xfId="13" applyFont="1" applyFill="1" applyBorder="1" applyAlignment="1">
      <alignment horizontal="center" vertical="center"/>
    </xf>
    <xf numFmtId="14" fontId="6" fillId="6" borderId="0" xfId="13" applyNumberFormat="1" applyFont="1" applyFill="1" applyBorder="1" applyAlignment="1">
      <alignment horizontal="center" vertical="center"/>
    </xf>
    <xf numFmtId="3" fontId="6" fillId="6" borderId="0" xfId="13" applyNumberFormat="1" applyFont="1" applyFill="1" applyBorder="1" applyAlignment="1">
      <alignment horizontal="center" vertical="center"/>
    </xf>
    <xf numFmtId="3" fontId="25" fillId="0" borderId="0" xfId="24" applyNumberFormat="1"/>
    <xf numFmtId="0" fontId="13" fillId="2" borderId="9" xfId="29" applyNumberFormat="1" applyFont="1" applyFill="1" applyBorder="1" applyAlignment="1">
      <alignment horizontal="center"/>
    </xf>
    <xf numFmtId="0" fontId="13" fillId="2" borderId="10" xfId="29" applyNumberFormat="1" applyFont="1" applyFill="1" applyBorder="1" applyAlignment="1">
      <alignment horizontal="center"/>
    </xf>
    <xf numFmtId="3" fontId="13" fillId="2" borderId="9" xfId="29" applyNumberFormat="1" applyFont="1" applyFill="1" applyBorder="1" applyAlignment="1">
      <alignment horizontal="center"/>
    </xf>
    <xf numFmtId="3" fontId="13" fillId="2" borderId="11" xfId="29" applyNumberFormat="1" applyFont="1" applyFill="1" applyBorder="1" applyAlignment="1">
      <alignment horizontal="center"/>
    </xf>
    <xf numFmtId="3" fontId="13" fillId="2" borderId="10" xfId="29" applyNumberFormat="1" applyFont="1" applyFill="1" applyBorder="1" applyAlignment="1">
      <alignment horizontal="center"/>
    </xf>
    <xf numFmtId="0" fontId="28" fillId="5" borderId="15" xfId="0" applyFont="1" applyFill="1" applyBorder="1" applyAlignment="1">
      <alignment horizontal="left" vertical="center"/>
    </xf>
    <xf numFmtId="0" fontId="28" fillId="5" borderId="16" xfId="0" applyFont="1" applyFill="1" applyBorder="1" applyAlignment="1">
      <alignment horizontal="left" vertical="center"/>
    </xf>
    <xf numFmtId="0" fontId="36" fillId="4" borderId="2" xfId="0" applyFont="1" applyFill="1" applyBorder="1" applyAlignment="1">
      <alignment horizontal="left" wrapText="1"/>
    </xf>
    <xf numFmtId="0" fontId="36" fillId="4" borderId="0" xfId="0" applyFont="1" applyFill="1" applyBorder="1" applyAlignment="1">
      <alignment horizontal="left" wrapText="1"/>
    </xf>
    <xf numFmtId="0" fontId="36" fillId="4" borderId="17" xfId="0" applyFont="1" applyFill="1" applyBorder="1" applyAlignment="1">
      <alignment horizontal="left" wrapText="1"/>
    </xf>
    <xf numFmtId="0" fontId="36" fillId="4" borderId="18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175" fontId="8" fillId="0" borderId="1" xfId="13" applyNumberFormat="1" applyFont="1" applyFill="1" applyBorder="1" applyAlignment="1">
      <alignment horizontal="center" vertical="center"/>
    </xf>
    <xf numFmtId="175" fontId="8" fillId="0" borderId="1" xfId="13" applyNumberFormat="1" applyFont="1" applyFill="1" applyBorder="1" applyAlignment="1">
      <alignment horizontal="center" vertical="center" wrapText="1"/>
    </xf>
    <xf numFmtId="0" fontId="8" fillId="0" borderId="0" xfId="16" quotePrefix="1" applyFont="1" applyFill="1" applyBorder="1" applyAlignment="1">
      <alignment horizontal="left" wrapText="1"/>
    </xf>
    <xf numFmtId="0" fontId="1" fillId="0" borderId="0" xfId="13" applyFont="1" applyFill="1" applyAlignment="1">
      <alignment wrapText="1"/>
    </xf>
    <xf numFmtId="0" fontId="1" fillId="0" borderId="9" xfId="13" applyFont="1" applyFill="1" applyBorder="1" applyAlignment="1">
      <alignment horizontal="center"/>
    </xf>
    <xf numFmtId="0" fontId="1" fillId="0" borderId="11" xfId="13" applyFont="1" applyFill="1" applyBorder="1" applyAlignment="1">
      <alignment horizontal="center"/>
    </xf>
    <xf numFmtId="0" fontId="1" fillId="0" borderId="10" xfId="13" applyFont="1" applyFill="1" applyBorder="1" applyAlignment="1">
      <alignment horizontal="center"/>
    </xf>
    <xf numFmtId="0" fontId="8" fillId="0" borderId="9" xfId="13" applyFont="1" applyFill="1" applyBorder="1" applyAlignment="1">
      <alignment horizontal="center"/>
    </xf>
    <xf numFmtId="0" fontId="8" fillId="0" borderId="11" xfId="13" applyFont="1" applyFill="1" applyBorder="1" applyAlignment="1">
      <alignment horizontal="center"/>
    </xf>
    <xf numFmtId="0" fontId="8" fillId="0" borderId="10" xfId="13" applyFont="1" applyFill="1" applyBorder="1" applyAlignment="1">
      <alignment horizontal="center"/>
    </xf>
    <xf numFmtId="0" fontId="8" fillId="0" borderId="0" xfId="13" applyFont="1" applyFill="1" applyAlignment="1">
      <alignment horizontal="left" wrapText="1"/>
    </xf>
    <xf numFmtId="175" fontId="8" fillId="0" borderId="19" xfId="13" applyNumberFormat="1" applyFont="1" applyFill="1" applyBorder="1" applyAlignment="1">
      <alignment horizontal="center" vertical="center" wrapText="1"/>
    </xf>
    <xf numFmtId="175" fontId="8" fillId="0" borderId="20" xfId="13" applyNumberFormat="1" applyFont="1" applyFill="1" applyBorder="1" applyAlignment="1">
      <alignment horizontal="center" vertical="center" wrapText="1"/>
    </xf>
    <xf numFmtId="175" fontId="8" fillId="0" borderId="21" xfId="13" applyNumberFormat="1" applyFont="1" applyFill="1" applyBorder="1" applyAlignment="1">
      <alignment horizontal="center" vertical="center" wrapText="1"/>
    </xf>
    <xf numFmtId="175" fontId="8" fillId="0" borderId="22" xfId="13" applyNumberFormat="1" applyFont="1" applyFill="1" applyBorder="1" applyAlignment="1">
      <alignment horizontal="center" vertical="center" wrapText="1"/>
    </xf>
    <xf numFmtId="175" fontId="8" fillId="0" borderId="0" xfId="13" applyNumberFormat="1" applyFont="1" applyFill="1" applyBorder="1" applyAlignment="1">
      <alignment horizontal="center" vertical="center" wrapText="1"/>
    </xf>
    <xf numFmtId="175" fontId="8" fillId="0" borderId="23" xfId="13" applyNumberFormat="1" applyFont="1" applyFill="1" applyBorder="1" applyAlignment="1">
      <alignment horizontal="center" vertical="center" wrapText="1"/>
    </xf>
    <xf numFmtId="175" fontId="8" fillId="0" borderId="24" xfId="13" applyNumberFormat="1" applyFont="1" applyFill="1" applyBorder="1" applyAlignment="1">
      <alignment horizontal="center" vertical="center" wrapText="1"/>
    </xf>
    <xf numFmtId="175" fontId="8" fillId="0" borderId="12" xfId="13" applyNumberFormat="1" applyFont="1" applyFill="1" applyBorder="1" applyAlignment="1">
      <alignment horizontal="center" vertical="center" wrapText="1"/>
    </xf>
    <xf numFmtId="175" fontId="8" fillId="0" borderId="25" xfId="13" applyNumberFormat="1" applyFont="1" applyFill="1" applyBorder="1" applyAlignment="1">
      <alignment horizontal="center" vertical="center" wrapText="1"/>
    </xf>
    <xf numFmtId="175" fontId="8" fillId="0" borderId="4" xfId="13" applyNumberFormat="1" applyFont="1" applyFill="1" applyBorder="1" applyAlignment="1">
      <alignment horizontal="center" vertical="center" wrapText="1"/>
    </xf>
    <xf numFmtId="175" fontId="8" fillId="0" borderId="6" xfId="13" applyNumberFormat="1" applyFont="1" applyFill="1" applyBorder="1" applyAlignment="1">
      <alignment horizontal="center" vertical="center" wrapText="1"/>
    </xf>
    <xf numFmtId="175" fontId="8" fillId="0" borderId="9" xfId="13" applyNumberFormat="1" applyFont="1" applyFill="1" applyBorder="1" applyAlignment="1">
      <alignment horizontal="center" wrapText="1"/>
    </xf>
    <xf numFmtId="0" fontId="1" fillId="0" borderId="10" xfId="13" applyFont="1" applyFill="1" applyBorder="1" applyAlignment="1">
      <alignment horizontal="center" wrapText="1"/>
    </xf>
    <xf numFmtId="10" fontId="1" fillId="0" borderId="1" xfId="13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wrapText="1"/>
    </xf>
    <xf numFmtId="0" fontId="8" fillId="0" borderId="1" xfId="16" applyFont="1" applyFill="1" applyBorder="1" applyAlignment="1">
      <alignment horizontal="center" vertical="center"/>
    </xf>
    <xf numFmtId="0" fontId="16" fillId="3" borderId="1" xfId="16" applyFont="1" applyFill="1" applyBorder="1" applyAlignment="1">
      <alignment horizontal="center" vertical="center" wrapText="1"/>
    </xf>
    <xf numFmtId="175" fontId="8" fillId="0" borderId="1" xfId="13" applyNumberFormat="1" applyFont="1" applyFill="1" applyBorder="1" applyAlignment="1">
      <alignment horizontal="center"/>
    </xf>
    <xf numFmtId="175" fontId="8" fillId="3" borderId="1" xfId="13" applyNumberFormat="1" applyFont="1" applyFill="1" applyBorder="1" applyAlignment="1">
      <alignment horizontal="center" vertical="center" wrapText="1"/>
    </xf>
    <xf numFmtId="0" fontId="1" fillId="3" borderId="1" xfId="13" applyFont="1" applyFill="1" applyBorder="1" applyAlignment="1">
      <alignment horizontal="center"/>
    </xf>
    <xf numFmtId="49" fontId="16" fillId="0" borderId="0" xfId="16" applyNumberFormat="1" applyFont="1" applyFill="1" applyBorder="1" applyAlignment="1">
      <alignment horizontal="left" vertical="center"/>
    </xf>
    <xf numFmtId="0" fontId="16" fillId="0" borderId="9" xfId="16" applyFont="1" applyFill="1" applyBorder="1" applyAlignment="1">
      <alignment horizontal="center"/>
    </xf>
    <xf numFmtId="0" fontId="16" fillId="0" borderId="10" xfId="16" applyFont="1" applyFill="1" applyBorder="1" applyAlignment="1">
      <alignment horizontal="center"/>
    </xf>
    <xf numFmtId="0" fontId="16" fillId="0" borderId="11" xfId="16" applyFont="1" applyFill="1" applyBorder="1" applyAlignment="1">
      <alignment horizontal="center"/>
    </xf>
    <xf numFmtId="0" fontId="8" fillId="0" borderId="9" xfId="13" applyFont="1" applyBorder="1" applyAlignment="1">
      <alignment horizontal="center"/>
    </xf>
    <xf numFmtId="0" fontId="8" fillId="0" borderId="11" xfId="13" applyFont="1" applyBorder="1" applyAlignment="1">
      <alignment horizontal="center"/>
    </xf>
    <xf numFmtId="0" fontId="8" fillId="0" borderId="10" xfId="13" applyFont="1" applyBorder="1" applyAlignment="1">
      <alignment horizontal="center"/>
    </xf>
    <xf numFmtId="175" fontId="8" fillId="2" borderId="1" xfId="13" applyNumberFormat="1" applyFont="1" applyFill="1" applyBorder="1" applyAlignment="1">
      <alignment horizontal="center" vertical="center" wrapText="1"/>
    </xf>
    <xf numFmtId="0" fontId="8" fillId="0" borderId="1" xfId="13" applyFont="1" applyBorder="1" applyAlignment="1">
      <alignment horizontal="center"/>
    </xf>
    <xf numFmtId="175" fontId="8" fillId="2" borderId="1" xfId="13" applyNumberFormat="1" applyFont="1" applyFill="1" applyBorder="1" applyAlignment="1">
      <alignment horizontal="center" vertical="center"/>
    </xf>
    <xf numFmtId="0" fontId="8" fillId="0" borderId="22" xfId="16" applyFont="1" applyFill="1" applyBorder="1" applyAlignment="1">
      <alignment horizontal="center" vertical="center"/>
    </xf>
    <xf numFmtId="0" fontId="8" fillId="0" borderId="0" xfId="16" applyFont="1" applyFill="1" applyBorder="1" applyAlignment="1">
      <alignment horizontal="center" vertical="center"/>
    </xf>
    <xf numFmtId="175" fontId="8" fillId="2" borderId="9" xfId="13" applyNumberFormat="1" applyFont="1" applyFill="1" applyBorder="1" applyAlignment="1">
      <alignment horizontal="center" vertical="center"/>
    </xf>
    <xf numFmtId="175" fontId="8" fillId="2" borderId="11" xfId="13" applyNumberFormat="1" applyFont="1" applyFill="1" applyBorder="1" applyAlignment="1">
      <alignment horizontal="center" vertical="center"/>
    </xf>
    <xf numFmtId="175" fontId="8" fillId="2" borderId="10" xfId="13" applyNumberFormat="1" applyFont="1" applyFill="1" applyBorder="1" applyAlignment="1">
      <alignment horizontal="center" vertical="center"/>
    </xf>
    <xf numFmtId="0" fontId="8" fillId="2" borderId="1" xfId="13" applyFont="1" applyFill="1" applyBorder="1" applyAlignment="1">
      <alignment horizontal="center" vertical="center" wrapText="1"/>
    </xf>
    <xf numFmtId="0" fontId="8" fillId="3" borderId="1" xfId="13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horizontal="center"/>
    </xf>
  </cellXfs>
  <cellStyles count="31">
    <cellStyle name="Hipervínculo 2" xfId="1"/>
    <cellStyle name="Millares 2" xfId="2"/>
    <cellStyle name="Millares 2 2" xfId="3"/>
    <cellStyle name="Millares 2 2 2" xfId="4"/>
    <cellStyle name="Millares 2 3" xfId="5"/>
    <cellStyle name="Millares 3" xfId="6"/>
    <cellStyle name="Millares 3 3" xfId="7"/>
    <cellStyle name="Normal" xfId="0" builtinId="0"/>
    <cellStyle name="Normal 11" xfId="8"/>
    <cellStyle name="Normal 2" xfId="9"/>
    <cellStyle name="Normal 2 2" xfId="10"/>
    <cellStyle name="Normal 2 2 2" xfId="11"/>
    <cellStyle name="Normal 2 2 2 2" xfId="12"/>
    <cellStyle name="Normal 2 2 3" xfId="13"/>
    <cellStyle name="Normal 2 2 4" xfId="14"/>
    <cellStyle name="Normal 2 2 4 2" xfId="15"/>
    <cellStyle name="Normal 2 3 2 2" xfId="16"/>
    <cellStyle name="Normal 2 4" xfId="17"/>
    <cellStyle name="Normal 2 4 2" xfId="18"/>
    <cellStyle name="Normal 2 8" xfId="19"/>
    <cellStyle name="Normal 3" xfId="20"/>
    <cellStyle name="Normal 3 2" xfId="21"/>
    <cellStyle name="Normal 3 3" xfId="22"/>
    <cellStyle name="Normal 3 3 2" xfId="23"/>
    <cellStyle name="Normal 4" xfId="24"/>
    <cellStyle name="Normal 5 3" xfId="25"/>
    <cellStyle name="Normal 6" xfId="26"/>
    <cellStyle name="Normal 6 2" xfId="27"/>
    <cellStyle name="Normal 6 2 2" xfId="28"/>
    <cellStyle name="Normal_R. L. I.  y F U T     A M I N O R T E AT 2013-2012 2" xfId="29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1590675</xdr:colOff>
      <xdr:row>3</xdr:row>
      <xdr:rowOff>0</xdr:rowOff>
    </xdr:to>
    <xdr:pic>
      <xdr:nvPicPr>
        <xdr:cNvPr id="41111" name="Imagen 1">
          <a:extLst>
            <a:ext uri="{FF2B5EF4-FFF2-40B4-BE49-F238E27FC236}">
              <a16:creationId xmlns:a16="http://schemas.microsoft.com/office/drawing/2014/main" id="{4EE71CC7-84BC-651B-1380-38DF052F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1590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2</xdr:col>
      <xdr:colOff>361950</xdr:colOff>
      <xdr:row>2</xdr:row>
      <xdr:rowOff>133350</xdr:rowOff>
    </xdr:to>
    <xdr:pic>
      <xdr:nvPicPr>
        <xdr:cNvPr id="51328" name="Imagen 1">
          <a:extLst>
            <a:ext uri="{FF2B5EF4-FFF2-40B4-BE49-F238E27FC236}">
              <a16:creationId xmlns:a16="http://schemas.microsoft.com/office/drawing/2014/main" id="{2809362E-F565-CA43-CD66-8A41E7C57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1438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Users\ParisBell\Desktop\SEMINARIOS,%20CURSOS%20TALLERES%202018\TALLER%20PRACTICO%201%20DE%20MARZO%20CC%20VALPO\DES%20EJER%205%20B%2014%20B%20%200203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CARPETA%20VIGENTE%202017\LEGAL%20PUSBLISHING%202017\TR%207811%20ESPECIALISTA%20OPERACION%20RENTA\MODULO%20DDJJ%20ENERO%202018\RESOLUCION%20EJERCICIO%20DOS%20TR%207811%20181222017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OBERTO%20SANTIAGO\Desktop\CARPETA%20VIGENTE%202017\SEMINARIOS%20Y%20CURSOS%202017\CURSOS%20COLEGIO%20DE%20CONTADORES\CURSO%20CC%20TALCA%2017%20y%2018%20NOV%20X%20CC%20VALPO\resoluci&#243;n%20ejercicio%201%20guia%201%20Talca%20nov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OBERTO%20SANTIAGO\Desktop\CARPETA%20VIGENTE%202017\SEMINARIOS%20Y%20CURSOS%202017\CURSOS%20COLEGIO%20DE%20CONTADORES\TALLER%20DE%20APLICACI&#211;N%20PRACTICA%20F22,%20DDJJ,%20REGISTROS%20CC%20NOV%202017\Layout_Formularios_DDJJ_AT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/>
        </row>
        <row r="3">
          <cell r="A3">
            <v>2</v>
          </cell>
          <cell r="B3"/>
        </row>
        <row r="4">
          <cell r="A4">
            <v>5</v>
          </cell>
          <cell r="B4"/>
        </row>
        <row r="5">
          <cell r="A5">
            <v>6</v>
          </cell>
          <cell r="B5"/>
        </row>
        <row r="6">
          <cell r="A6">
            <v>9</v>
          </cell>
          <cell r="B6"/>
        </row>
        <row r="7">
          <cell r="A7">
            <v>8</v>
          </cell>
          <cell r="B7"/>
        </row>
        <row r="8">
          <cell r="A8">
            <v>7</v>
          </cell>
          <cell r="B8"/>
        </row>
        <row r="9">
          <cell r="A9">
            <v>3</v>
          </cell>
          <cell r="B9"/>
        </row>
        <row r="10">
          <cell r="A10">
            <v>0</v>
          </cell>
          <cell r="B10"/>
        </row>
        <row r="11">
          <cell r="A11">
            <v>0</v>
          </cell>
          <cell r="B11"/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igc "/>
      <sheetName val="ipc 2017"/>
      <sheetName val="CPI 01012017 "/>
      <sheetName val="CPT 31122017"/>
      <sheetName val="BALANCE"/>
      <sheetName val="FUT AL 31122016"/>
      <sheetName val="RAI 01012017"/>
      <sheetName val="RLI SPI 2017"/>
      <sheetName val="DJ 1926  "/>
      <sheetName val="REGISTRO 2017"/>
      <sheetName val="F1939"/>
      <sheetName val="F1941 (2)"/>
      <sheetName val="f22"/>
      <sheetName val="ANEXO N°1 (DDJJ 1847 y 1926)"/>
      <sheetName val="F22 Anverso empresa"/>
      <sheetName val="F1941"/>
      <sheetName val="F22 Reverso empresa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>
        <row r="7">
          <cell r="R7">
            <v>0.21881800000000001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T AL 31122016"/>
      <sheetName val="RESULTADOS"/>
      <sheetName val="RAI 01012017"/>
      <sheetName val="RLI SPI 2017"/>
      <sheetName val="DJ 1926 "/>
      <sheetName val="REGISTROS 2017"/>
      <sheetName val="SITUACION TRIBUTARIA"/>
      <sheetName val="F22 Anverso socio 2"/>
      <sheetName val="F22 Anverso socio 1"/>
      <sheetName val="F1939"/>
      <sheetName val="F1941"/>
      <sheetName val="F22 Anverso empresa"/>
      <sheetName val="F22 Reverso empresa"/>
      <sheetName val="DJ 1939"/>
      <sheetName val="ANEXO N°1 (DDJJ 1847 y 1926)"/>
      <sheetName val=" DJ 1847 "/>
      <sheetName val="Situacion tributaria 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79.999.999-9</v>
          </cell>
          <cell r="E9" t="str">
            <v>YYYU SPA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 2017"/>
      <sheetName val="tabla igc"/>
      <sheetName val="FUT AL 31122016"/>
      <sheetName val="ERESULTADO"/>
      <sheetName val="RLI AT2018"/>
      <sheetName val="DJ 1923"/>
      <sheetName val="CERT 52"/>
      <sheetName val="REGISTROS AT2018"/>
      <sheetName val="DJ1938"/>
      <sheetName val="F1940"/>
      <sheetName val="CERT53"/>
      <sheetName val="F22 Anverso empresa"/>
      <sheetName val="F22 Reverso empresa"/>
      <sheetName val="F22 Anverso socio 1"/>
      <sheetName val="DJ 1938 BASEW"/>
      <sheetName val="DJ1940"/>
      <sheetName val="CERT 53"/>
      <sheetName val="Situacion tributaria so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Formato"/>
      <sheetName val="CONTROL DE CAMBIOS"/>
      <sheetName val="DJ_Nuevas"/>
      <sheetName val="F1938"/>
      <sheetName val="F1939"/>
      <sheetName val="F1940"/>
      <sheetName val="F1941"/>
      <sheetName val="F1942"/>
      <sheetName val="F1943"/>
      <sheetName val="F1944"/>
      <sheetName val="F1945"/>
      <sheetName val="F1946"/>
      <sheetName val="DJ_Modificadas"/>
      <sheetName val="F1805"/>
      <sheetName val="F1806"/>
      <sheetName val="F1832"/>
      <sheetName val="F1847"/>
      <sheetName val="F1874"/>
      <sheetName val="F1887"/>
      <sheetName val="F1890"/>
      <sheetName val="F1894"/>
      <sheetName val="F1895"/>
      <sheetName val="F1907"/>
      <sheetName val="F1922"/>
      <sheetName val="F1923"/>
      <sheetName val="F1924"/>
      <sheetName val="F1926"/>
      <sheetName val="F1929"/>
      <sheetName val="F1932"/>
      <sheetName val="DJ_Eliminadas "/>
      <sheetName val="F1821"/>
      <sheetName val="F1823 "/>
      <sheetName val="F1848"/>
      <sheetName val="F1854"/>
      <sheetName val="F1856"/>
      <sheetName val="F1865"/>
      <sheetName val="F1884 "/>
      <sheetName val="F1885"/>
      <sheetName val="F1886"/>
      <sheetName val="F1888"/>
      <sheetName val="F1912"/>
      <sheetName val="F1925"/>
      <sheetName val="DJ_Sin Modificar"/>
      <sheetName val="F1802"/>
      <sheetName val="F1803 "/>
      <sheetName val="F1811"/>
      <sheetName val="F1812"/>
      <sheetName val="F1820"/>
      <sheetName val="F1822"/>
      <sheetName val="F1828"/>
      <sheetName val="F1829"/>
      <sheetName val="F1834"/>
      <sheetName val="F1835"/>
      <sheetName val="F1836"/>
      <sheetName val="F1837"/>
      <sheetName val="F1839"/>
      <sheetName val="F1840"/>
      <sheetName val="F1841"/>
      <sheetName val="F1842"/>
      <sheetName val="F1843"/>
      <sheetName val="F1844"/>
      <sheetName val="F1855"/>
      <sheetName val="F1862"/>
      <sheetName val="F1864"/>
      <sheetName val="F1866"/>
      <sheetName val="F1867"/>
      <sheetName val="F1868"/>
      <sheetName val="F1870"/>
      <sheetName val="F1871"/>
      <sheetName val="F1873"/>
      <sheetName val="F1879"/>
      <sheetName val="F1889"/>
      <sheetName val="F1891"/>
      <sheetName val="F1896"/>
      <sheetName val="F1897"/>
      <sheetName val="F1898"/>
      <sheetName val="F1899"/>
      <sheetName val="F1900"/>
      <sheetName val="F1901"/>
      <sheetName val="F1902"/>
      <sheetName val="F1903"/>
      <sheetName val="F1904"/>
      <sheetName val="F1909"/>
      <sheetName val="F1911"/>
      <sheetName val="F1913"/>
      <sheetName val="F1914"/>
      <sheetName val="F1919"/>
      <sheetName val="F1927"/>
      <sheetName val="F1928"/>
      <sheetName val="F1930"/>
      <sheetName val="F1931"/>
      <sheetName val="F19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30" zoomScaleNormal="130" workbookViewId="0">
      <pane xSplit="1" ySplit="2" topLeftCell="B9" activePane="bottomRight" state="frozen"/>
      <selection pane="topRight" activeCell="B1" sqref="B1"/>
      <selection pane="bottomLeft" activeCell="A5" sqref="A5"/>
      <selection pane="bottomRight" sqref="A1:G29"/>
    </sheetView>
  </sheetViews>
  <sheetFormatPr baseColWidth="10" defaultColWidth="12.7109375" defaultRowHeight="16.5"/>
  <cols>
    <col min="1" max="1" width="39.42578125" style="58" customWidth="1"/>
    <col min="2" max="2" width="15.42578125" style="58" bestFit="1" customWidth="1"/>
    <col min="3" max="3" width="18" style="58" customWidth="1"/>
    <col min="4" max="4" width="13.28515625" style="58" bestFit="1" customWidth="1"/>
    <col min="5" max="5" width="12" style="58" customWidth="1"/>
    <col min="6" max="6" width="13.28515625" style="58" bestFit="1" customWidth="1"/>
    <col min="7" max="7" width="13.85546875" style="58" bestFit="1" customWidth="1"/>
    <col min="8" max="210" width="10.28515625" style="58" customWidth="1"/>
    <col min="211" max="211" width="38.7109375" style="58" customWidth="1"/>
    <col min="212" max="212" width="12.7109375" style="58" bestFit="1"/>
    <col min="213" max="16384" width="12.7109375" style="58"/>
  </cols>
  <sheetData>
    <row r="1" spans="1:7" ht="18.75">
      <c r="A1" s="53"/>
      <c r="B1" s="55"/>
      <c r="C1" s="55"/>
      <c r="D1" s="55"/>
      <c r="E1" s="55"/>
      <c r="F1" s="55"/>
      <c r="G1" s="55"/>
    </row>
    <row r="2" spans="1:7" ht="18.75">
      <c r="A2" s="54" t="s">
        <v>59</v>
      </c>
      <c r="B2" s="56"/>
      <c r="C2" s="56"/>
      <c r="D2" s="56"/>
      <c r="E2" s="56"/>
      <c r="F2" s="59"/>
      <c r="G2" s="56"/>
    </row>
    <row r="3" spans="1:7">
      <c r="A3" s="79"/>
      <c r="B3" s="80" t="s">
        <v>34</v>
      </c>
      <c r="C3" s="81" t="s">
        <v>37</v>
      </c>
      <c r="D3" s="81" t="s">
        <v>38</v>
      </c>
      <c r="E3" s="80" t="s">
        <v>35</v>
      </c>
      <c r="G3" s="78"/>
    </row>
    <row r="4" spans="1:7">
      <c r="A4" s="79" t="s">
        <v>33</v>
      </c>
      <c r="B4" s="76">
        <v>15505868616</v>
      </c>
      <c r="C4" s="76">
        <v>14307570858</v>
      </c>
      <c r="D4" s="76">
        <v>45892315</v>
      </c>
      <c r="E4" s="76">
        <v>1152405443</v>
      </c>
      <c r="G4" s="74"/>
    </row>
    <row r="5" spans="1:7">
      <c r="A5" s="73"/>
      <c r="B5" s="80" t="s">
        <v>63</v>
      </c>
      <c r="C5" s="74"/>
      <c r="D5" s="74"/>
      <c r="E5" s="74"/>
      <c r="F5" s="74"/>
      <c r="G5" s="74"/>
    </row>
    <row r="6" spans="1:7">
      <c r="A6" s="79" t="s">
        <v>33</v>
      </c>
      <c r="B6" s="76">
        <v>14353463173</v>
      </c>
      <c r="C6" s="74"/>
      <c r="D6" s="74"/>
      <c r="E6" s="74"/>
      <c r="F6" s="74"/>
      <c r="G6" s="180">
        <v>0.27221854251522382</v>
      </c>
    </row>
    <row r="7" spans="1:7">
      <c r="A7" s="57"/>
      <c r="B7" s="57"/>
      <c r="C7" s="57"/>
      <c r="D7" s="57"/>
      <c r="E7" s="57"/>
      <c r="F7" s="57"/>
    </row>
    <row r="8" spans="1:7">
      <c r="A8" s="79"/>
      <c r="B8" s="186" t="s">
        <v>64</v>
      </c>
      <c r="C8" s="187"/>
      <c r="D8" s="75" t="s">
        <v>67</v>
      </c>
      <c r="E8" s="77"/>
      <c r="F8" s="78"/>
    </row>
    <row r="9" spans="1:7">
      <c r="A9" s="79"/>
      <c r="B9" s="82" t="s">
        <v>65</v>
      </c>
      <c r="C9" s="75" t="s">
        <v>66</v>
      </c>
      <c r="D9" s="75" t="s">
        <v>68</v>
      </c>
      <c r="E9" s="77"/>
      <c r="F9" s="78"/>
    </row>
    <row r="10" spans="1:7">
      <c r="A10" s="79" t="s">
        <v>33</v>
      </c>
      <c r="B10" s="76">
        <v>3907278825</v>
      </c>
      <c r="C10" s="76">
        <v>0</v>
      </c>
      <c r="D10" s="76">
        <v>0</v>
      </c>
      <c r="E10" s="74"/>
      <c r="F10" s="74"/>
    </row>
    <row r="11" spans="1:7">
      <c r="A11" s="57"/>
      <c r="B11" s="57"/>
      <c r="C11" s="57"/>
      <c r="D11" s="57"/>
      <c r="E11" s="57"/>
      <c r="F11" s="57"/>
    </row>
    <row r="12" spans="1:7">
      <c r="A12" s="79"/>
      <c r="B12" s="80" t="s">
        <v>8</v>
      </c>
      <c r="C12" s="82" t="s">
        <v>36</v>
      </c>
      <c r="D12" s="188" t="s">
        <v>32</v>
      </c>
      <c r="E12" s="189"/>
      <c r="F12" s="190"/>
      <c r="G12" s="78"/>
    </row>
    <row r="13" spans="1:7">
      <c r="A13" s="79"/>
      <c r="B13" s="80"/>
      <c r="C13" s="82"/>
      <c r="D13" s="82" t="s">
        <v>60</v>
      </c>
      <c r="E13" s="82" t="s">
        <v>61</v>
      </c>
      <c r="F13" s="82" t="s">
        <v>62</v>
      </c>
      <c r="G13" s="78"/>
    </row>
    <row r="14" spans="1:7">
      <c r="A14" s="79" t="s">
        <v>33</v>
      </c>
      <c r="B14" s="76"/>
      <c r="C14" s="76">
        <v>1579487026</v>
      </c>
      <c r="D14" s="76"/>
      <c r="E14" s="76"/>
      <c r="F14" s="76"/>
      <c r="G14" s="74"/>
    </row>
    <row r="15" spans="1:7">
      <c r="A15" s="57"/>
      <c r="B15" s="57"/>
      <c r="C15" s="57"/>
      <c r="D15" s="57"/>
      <c r="E15" s="57"/>
      <c r="F15" s="57"/>
    </row>
    <row r="16" spans="1:7">
      <c r="A16" s="79"/>
      <c r="B16" s="80" t="s">
        <v>265</v>
      </c>
      <c r="C16" s="81" t="s">
        <v>65</v>
      </c>
      <c r="D16" s="81"/>
      <c r="E16" s="80"/>
      <c r="F16" s="57"/>
    </row>
    <row r="17" spans="1:6">
      <c r="A17" s="79" t="s">
        <v>33</v>
      </c>
      <c r="B17" s="76"/>
      <c r="C17" s="76"/>
      <c r="D17" s="76"/>
      <c r="E17" s="76"/>
      <c r="F17" s="57"/>
    </row>
    <row r="18" spans="1:6">
      <c r="A18" s="73"/>
      <c r="B18" s="80"/>
      <c r="C18" s="57"/>
      <c r="D18" s="57"/>
      <c r="E18" s="57"/>
      <c r="F18" s="57"/>
    </row>
    <row r="19" spans="1:6">
      <c r="A19" s="79"/>
      <c r="B19" s="76"/>
    </row>
    <row r="20" spans="1:6">
      <c r="A20" s="176" t="s">
        <v>238</v>
      </c>
      <c r="B20" s="177">
        <v>18175433203</v>
      </c>
      <c r="C20" s="58" t="s">
        <v>280</v>
      </c>
      <c r="D20" s="58">
        <v>18175433203</v>
      </c>
    </row>
    <row r="21" spans="1:6">
      <c r="A21" s="72" t="s">
        <v>239</v>
      </c>
      <c r="B21" s="64"/>
    </row>
    <row r="22" spans="1:6">
      <c r="A22" s="64" t="s">
        <v>240</v>
      </c>
      <c r="B22" s="70">
        <v>-15505868616</v>
      </c>
    </row>
    <row r="23" spans="1:6">
      <c r="A23" s="64" t="s">
        <v>241</v>
      </c>
      <c r="B23" s="70"/>
    </row>
    <row r="24" spans="1:6">
      <c r="A24" s="64" t="s">
        <v>242</v>
      </c>
      <c r="B24" s="70"/>
    </row>
    <row r="25" spans="1:6" ht="17.25" thickBot="1">
      <c r="A25" s="64" t="s">
        <v>243</v>
      </c>
      <c r="B25" s="70">
        <v>-544304700</v>
      </c>
    </row>
    <row r="26" spans="1:6" ht="17.25" thickBot="1">
      <c r="A26" s="159" t="s">
        <v>290</v>
      </c>
      <c r="B26" s="179">
        <v>2125259887</v>
      </c>
    </row>
    <row r="27" spans="1:6">
      <c r="B27" s="178">
        <v>2127259886.98247</v>
      </c>
      <c r="C27" s="58" t="s">
        <v>278</v>
      </c>
    </row>
    <row r="28" spans="1:6">
      <c r="A28" s="58" t="s">
        <v>279</v>
      </c>
      <c r="B28" s="58">
        <v>17633128502.982471</v>
      </c>
    </row>
  </sheetData>
  <mergeCells count="2">
    <mergeCell ref="B8:C8"/>
    <mergeCell ref="D12:F12"/>
  </mergeCells>
  <printOptions gridLines="1"/>
  <pageMargins left="0.31496062992125984" right="0" top="0.74803149606299213" bottom="0.74803149606299213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topLeftCell="B1" zoomScale="96" zoomScaleNormal="96" workbookViewId="0">
      <selection activeCell="K64" sqref="K64"/>
    </sheetView>
  </sheetViews>
  <sheetFormatPr baseColWidth="10" defaultColWidth="14.5703125" defaultRowHeight="15"/>
  <cols>
    <col min="1" max="1" width="2.7109375" style="15" customWidth="1"/>
    <col min="2" max="2" width="14.5703125" style="15" customWidth="1"/>
    <col min="3" max="3" width="26.28515625" style="15" customWidth="1"/>
    <col min="4" max="4" width="21.7109375" style="15" customWidth="1"/>
    <col min="5" max="5" width="13.28515625" style="15" customWidth="1"/>
    <col min="6" max="6" width="11.42578125" style="15" customWidth="1"/>
    <col min="7" max="7" width="24.28515625" style="15" customWidth="1"/>
    <col min="8" max="8" width="16.5703125" style="15" customWidth="1"/>
    <col min="9" max="10" width="3.42578125" style="15" customWidth="1"/>
    <col min="11" max="253" width="11.42578125" style="15" customWidth="1"/>
    <col min="254" max="255" width="2.7109375" style="15" customWidth="1"/>
    <col min="256" max="16384" width="14.5703125" style="15"/>
  </cols>
  <sheetData>
    <row r="1" spans="1:11" ht="15.75" thickBot="1">
      <c r="A1" s="14"/>
    </row>
    <row r="2" spans="1:11" ht="22.5" customHeight="1" thickBot="1">
      <c r="A2" s="17"/>
      <c r="B2" s="191" t="s">
        <v>97</v>
      </c>
      <c r="C2" s="192"/>
      <c r="D2" s="192"/>
      <c r="E2" s="192"/>
      <c r="F2" s="192"/>
      <c r="G2" s="192"/>
      <c r="H2" s="192"/>
      <c r="I2" s="17"/>
    </row>
    <row r="3" spans="1:11">
      <c r="A3" s="17"/>
      <c r="B3" s="18" t="s">
        <v>21</v>
      </c>
      <c r="C3" s="19"/>
      <c r="D3" s="19"/>
      <c r="E3" s="19"/>
      <c r="F3" s="19"/>
      <c r="G3" s="19"/>
      <c r="H3" s="19"/>
      <c r="I3" s="17"/>
    </row>
    <row r="4" spans="1:11" ht="15.75" thickBot="1">
      <c r="A4" s="17"/>
      <c r="B4" s="18"/>
      <c r="C4" s="19"/>
      <c r="D4" s="20"/>
      <c r="E4" s="20"/>
      <c r="F4" s="19"/>
      <c r="G4" s="19"/>
      <c r="H4" s="19"/>
      <c r="I4" s="17"/>
      <c r="K4" s="16"/>
    </row>
    <row r="5" spans="1:11" ht="19.5" thickBot="1">
      <c r="A5" s="17"/>
      <c r="B5" s="22" t="s">
        <v>58</v>
      </c>
      <c r="C5" s="19"/>
      <c r="D5" s="23"/>
      <c r="E5" s="23"/>
      <c r="F5" s="19"/>
      <c r="G5" s="19"/>
      <c r="H5" s="24">
        <v>5022113639.0381927</v>
      </c>
      <c r="I5" s="17"/>
    </row>
    <row r="6" spans="1:11" ht="15.75">
      <c r="A6" s="17"/>
      <c r="B6" s="26" t="s">
        <v>22</v>
      </c>
      <c r="C6" s="20"/>
      <c r="D6" s="23"/>
      <c r="E6" s="23"/>
      <c r="F6" s="19"/>
      <c r="G6" s="20"/>
      <c r="H6" s="27">
        <v>3226293890.3082404</v>
      </c>
      <c r="I6" s="17"/>
    </row>
    <row r="7" spans="1:11">
      <c r="A7" s="17"/>
      <c r="B7" s="17" t="s">
        <v>244</v>
      </c>
      <c r="C7" s="23"/>
      <c r="D7" s="23"/>
      <c r="E7" s="23"/>
      <c r="F7" s="19"/>
      <c r="G7" s="28">
        <v>1522663949.9618058</v>
      </c>
      <c r="H7" s="25"/>
      <c r="I7" s="17"/>
    </row>
    <row r="8" spans="1:11">
      <c r="A8" s="17"/>
      <c r="B8" s="17" t="s">
        <v>281</v>
      </c>
      <c r="C8" s="23"/>
      <c r="D8" s="23"/>
      <c r="E8" s="23"/>
      <c r="F8" s="19"/>
      <c r="G8" s="29">
        <v>1588526.8429999999</v>
      </c>
      <c r="H8" s="25"/>
      <c r="I8" s="17"/>
    </row>
    <row r="9" spans="1:11">
      <c r="A9" s="17"/>
      <c r="B9" s="17" t="s">
        <v>245</v>
      </c>
      <c r="C9" s="23"/>
      <c r="D9" s="23"/>
      <c r="E9" s="23"/>
      <c r="F9" s="19"/>
      <c r="G9" s="29"/>
      <c r="H9" s="25"/>
      <c r="I9" s="17"/>
    </row>
    <row r="10" spans="1:11">
      <c r="A10" s="17"/>
      <c r="B10" s="17" t="s">
        <v>246</v>
      </c>
      <c r="C10" s="23"/>
      <c r="D10" s="23"/>
      <c r="E10" s="23"/>
      <c r="F10" s="19"/>
      <c r="G10" s="29">
        <v>439976862</v>
      </c>
      <c r="H10" s="25"/>
      <c r="I10" s="17"/>
    </row>
    <row r="11" spans="1:11">
      <c r="A11" s="17"/>
      <c r="B11" s="17" t="s">
        <v>291</v>
      </c>
      <c r="C11" s="23"/>
      <c r="D11" s="23"/>
      <c r="E11" s="23"/>
      <c r="F11" s="19"/>
      <c r="G11" s="29">
        <v>338640025</v>
      </c>
      <c r="H11" s="25"/>
      <c r="I11" s="17"/>
    </row>
    <row r="12" spans="1:11">
      <c r="A12" s="17"/>
      <c r="B12" s="17" t="s">
        <v>292</v>
      </c>
      <c r="C12" s="23"/>
      <c r="D12" s="23"/>
      <c r="E12" s="23"/>
      <c r="F12" s="19"/>
      <c r="G12" s="29">
        <v>229080076.64899999</v>
      </c>
      <c r="H12" s="25"/>
      <c r="I12" s="17"/>
    </row>
    <row r="13" spans="1:11">
      <c r="A13" s="17"/>
      <c r="B13" s="17" t="s">
        <v>293</v>
      </c>
      <c r="C13" s="23"/>
      <c r="D13" s="23"/>
      <c r="E13" s="23"/>
      <c r="F13" s="19"/>
      <c r="G13" s="29">
        <v>412718951</v>
      </c>
      <c r="H13" s="25"/>
      <c r="I13" s="17"/>
    </row>
    <row r="14" spans="1:11">
      <c r="A14" s="17"/>
      <c r="B14" s="17" t="s">
        <v>282</v>
      </c>
      <c r="C14" s="23"/>
      <c r="D14" s="23"/>
      <c r="E14" s="23"/>
      <c r="F14" s="19"/>
      <c r="G14" s="29">
        <v>278558020</v>
      </c>
      <c r="H14" s="25"/>
      <c r="I14" s="17"/>
    </row>
    <row r="15" spans="1:11">
      <c r="A15" s="17"/>
      <c r="B15" s="17" t="s">
        <v>284</v>
      </c>
      <c r="C15" s="23"/>
      <c r="D15" s="23"/>
      <c r="E15" s="23"/>
      <c r="F15" s="19"/>
      <c r="G15" s="29"/>
      <c r="H15" s="25"/>
      <c r="I15" s="17"/>
    </row>
    <row r="16" spans="1:11">
      <c r="A16" s="17"/>
      <c r="B16" s="17" t="s">
        <v>283</v>
      </c>
      <c r="C16" s="23"/>
      <c r="D16" s="23"/>
      <c r="E16" s="23"/>
      <c r="F16" s="19"/>
      <c r="G16" s="29">
        <v>2458356.2544346452</v>
      </c>
      <c r="H16" s="25"/>
      <c r="I16" s="17"/>
    </row>
    <row r="17" spans="1:13">
      <c r="A17" s="17"/>
      <c r="B17" s="17" t="s">
        <v>295</v>
      </c>
      <c r="C17" s="23"/>
      <c r="D17" s="23"/>
      <c r="E17" s="23"/>
      <c r="F17" s="19"/>
      <c r="G17" s="29">
        <v>609122.6</v>
      </c>
      <c r="H17" s="25"/>
      <c r="I17" s="17"/>
      <c r="M17" s="16"/>
    </row>
    <row r="18" spans="1:13">
      <c r="A18" s="17"/>
      <c r="B18" s="17" t="s">
        <v>247</v>
      </c>
      <c r="C18" s="23"/>
      <c r="D18" s="23"/>
      <c r="E18" s="23"/>
      <c r="F18" s="19"/>
      <c r="G18" s="29"/>
      <c r="H18" s="25"/>
      <c r="I18" s="17"/>
    </row>
    <row r="19" spans="1:13" ht="15.75">
      <c r="A19" s="17"/>
      <c r="B19" s="26" t="s">
        <v>23</v>
      </c>
      <c r="C19" s="19"/>
      <c r="D19" s="23"/>
      <c r="E19" s="23"/>
      <c r="F19" s="19"/>
      <c r="G19" s="25"/>
      <c r="H19" s="27">
        <v>-2661716640.4569998</v>
      </c>
      <c r="I19" s="17"/>
    </row>
    <row r="20" spans="1:13">
      <c r="A20" s="17"/>
      <c r="B20" s="155" t="s">
        <v>69</v>
      </c>
      <c r="C20" s="19"/>
      <c r="D20" s="19"/>
      <c r="E20" s="19"/>
      <c r="F20" s="19"/>
      <c r="G20" s="29"/>
      <c r="H20" s="23"/>
      <c r="I20" s="17"/>
    </row>
    <row r="21" spans="1:13">
      <c r="A21" s="17"/>
      <c r="B21" s="155" t="s">
        <v>70</v>
      </c>
      <c r="C21" s="19"/>
      <c r="D21" s="19"/>
      <c r="E21" s="19"/>
      <c r="F21" s="19"/>
      <c r="G21" s="29"/>
      <c r="H21" s="23"/>
      <c r="I21" s="17"/>
    </row>
    <row r="22" spans="1:13">
      <c r="A22" s="17"/>
      <c r="B22" s="155" t="s">
        <v>71</v>
      </c>
      <c r="C22" s="19"/>
      <c r="D22" s="19"/>
      <c r="E22" s="19"/>
      <c r="F22" s="19"/>
      <c r="G22" s="29"/>
      <c r="H22" s="23"/>
      <c r="I22" s="17"/>
    </row>
    <row r="23" spans="1:13">
      <c r="A23" s="17"/>
      <c r="B23" s="155" t="s">
        <v>72</v>
      </c>
      <c r="C23" s="19"/>
      <c r="D23" s="19"/>
      <c r="E23" s="19"/>
      <c r="F23" s="19"/>
      <c r="G23" s="29"/>
      <c r="H23" s="23"/>
      <c r="I23" s="17"/>
    </row>
    <row r="24" spans="1:13">
      <c r="A24" s="17"/>
      <c r="B24" s="155" t="s">
        <v>73</v>
      </c>
      <c r="C24" s="19"/>
      <c r="D24" s="19"/>
      <c r="E24" s="19"/>
      <c r="F24" s="19"/>
      <c r="G24" s="29"/>
      <c r="H24" s="23"/>
      <c r="I24" s="17"/>
    </row>
    <row r="25" spans="1:13">
      <c r="A25" s="17"/>
      <c r="B25" s="17" t="s">
        <v>273</v>
      </c>
      <c r="C25" s="19"/>
      <c r="D25" s="19"/>
      <c r="E25" s="19"/>
      <c r="F25" s="19"/>
      <c r="G25" s="29"/>
      <c r="H25" s="23"/>
      <c r="I25" s="17"/>
    </row>
    <row r="26" spans="1:13">
      <c r="A26" s="17"/>
      <c r="B26" s="17" t="s">
        <v>274</v>
      </c>
      <c r="C26" s="19"/>
      <c r="D26" s="19"/>
      <c r="E26" s="19"/>
      <c r="F26" s="19"/>
      <c r="G26" s="29"/>
      <c r="H26" s="23"/>
      <c r="I26" s="17"/>
    </row>
    <row r="27" spans="1:13">
      <c r="A27" s="17"/>
      <c r="B27" s="17" t="s">
        <v>275</v>
      </c>
      <c r="C27" s="19"/>
      <c r="D27" s="19"/>
      <c r="E27" s="19"/>
      <c r="F27" s="19"/>
      <c r="G27" s="29"/>
      <c r="H27" s="23"/>
      <c r="I27" s="17"/>
    </row>
    <row r="28" spans="1:13">
      <c r="A28" s="17"/>
      <c r="B28" s="17" t="s">
        <v>294</v>
      </c>
      <c r="C28" s="19"/>
      <c r="D28" s="19"/>
      <c r="E28" s="19"/>
      <c r="F28" s="19"/>
      <c r="G28" s="29">
        <v>1418312480</v>
      </c>
      <c r="H28" s="23"/>
      <c r="I28" s="17"/>
    </row>
    <row r="29" spans="1:13">
      <c r="A29" s="17"/>
      <c r="B29" s="17" t="s">
        <v>285</v>
      </c>
      <c r="C29" s="19"/>
      <c r="D29" s="19"/>
      <c r="E29" s="19"/>
      <c r="F29" s="19"/>
      <c r="G29" s="29">
        <v>345333230.85699999</v>
      </c>
      <c r="H29" s="23"/>
      <c r="I29" s="17"/>
    </row>
    <row r="30" spans="1:13">
      <c r="A30" s="17"/>
      <c r="B30" s="17" t="s">
        <v>286</v>
      </c>
      <c r="C30" s="19"/>
      <c r="D30" s="19"/>
      <c r="E30" s="19"/>
      <c r="F30" s="19"/>
      <c r="G30" s="29">
        <v>73900144</v>
      </c>
      <c r="H30" s="23"/>
      <c r="I30" s="17"/>
    </row>
    <row r="31" spans="1:13">
      <c r="A31" s="17"/>
      <c r="B31" s="17" t="s">
        <v>287</v>
      </c>
      <c r="C31" s="19"/>
      <c r="D31" s="19"/>
      <c r="E31" s="19"/>
      <c r="F31" s="19"/>
      <c r="G31" s="29"/>
      <c r="H31" s="23"/>
      <c r="I31" s="17"/>
    </row>
    <row r="32" spans="1:13">
      <c r="A32" s="17"/>
      <c r="B32" s="17" t="s">
        <v>248</v>
      </c>
      <c r="C32" s="19"/>
      <c r="D32" s="19"/>
      <c r="E32" s="19"/>
      <c r="F32" s="19"/>
      <c r="G32" s="29"/>
      <c r="H32" s="23"/>
      <c r="I32" s="17"/>
    </row>
    <row r="33" spans="1:9">
      <c r="A33" s="17"/>
      <c r="B33" s="17" t="s">
        <v>249</v>
      </c>
      <c r="C33" s="19"/>
      <c r="D33" s="19"/>
      <c r="E33" s="19"/>
      <c r="F33" s="19"/>
      <c r="G33" s="29">
        <v>823561663</v>
      </c>
      <c r="H33" s="23"/>
      <c r="I33" s="17"/>
    </row>
    <row r="34" spans="1:9">
      <c r="A34" s="17"/>
      <c r="B34" s="17" t="str">
        <f>+B17</f>
        <v>Castigo Clientes , Gastos rechazados artículo 21 inciso 1°</v>
      </c>
      <c r="C34" s="19"/>
      <c r="D34" s="19"/>
      <c r="E34" s="19"/>
      <c r="F34" s="19"/>
      <c r="G34" s="29">
        <v>609122.6</v>
      </c>
      <c r="H34" s="23"/>
      <c r="I34" s="17"/>
    </row>
    <row r="35" spans="1:9" ht="15.75" thickBot="1">
      <c r="A35" s="17"/>
      <c r="B35" s="17" t="str">
        <f>+B18</f>
        <v>Gastos rechazados artículo 21 inciso 3°</v>
      </c>
      <c r="C35" s="19"/>
      <c r="D35" s="19"/>
      <c r="E35" s="19"/>
      <c r="F35" s="19"/>
      <c r="G35" s="30">
        <v>0</v>
      </c>
      <c r="H35" s="23"/>
      <c r="I35" s="17"/>
    </row>
    <row r="36" spans="1:9" ht="15.75" thickBot="1">
      <c r="A36" s="17"/>
      <c r="B36" s="91" t="s">
        <v>1</v>
      </c>
      <c r="C36" s="19"/>
      <c r="D36" s="23"/>
      <c r="E36" s="32"/>
      <c r="F36" s="19"/>
      <c r="G36" s="19"/>
      <c r="H36" s="33">
        <v>5586690888.8894339</v>
      </c>
      <c r="I36" s="17"/>
    </row>
    <row r="37" spans="1:9" ht="15.75">
      <c r="A37" s="17"/>
      <c r="B37" s="34" t="s">
        <v>98</v>
      </c>
      <c r="C37" s="38"/>
      <c r="D37" s="20"/>
      <c r="E37" s="20"/>
      <c r="F37" s="38"/>
      <c r="G37" s="19"/>
      <c r="H37" s="35">
        <v>0</v>
      </c>
      <c r="I37" s="17"/>
    </row>
    <row r="38" spans="1:9" ht="15.75">
      <c r="A38" s="17"/>
      <c r="B38" s="39"/>
      <c r="C38" s="40" t="s">
        <v>25</v>
      </c>
      <c r="D38" s="41"/>
      <c r="E38" s="14"/>
      <c r="F38" s="38"/>
      <c r="G38" s="19"/>
      <c r="H38" s="25"/>
      <c r="I38" s="17"/>
    </row>
    <row r="39" spans="1:9" ht="15.75">
      <c r="A39" s="17"/>
      <c r="B39" s="39"/>
      <c r="C39" s="42" t="s">
        <v>3</v>
      </c>
      <c r="D39" s="35"/>
      <c r="E39" s="14"/>
      <c r="F39" s="38"/>
      <c r="G39" s="19"/>
      <c r="H39" s="25"/>
      <c r="I39" s="17"/>
    </row>
    <row r="40" spans="1:9" ht="15.75">
      <c r="A40" s="17"/>
      <c r="B40" s="39"/>
      <c r="C40" s="43" t="s">
        <v>4</v>
      </c>
      <c r="D40" s="43"/>
      <c r="E40" s="14"/>
      <c r="F40" s="38"/>
      <c r="G40" s="19"/>
      <c r="H40" s="25"/>
      <c r="I40" s="17"/>
    </row>
    <row r="41" spans="1:9" ht="15.75">
      <c r="A41" s="17"/>
      <c r="B41" s="39"/>
      <c r="C41" s="42" t="s">
        <v>5</v>
      </c>
      <c r="D41" s="35">
        <f>+D39-D40</f>
        <v>0</v>
      </c>
      <c r="E41" s="14"/>
      <c r="F41" s="38"/>
      <c r="G41" s="19"/>
      <c r="H41" s="25"/>
      <c r="I41" s="17"/>
    </row>
    <row r="42" spans="1:9" ht="15.75">
      <c r="A42" s="17"/>
      <c r="B42" s="39"/>
      <c r="C42" s="44">
        <v>0.5</v>
      </c>
      <c r="D42" s="35">
        <v>0</v>
      </c>
      <c r="E42" s="14"/>
      <c r="F42" s="38"/>
      <c r="G42" s="19"/>
      <c r="H42" s="25"/>
      <c r="I42" s="17"/>
    </row>
    <row r="43" spans="1:9" ht="16.5" thickBot="1">
      <c r="A43" s="17"/>
      <c r="B43" s="34" t="s">
        <v>99</v>
      </c>
      <c r="C43" s="38"/>
      <c r="D43" s="20"/>
      <c r="E43" s="20"/>
      <c r="F43" s="38"/>
      <c r="G43" s="19"/>
      <c r="H43" s="35">
        <v>0</v>
      </c>
      <c r="I43" s="17"/>
    </row>
    <row r="44" spans="1:9" ht="15.75" hidden="1">
      <c r="A44" s="17"/>
      <c r="B44" s="39"/>
      <c r="C44" s="42" t="s">
        <v>100</v>
      </c>
      <c r="D44" s="43"/>
      <c r="E44" s="14"/>
      <c r="F44" s="38"/>
      <c r="G44" s="19"/>
      <c r="H44" s="31"/>
      <c r="I44" s="17"/>
    </row>
    <row r="45" spans="1:9" ht="14.25" hidden="1" customHeight="1">
      <c r="A45" s="17"/>
      <c r="B45" s="39"/>
      <c r="C45" s="44">
        <v>0.5</v>
      </c>
      <c r="D45" s="35">
        <f>+D44*C45</f>
        <v>0</v>
      </c>
      <c r="E45" s="14"/>
      <c r="F45" s="38"/>
      <c r="G45" s="19"/>
      <c r="H45" s="21"/>
      <c r="I45" s="17"/>
    </row>
    <row r="46" spans="1:9" ht="16.5" hidden="1" thickBot="1">
      <c r="A46" s="17"/>
      <c r="B46" s="39"/>
      <c r="C46" s="44" t="s">
        <v>101</v>
      </c>
      <c r="D46" s="43"/>
      <c r="E46" s="14"/>
      <c r="F46" s="38"/>
      <c r="G46" s="19"/>
      <c r="H46" s="21"/>
      <c r="I46" s="17"/>
    </row>
    <row r="47" spans="1:9" ht="15.75" thickBot="1">
      <c r="A47" s="17"/>
      <c r="B47" s="91" t="s">
        <v>1</v>
      </c>
      <c r="C47" s="19"/>
      <c r="D47" s="23"/>
      <c r="E47" s="32"/>
      <c r="F47" s="19"/>
      <c r="G47" s="19"/>
      <c r="H47" s="33">
        <v>5586690888.8894339</v>
      </c>
      <c r="I47" s="17"/>
    </row>
    <row r="48" spans="1:9" ht="15.75">
      <c r="A48" s="17"/>
      <c r="B48" s="45" t="s">
        <v>102</v>
      </c>
      <c r="C48" s="46"/>
      <c r="D48" s="46"/>
      <c r="E48" s="47"/>
      <c r="F48" s="47"/>
      <c r="G48" s="46"/>
      <c r="H48" s="43"/>
      <c r="I48" s="17"/>
    </row>
    <row r="49" spans="1:11" ht="16.5" thickBot="1">
      <c r="A49" s="17"/>
      <c r="B49" s="48" t="s">
        <v>103</v>
      </c>
      <c r="C49" s="38"/>
      <c r="D49" s="20"/>
      <c r="E49" s="20"/>
      <c r="F49" s="38"/>
      <c r="G49" s="19"/>
      <c r="H49" s="21"/>
      <c r="I49" s="17"/>
    </row>
    <row r="50" spans="1:11" ht="15.75" thickBot="1">
      <c r="A50" s="17"/>
      <c r="B50" s="91" t="s">
        <v>1</v>
      </c>
      <c r="C50" s="19"/>
      <c r="D50" s="23"/>
      <c r="E50" s="32"/>
      <c r="F50" s="19"/>
      <c r="G50" s="19"/>
      <c r="H50" s="33">
        <v>5586690888.8894339</v>
      </c>
      <c r="I50" s="17"/>
    </row>
    <row r="51" spans="1:11" ht="16.5" thickBot="1">
      <c r="A51" s="17"/>
      <c r="B51" s="45" t="s">
        <v>104</v>
      </c>
      <c r="C51" s="19"/>
      <c r="D51" s="23"/>
      <c r="E51" s="23"/>
      <c r="F51" s="19"/>
      <c r="G51" s="19"/>
      <c r="H51" s="33"/>
      <c r="I51" s="17"/>
    </row>
    <row r="52" spans="1:11" ht="15.75">
      <c r="A52" s="17"/>
      <c r="B52" s="45"/>
      <c r="C52" s="19"/>
      <c r="D52" s="23"/>
      <c r="E52" s="23"/>
      <c r="F52" s="19"/>
      <c r="G52" s="19"/>
      <c r="H52" s="23"/>
      <c r="I52" s="17"/>
    </row>
    <row r="53" spans="1:11" ht="15.75">
      <c r="A53" s="17"/>
      <c r="B53" s="45" t="s">
        <v>108</v>
      </c>
      <c r="C53" s="19"/>
      <c r="D53" s="23"/>
      <c r="E53" s="23"/>
      <c r="F53" s="19"/>
      <c r="G53" s="43"/>
      <c r="H53" s="23"/>
      <c r="I53" s="17"/>
    </row>
    <row r="54" spans="1:11">
      <c r="A54" s="17"/>
      <c r="B54" s="17" t="s">
        <v>288</v>
      </c>
      <c r="C54" s="23"/>
      <c r="D54" s="23"/>
      <c r="E54" s="23"/>
      <c r="F54" s="19"/>
      <c r="G54" s="29"/>
      <c r="H54" s="23"/>
      <c r="I54" s="17"/>
    </row>
    <row r="55" spans="1:11">
      <c r="A55" s="17"/>
      <c r="B55" s="36" t="s">
        <v>24</v>
      </c>
      <c r="C55" s="23"/>
      <c r="D55" s="23"/>
      <c r="E55" s="23"/>
      <c r="F55" s="19"/>
      <c r="G55" s="29">
        <v>0</v>
      </c>
      <c r="H55" s="23"/>
      <c r="I55" s="17"/>
    </row>
    <row r="56" spans="1:11">
      <c r="A56" s="17"/>
      <c r="B56" s="36" t="s">
        <v>105</v>
      </c>
      <c r="C56" s="23"/>
      <c r="D56" s="23"/>
      <c r="E56" s="23"/>
      <c r="F56" s="19"/>
      <c r="G56" s="29">
        <v>0</v>
      </c>
      <c r="H56" s="23"/>
      <c r="I56" s="17"/>
    </row>
    <row r="57" spans="1:11">
      <c r="A57" s="17"/>
      <c r="B57" s="17" t="s">
        <v>288</v>
      </c>
      <c r="C57" s="23"/>
      <c r="D57" s="23"/>
      <c r="E57" s="23"/>
      <c r="F57" s="19"/>
      <c r="G57" s="29"/>
      <c r="H57" s="23"/>
      <c r="I57" s="17"/>
    </row>
    <row r="58" spans="1:11">
      <c r="A58" s="17"/>
      <c r="B58" s="36" t="s">
        <v>24</v>
      </c>
      <c r="C58" s="23"/>
      <c r="D58" s="23"/>
      <c r="E58" s="19"/>
      <c r="F58" s="19"/>
      <c r="G58" s="30">
        <v>0</v>
      </c>
      <c r="H58" s="23"/>
      <c r="I58" s="17"/>
    </row>
    <row r="59" spans="1:11">
      <c r="A59" s="17"/>
      <c r="B59" s="17" t="s">
        <v>106</v>
      </c>
      <c r="C59" s="23"/>
      <c r="D59" s="23"/>
      <c r="E59" s="19"/>
      <c r="F59" s="19"/>
      <c r="G59" s="92">
        <v>0</v>
      </c>
      <c r="H59" s="23"/>
      <c r="I59" s="17"/>
      <c r="K59" s="25"/>
    </row>
    <row r="60" spans="1:11" ht="18" customHeight="1">
      <c r="A60" s="17"/>
      <c r="B60" s="37" t="s">
        <v>107</v>
      </c>
      <c r="C60" s="23"/>
      <c r="D60" s="23"/>
      <c r="E60" s="19"/>
      <c r="F60" s="19"/>
      <c r="H60" s="23"/>
      <c r="I60" s="17"/>
      <c r="K60" s="25"/>
    </row>
    <row r="61" spans="1:11" ht="18" customHeight="1" thickBot="1">
      <c r="A61" s="17"/>
      <c r="B61" s="17" t="s">
        <v>108</v>
      </c>
      <c r="C61" s="25"/>
      <c r="D61" s="28">
        <f>+G53</f>
        <v>0</v>
      </c>
      <c r="E61" s="19"/>
      <c r="F61" s="19"/>
      <c r="H61" s="23"/>
      <c r="I61" s="17"/>
      <c r="K61" s="25"/>
    </row>
    <row r="62" spans="1:11" ht="18" customHeight="1" thickBot="1">
      <c r="A62" s="17"/>
      <c r="B62" s="17" t="s">
        <v>109</v>
      </c>
      <c r="C62" s="25"/>
      <c r="D62" s="24">
        <f>+G55*0+G56*0</f>
        <v>0</v>
      </c>
      <c r="E62" s="19"/>
      <c r="F62" s="19"/>
      <c r="H62" s="23"/>
      <c r="I62" s="17"/>
      <c r="K62" s="25"/>
    </row>
    <row r="63" spans="1:11" ht="15.75" thickBot="1">
      <c r="A63" s="17"/>
      <c r="B63" s="17" t="s">
        <v>289</v>
      </c>
      <c r="C63" s="25"/>
      <c r="D63" s="24">
        <f>+G59*0</f>
        <v>0</v>
      </c>
      <c r="E63" s="19"/>
      <c r="F63" s="19"/>
      <c r="H63" s="23"/>
      <c r="I63" s="17"/>
    </row>
    <row r="64" spans="1:11" ht="16.5" thickBot="1">
      <c r="A64" s="17"/>
      <c r="B64" s="39" t="s">
        <v>110</v>
      </c>
      <c r="C64" s="38"/>
      <c r="D64" s="20"/>
      <c r="E64" s="20"/>
      <c r="F64" s="38"/>
      <c r="G64" s="19"/>
      <c r="H64" s="33">
        <v>5586690888.8894339</v>
      </c>
      <c r="I64" s="17"/>
    </row>
    <row r="65" spans="1:11" ht="15.75" thickBot="1">
      <c r="A65" s="17"/>
      <c r="B65" s="37" t="s">
        <v>6</v>
      </c>
      <c r="C65" s="38"/>
      <c r="D65" s="20"/>
      <c r="E65" s="20"/>
      <c r="F65" s="38"/>
      <c r="G65" s="93">
        <v>0.255</v>
      </c>
      <c r="H65" s="33">
        <v>1424606176.6668057</v>
      </c>
      <c r="I65" s="17"/>
    </row>
    <row r="66" spans="1:11">
      <c r="A66" s="17"/>
      <c r="B66" s="37"/>
      <c r="C66" s="38"/>
      <c r="D66" s="20"/>
      <c r="E66" s="20"/>
      <c r="F66" s="38"/>
      <c r="G66" s="93"/>
      <c r="H66" s="21"/>
      <c r="I66" s="17"/>
    </row>
    <row r="67" spans="1:11">
      <c r="A67" s="17"/>
      <c r="B67" s="37"/>
      <c r="C67" s="38"/>
      <c r="D67" s="20"/>
      <c r="E67" s="20"/>
      <c r="F67" s="38"/>
      <c r="G67" s="93"/>
      <c r="H67" s="21"/>
      <c r="I67" s="17"/>
      <c r="K67" s="16"/>
    </row>
    <row r="68" spans="1:11">
      <c r="A68" s="17"/>
      <c r="B68" s="37"/>
      <c r="C68" s="38"/>
      <c r="D68" s="20"/>
      <c r="E68" s="20"/>
      <c r="F68" s="38"/>
      <c r="G68" s="93"/>
      <c r="H68" s="21"/>
      <c r="I68" s="17"/>
    </row>
    <row r="69" spans="1:11" ht="15.75" thickBot="1">
      <c r="A69" s="17"/>
      <c r="B69" s="18" t="s">
        <v>26</v>
      </c>
      <c r="C69" s="19"/>
      <c r="D69" s="23"/>
      <c r="E69" s="23"/>
      <c r="F69" s="19"/>
      <c r="G69" s="19"/>
      <c r="H69" s="23"/>
      <c r="I69" s="17"/>
    </row>
    <row r="70" spans="1:11" ht="15.75" thickBot="1">
      <c r="A70" s="17"/>
      <c r="B70" s="17" t="s">
        <v>2</v>
      </c>
      <c r="C70" s="23"/>
      <c r="D70" s="23"/>
      <c r="E70" s="23"/>
      <c r="F70" s="19"/>
      <c r="G70" s="33">
        <v>609122.6</v>
      </c>
      <c r="H70" s="23"/>
      <c r="I70" s="17"/>
    </row>
    <row r="71" spans="1:11" ht="16.5" thickBot="1">
      <c r="A71" s="17"/>
      <c r="B71" s="48" t="s">
        <v>27</v>
      </c>
      <c r="C71" s="19"/>
      <c r="D71" s="23"/>
      <c r="E71" s="23"/>
      <c r="F71" s="49"/>
      <c r="G71" s="33">
        <v>609122.6</v>
      </c>
      <c r="H71" s="23"/>
      <c r="I71" s="17"/>
    </row>
    <row r="72" spans="1:11" ht="15.75">
      <c r="A72" s="17"/>
      <c r="B72" s="48" t="s">
        <v>28</v>
      </c>
      <c r="C72" s="19"/>
      <c r="D72" s="23"/>
      <c r="E72" s="23"/>
      <c r="F72" s="50">
        <v>0.4</v>
      </c>
      <c r="G72" s="35">
        <v>243649.04</v>
      </c>
      <c r="H72" s="23"/>
      <c r="I72" s="17"/>
    </row>
    <row r="73" spans="1:11">
      <c r="A73" s="17"/>
      <c r="B73" s="17"/>
      <c r="C73" s="25"/>
      <c r="D73" s="25"/>
      <c r="E73" s="19"/>
      <c r="F73" s="19"/>
      <c r="G73" s="25"/>
      <c r="H73" s="23"/>
      <c r="I73" s="17"/>
    </row>
    <row r="74" spans="1:11">
      <c r="A74" s="17"/>
      <c r="B74" s="17"/>
      <c r="C74" s="25"/>
      <c r="D74" s="25"/>
      <c r="E74" s="19"/>
      <c r="F74" s="19"/>
      <c r="G74" s="25"/>
      <c r="H74" s="23"/>
      <c r="I74" s="17"/>
    </row>
    <row r="75" spans="1:11" ht="15.75">
      <c r="A75" s="17"/>
      <c r="B75" s="94" t="s">
        <v>111</v>
      </c>
      <c r="C75" s="95"/>
      <c r="D75" s="96"/>
      <c r="E75" s="96"/>
      <c r="F75" s="19"/>
      <c r="G75" s="25"/>
      <c r="H75" s="23"/>
      <c r="I75" s="17"/>
    </row>
    <row r="76" spans="1:11" ht="16.5" thickBot="1">
      <c r="A76" s="17"/>
      <c r="B76" s="39" t="s">
        <v>112</v>
      </c>
      <c r="C76" s="95"/>
      <c r="D76" s="96"/>
      <c r="E76" s="43"/>
      <c r="F76" s="19"/>
      <c r="G76" s="25"/>
      <c r="H76" s="23"/>
      <c r="I76" s="17"/>
    </row>
    <row r="77" spans="1:11" ht="16.5" thickBot="1">
      <c r="A77" s="17"/>
      <c r="B77" s="97" t="s">
        <v>113</v>
      </c>
      <c r="C77" s="95"/>
      <c r="D77" s="96"/>
      <c r="E77" s="33">
        <f>-H37</f>
        <v>0</v>
      </c>
      <c r="F77" s="19"/>
      <c r="G77" s="25"/>
      <c r="H77" s="23"/>
      <c r="I77" s="17"/>
    </row>
    <row r="78" spans="1:11" ht="16.5" thickBot="1">
      <c r="A78" s="17"/>
      <c r="B78" s="97" t="s">
        <v>114</v>
      </c>
      <c r="C78" s="95"/>
      <c r="D78" s="96"/>
      <c r="E78" s="35">
        <f>-+H43</f>
        <v>0</v>
      </c>
      <c r="F78" s="19"/>
      <c r="G78" s="25"/>
      <c r="H78" s="23"/>
      <c r="I78" s="17"/>
    </row>
    <row r="79" spans="1:11" ht="16.5" thickBot="1">
      <c r="A79" s="17"/>
      <c r="B79" s="97" t="s">
        <v>115</v>
      </c>
      <c r="C79" s="95"/>
      <c r="D79" s="96"/>
      <c r="E79" s="33">
        <f>SUM(E76:E78)</f>
        <v>0</v>
      </c>
      <c r="F79" s="19"/>
      <c r="G79" s="25"/>
      <c r="H79" s="23"/>
      <c r="I79" s="17"/>
    </row>
    <row r="80" spans="1:11" ht="15.75">
      <c r="A80" s="17"/>
      <c r="B80" s="51"/>
      <c r="C80" s="19"/>
      <c r="D80" s="23"/>
      <c r="E80" s="23"/>
      <c r="F80" s="23"/>
      <c r="G80" s="23"/>
      <c r="H80" s="23"/>
      <c r="I80" s="17"/>
    </row>
    <row r="81" spans="1:9">
      <c r="A81" s="17"/>
      <c r="B81" s="52"/>
      <c r="C81" s="19"/>
      <c r="D81" s="23"/>
      <c r="E81" s="23"/>
      <c r="F81" s="23"/>
      <c r="G81" s="23"/>
      <c r="H81" s="23"/>
      <c r="I81" s="17"/>
    </row>
    <row r="82" spans="1:9" ht="15" customHeight="1">
      <c r="A82" s="17"/>
      <c r="B82" s="193"/>
      <c r="C82" s="194"/>
      <c r="D82" s="194"/>
      <c r="E82" s="194"/>
      <c r="F82" s="194"/>
      <c r="G82" s="194"/>
      <c r="H82" s="194"/>
      <c r="I82" s="17"/>
    </row>
    <row r="83" spans="1:9" ht="8.25" customHeight="1" thickBot="1">
      <c r="A83" s="17"/>
      <c r="B83" s="195"/>
      <c r="C83" s="196"/>
      <c r="D83" s="196"/>
      <c r="E83" s="196"/>
      <c r="F83" s="196"/>
      <c r="G83" s="196"/>
      <c r="H83" s="196"/>
      <c r="I83" s="17"/>
    </row>
  </sheetData>
  <mergeCells count="2">
    <mergeCell ref="B2:H2"/>
    <mergeCell ref="B82:H83"/>
  </mergeCell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86" zoomScaleNormal="86" workbookViewId="0">
      <selection activeCell="C33" sqref="C33"/>
    </sheetView>
  </sheetViews>
  <sheetFormatPr baseColWidth="10" defaultRowHeight="15"/>
  <cols>
    <col min="1" max="1" width="13" customWidth="1"/>
    <col min="2" max="8" width="14" customWidth="1"/>
    <col min="9" max="9" width="14.5703125" customWidth="1"/>
    <col min="10" max="10" width="13.28515625" customWidth="1"/>
    <col min="11" max="11" width="14.42578125" customWidth="1"/>
    <col min="12" max="12" width="11.42578125" customWidth="1"/>
    <col min="13" max="13" width="13.140625" bestFit="1" customWidth="1"/>
    <col min="14" max="14" width="13.140625" customWidth="1"/>
    <col min="15" max="15" width="13.140625" bestFit="1" customWidth="1"/>
    <col min="16" max="16" width="15.28515625" customWidth="1"/>
  </cols>
  <sheetData>
    <row r="1" spans="1:23">
      <c r="A1" s="63" t="s">
        <v>80</v>
      </c>
      <c r="B1" s="63"/>
      <c r="C1" s="63"/>
      <c r="D1" s="63"/>
      <c r="E1" s="63"/>
      <c r="F1" s="63"/>
      <c r="G1" s="63"/>
      <c r="H1" s="63"/>
    </row>
    <row r="2" spans="1:23">
      <c r="A2" s="63"/>
      <c r="B2" s="63"/>
      <c r="C2" s="63"/>
      <c r="D2" s="63"/>
      <c r="E2" s="63"/>
      <c r="F2" s="63"/>
      <c r="G2" s="63"/>
      <c r="H2" s="63"/>
    </row>
    <row r="3" spans="1:23">
      <c r="A3" s="69"/>
      <c r="B3" s="197" t="s">
        <v>81</v>
      </c>
      <c r="C3" s="197"/>
      <c r="D3" s="197"/>
      <c r="E3" s="197"/>
      <c r="F3" s="197"/>
      <c r="G3" s="90"/>
      <c r="H3" s="69"/>
      <c r="I3" s="69"/>
      <c r="J3" s="198" t="s">
        <v>95</v>
      </c>
      <c r="K3" s="198"/>
      <c r="L3" s="198"/>
      <c r="M3" s="198"/>
      <c r="N3" s="198"/>
      <c r="O3" s="198"/>
    </row>
    <row r="4" spans="1:23">
      <c r="A4" s="85" t="s">
        <v>96</v>
      </c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/>
      <c r="I4" s="85" t="s">
        <v>94</v>
      </c>
      <c r="J4" s="64">
        <v>1</v>
      </c>
      <c r="K4" s="64">
        <v>2</v>
      </c>
      <c r="L4" s="64">
        <v>3</v>
      </c>
      <c r="M4" s="64">
        <v>4</v>
      </c>
      <c r="N4" s="64">
        <v>5</v>
      </c>
      <c r="O4" s="64">
        <v>6</v>
      </c>
    </row>
    <row r="5" spans="1:23">
      <c r="A5" s="85" t="s">
        <v>82</v>
      </c>
      <c r="B5" s="70">
        <v>4375040.1567091094</v>
      </c>
      <c r="C5" s="70">
        <v>4375040.666666667</v>
      </c>
      <c r="D5" s="70">
        <v>2416176.8077048683</v>
      </c>
      <c r="E5" s="70">
        <v>2416176.8077048683</v>
      </c>
      <c r="F5" s="70">
        <v>2416176.8077048683</v>
      </c>
      <c r="G5" s="70">
        <v>10251632.243552078</v>
      </c>
      <c r="H5" s="70">
        <v>26250243.490042455</v>
      </c>
      <c r="I5" s="87">
        <v>1.0209999999999999</v>
      </c>
      <c r="J5" s="70">
        <v>4466916</v>
      </c>
      <c r="K5" s="70">
        <v>4466916.5206666663</v>
      </c>
      <c r="L5" s="70">
        <v>2466916.5206666701</v>
      </c>
      <c r="M5" s="70">
        <v>2466916.5206666701</v>
      </c>
      <c r="N5" s="70">
        <v>2466916.5206666701</v>
      </c>
      <c r="O5" s="70">
        <v>10466916.52066667</v>
      </c>
      <c r="P5" s="89">
        <v>26801498.603333347</v>
      </c>
      <c r="Q5">
        <v>1215977.3630579335</v>
      </c>
      <c r="R5">
        <v>1215977.5047930547</v>
      </c>
      <c r="S5">
        <v>671540.4197626079</v>
      </c>
      <c r="T5">
        <v>671540.4197626079</v>
      </c>
      <c r="U5">
        <v>671540.4197626079</v>
      </c>
      <c r="V5">
        <v>2849288.7598843984</v>
      </c>
      <c r="W5">
        <v>7295864.8870232096</v>
      </c>
    </row>
    <row r="6" spans="1:23">
      <c r="A6" s="85" t="s">
        <v>83</v>
      </c>
      <c r="B6" s="70">
        <v>2633183.8333333363</v>
      </c>
      <c r="C6" s="70">
        <v>2633183.833333333</v>
      </c>
      <c r="D6" s="70">
        <v>2633183.833333333</v>
      </c>
      <c r="E6" s="70">
        <v>2633183.833333333</v>
      </c>
      <c r="F6" s="70">
        <v>2633183.833333333</v>
      </c>
      <c r="G6" s="70">
        <v>2633183.833333333</v>
      </c>
      <c r="H6" s="70">
        <v>15799103</v>
      </c>
      <c r="I6" s="87">
        <v>1.016</v>
      </c>
      <c r="J6" s="70">
        <v>2675314.7746666698</v>
      </c>
      <c r="K6" s="70">
        <v>2675314.7746666665</v>
      </c>
      <c r="L6" s="70">
        <v>2675314.7746666665</v>
      </c>
      <c r="M6" s="70">
        <v>2675314.7746666665</v>
      </c>
      <c r="N6" s="70">
        <v>2675314.7746666665</v>
      </c>
      <c r="O6" s="70">
        <v>2675314.7746666665</v>
      </c>
      <c r="P6" s="89">
        <v>16051888.648000004</v>
      </c>
      <c r="Q6">
        <v>728270.28872920526</v>
      </c>
      <c r="R6">
        <v>728270.28872920433</v>
      </c>
      <c r="S6">
        <v>728270.28872920433</v>
      </c>
      <c r="T6">
        <v>728270.28872920433</v>
      </c>
      <c r="U6">
        <v>728270.28872920433</v>
      </c>
      <c r="V6">
        <v>728270.28872920433</v>
      </c>
      <c r="W6">
        <v>4369621.7323752269</v>
      </c>
    </row>
    <row r="7" spans="1:23">
      <c r="A7" s="85" t="s">
        <v>84</v>
      </c>
      <c r="B7" s="70">
        <v>12633196.900625175</v>
      </c>
      <c r="C7" s="70">
        <v>12633196.900625175</v>
      </c>
      <c r="D7" s="70">
        <v>293611.05626850942</v>
      </c>
      <c r="E7" s="70">
        <v>293611.05626850942</v>
      </c>
      <c r="F7" s="70">
        <v>293611.05626850942</v>
      </c>
      <c r="G7" s="70">
        <v>5229447.1865745317</v>
      </c>
      <c r="H7" s="70">
        <v>31376674.156630412</v>
      </c>
      <c r="I7" s="87">
        <v>1.0129999999999999</v>
      </c>
      <c r="J7" s="70">
        <v>12797428.460333301</v>
      </c>
      <c r="K7" s="70">
        <v>12797428.460333301</v>
      </c>
      <c r="L7" s="70">
        <v>297428</v>
      </c>
      <c r="M7" s="70">
        <v>297428</v>
      </c>
      <c r="N7" s="70">
        <v>297428</v>
      </c>
      <c r="O7" s="70">
        <v>5297430</v>
      </c>
      <c r="P7" s="89">
        <v>31784570.920666602</v>
      </c>
      <c r="Q7">
        <v>3483697.323414776</v>
      </c>
      <c r="R7">
        <v>3483697.323414776</v>
      </c>
      <c r="S7">
        <v>80965.416663217984</v>
      </c>
      <c r="T7">
        <v>80965.416663217984</v>
      </c>
      <c r="U7">
        <v>80965.416663217984</v>
      </c>
      <c r="V7">
        <v>1442058.6736764221</v>
      </c>
      <c r="W7">
        <v>8652349.5704956297</v>
      </c>
    </row>
    <row r="8" spans="1:23">
      <c r="A8" s="85" t="s">
        <v>85</v>
      </c>
      <c r="B8" s="70">
        <v>2611970.1666666665</v>
      </c>
      <c r="C8" s="70">
        <v>2611970.1666666665</v>
      </c>
      <c r="D8" s="70">
        <v>2611970.1666666665</v>
      </c>
      <c r="E8" s="70">
        <v>2611970.1666666665</v>
      </c>
      <c r="F8" s="70">
        <v>2611970.1666666665</v>
      </c>
      <c r="G8" s="70">
        <v>2611970.1666666665</v>
      </c>
      <c r="H8" s="70">
        <v>15671820.999999998</v>
      </c>
      <c r="I8" s="87">
        <v>1.0089999999999999</v>
      </c>
      <c r="J8" s="70">
        <v>2635477.8981666663</v>
      </c>
      <c r="K8" s="70">
        <v>2635477.8981666663</v>
      </c>
      <c r="L8" s="70">
        <v>2635477.8981666663</v>
      </c>
      <c r="M8" s="70">
        <v>2635477.8981666663</v>
      </c>
      <c r="N8" s="70">
        <v>2635477.8981666663</v>
      </c>
      <c r="O8" s="70">
        <v>2635477.8981666663</v>
      </c>
      <c r="P8" s="89">
        <v>15812867.388999997</v>
      </c>
      <c r="Q8">
        <v>717425.95227001538</v>
      </c>
      <c r="R8">
        <v>717425.95227001538</v>
      </c>
      <c r="S8">
        <v>717425.95227001538</v>
      </c>
      <c r="T8">
        <v>717425.95227001538</v>
      </c>
      <c r="U8">
        <v>717425.95227001538</v>
      </c>
      <c r="V8">
        <v>717425.95227001538</v>
      </c>
      <c r="W8">
        <v>4304555.7136200918</v>
      </c>
    </row>
    <row r="9" spans="1:23">
      <c r="A9" s="85" t="s">
        <v>86</v>
      </c>
      <c r="B9" s="70">
        <v>2985138.6666666665</v>
      </c>
      <c r="C9" s="70">
        <v>2985138.6666666665</v>
      </c>
      <c r="D9" s="70">
        <v>2985138.6666666665</v>
      </c>
      <c r="E9" s="70">
        <v>2985138.6666666665</v>
      </c>
      <c r="F9" s="70">
        <v>2985138.6666666665</v>
      </c>
      <c r="G9" s="70">
        <v>2985138.6666666665</v>
      </c>
      <c r="H9" s="70">
        <v>17910832</v>
      </c>
      <c r="I9" s="87">
        <v>1.0069999999999999</v>
      </c>
      <c r="J9" s="70">
        <v>3006034.637333333</v>
      </c>
      <c r="K9" s="70">
        <v>3006034.637333333</v>
      </c>
      <c r="L9" s="70">
        <v>3006034.637333333</v>
      </c>
      <c r="M9" s="70">
        <v>3006034.637333333</v>
      </c>
      <c r="N9" s="70">
        <v>3006034.637333333</v>
      </c>
      <c r="O9" s="70">
        <v>3006034.637333333</v>
      </c>
      <c r="P9" s="89">
        <v>18036207.823999997</v>
      </c>
      <c r="Q9">
        <v>818298.36772515927</v>
      </c>
      <c r="R9">
        <v>818298.36772515927</v>
      </c>
      <c r="S9">
        <v>818298.36772515927</v>
      </c>
      <c r="T9">
        <v>818298.36772515927</v>
      </c>
      <c r="U9">
        <v>818298.36772515927</v>
      </c>
      <c r="V9">
        <v>818298.36772515927</v>
      </c>
      <c r="W9">
        <v>4909790.2063509552</v>
      </c>
    </row>
    <row r="10" spans="1:23">
      <c r="A10" s="85" t="s">
        <v>87</v>
      </c>
      <c r="B10" s="70">
        <v>9761440.807819752</v>
      </c>
      <c r="C10" s="70">
        <v>9761440.807819752</v>
      </c>
      <c r="D10" s="70">
        <v>1809154.5255135885</v>
      </c>
      <c r="E10" s="70">
        <v>1809154.5255135885</v>
      </c>
      <c r="F10" s="70">
        <v>1809154.5255135885</v>
      </c>
      <c r="G10" s="70">
        <v>9761440.807819752</v>
      </c>
      <c r="H10" s="70">
        <v>34711786.000000022</v>
      </c>
      <c r="I10" s="87">
        <v>1.006</v>
      </c>
      <c r="J10" s="70">
        <v>9820009.4526666701</v>
      </c>
      <c r="K10" s="70">
        <v>9820009.4526666701</v>
      </c>
      <c r="L10" s="70">
        <v>1820009.4526666701</v>
      </c>
      <c r="M10" s="70">
        <v>1820009.4526666701</v>
      </c>
      <c r="N10" s="70">
        <v>1820009.4526666701</v>
      </c>
      <c r="O10" s="70">
        <v>9820009.4526666701</v>
      </c>
      <c r="P10" s="89">
        <v>34920056.716000021</v>
      </c>
      <c r="Q10">
        <v>2673188.6606906415</v>
      </c>
      <c r="R10">
        <v>2673188.6606906415</v>
      </c>
      <c r="S10">
        <v>495440.32056885114</v>
      </c>
      <c r="T10">
        <v>495440.32056885114</v>
      </c>
      <c r="U10">
        <v>495440.32056885114</v>
      </c>
      <c r="V10">
        <v>2673188.6606906415</v>
      </c>
      <c r="W10">
        <v>9505886.9437784776</v>
      </c>
    </row>
    <row r="11" spans="1:23">
      <c r="A11" s="85" t="s">
        <v>88</v>
      </c>
      <c r="B11" s="70">
        <v>4726622.5000000009</v>
      </c>
      <c r="C11" s="70">
        <v>4726622.5000000009</v>
      </c>
      <c r="D11" s="70">
        <v>1756325.4702970297</v>
      </c>
      <c r="E11" s="70">
        <v>1756325.4702970297</v>
      </c>
      <c r="F11" s="70">
        <v>1756325.4702970297</v>
      </c>
      <c r="G11" s="70">
        <v>13637513.58910891</v>
      </c>
      <c r="H11" s="70">
        <v>28359735</v>
      </c>
      <c r="I11" s="87">
        <v>1.01</v>
      </c>
      <c r="J11" s="70">
        <v>4773888.7250000006</v>
      </c>
      <c r="K11" s="70">
        <v>4773888.7250000006</v>
      </c>
      <c r="L11" s="70">
        <v>1773888.7250000001</v>
      </c>
      <c r="M11" s="70">
        <v>1773888.7250000001</v>
      </c>
      <c r="N11" s="70">
        <v>1773888.7250000001</v>
      </c>
      <c r="O11" s="70">
        <v>13773888.725</v>
      </c>
      <c r="P11" s="89">
        <v>28643332.350000001</v>
      </c>
      <c r="Q11">
        <v>1299541.0308493602</v>
      </c>
      <c r="R11">
        <v>1299541.0308493602</v>
      </c>
      <c r="S11">
        <v>482885.40330368868</v>
      </c>
      <c r="T11">
        <v>482885.40330368868</v>
      </c>
      <c r="U11">
        <v>482885.40330368868</v>
      </c>
      <c r="V11">
        <v>3749507.9134863745</v>
      </c>
      <c r="W11">
        <v>7797246.1850961614</v>
      </c>
    </row>
    <row r="12" spans="1:23">
      <c r="A12" s="85" t="s">
        <v>89</v>
      </c>
      <c r="B12" s="70">
        <v>8030569.420887121</v>
      </c>
      <c r="C12" s="70">
        <v>8030569.420887121</v>
      </c>
      <c r="D12" s="70">
        <v>3197732.2808672595</v>
      </c>
      <c r="E12" s="70">
        <v>3197732.2808672595</v>
      </c>
      <c r="F12" s="70">
        <v>3214282.4298245586</v>
      </c>
      <c r="G12" s="70">
        <v>5134177.166666667</v>
      </c>
      <c r="H12" s="70">
        <v>30805062.999999985</v>
      </c>
      <c r="I12" s="87">
        <v>1.0069999999999999</v>
      </c>
      <c r="J12" s="70">
        <v>8086783.4068333302</v>
      </c>
      <c r="K12" s="70">
        <v>8086783.4068333302</v>
      </c>
      <c r="L12" s="70">
        <v>3220116.4068333302</v>
      </c>
      <c r="M12" s="70">
        <v>3220116.4068333302</v>
      </c>
      <c r="N12" s="70">
        <v>3236782.4068333302</v>
      </c>
      <c r="O12" s="70">
        <v>5170116.406833333</v>
      </c>
      <c r="P12" s="89">
        <v>31020698.440999981</v>
      </c>
      <c r="Q12">
        <v>2201372.3926444654</v>
      </c>
      <c r="R12">
        <v>2201372.3926444654</v>
      </c>
      <c r="S12">
        <v>876575.39499752864</v>
      </c>
      <c r="T12">
        <v>876575.39499752864</v>
      </c>
      <c r="U12">
        <v>881112.18922708731</v>
      </c>
      <c r="V12">
        <v>1407401.5529022159</v>
      </c>
      <c r="W12">
        <v>8444409.317413291</v>
      </c>
    </row>
    <row r="13" spans="1:23">
      <c r="A13" s="85" t="s">
        <v>90</v>
      </c>
      <c r="B13" s="70">
        <v>2922256.3333333335</v>
      </c>
      <c r="C13" s="70">
        <v>2922256.3333333335</v>
      </c>
      <c r="D13" s="70">
        <v>2922256.3333333335</v>
      </c>
      <c r="E13" s="70">
        <v>2922256.3333333335</v>
      </c>
      <c r="F13" s="70">
        <v>2922256.3333333335</v>
      </c>
      <c r="G13" s="70">
        <v>2922256.3333333335</v>
      </c>
      <c r="H13" s="70">
        <v>17533538</v>
      </c>
      <c r="I13" s="87">
        <v>1.0049999999999999</v>
      </c>
      <c r="J13" s="70">
        <v>2936867.6149999998</v>
      </c>
      <c r="K13" s="70">
        <v>2936867.6149999998</v>
      </c>
      <c r="L13" s="70">
        <v>2936867.6149999998</v>
      </c>
      <c r="M13" s="70">
        <v>2936867.6149999998</v>
      </c>
      <c r="N13" s="70">
        <v>2936867.6149999998</v>
      </c>
      <c r="O13" s="70">
        <v>2936867.6149999998</v>
      </c>
      <c r="P13" s="89">
        <v>17621205.689999998</v>
      </c>
      <c r="Q13">
        <v>799469.82171546144</v>
      </c>
      <c r="R13">
        <v>799469.82171546144</v>
      </c>
      <c r="S13">
        <v>799469.82171546144</v>
      </c>
      <c r="T13">
        <v>799469.82171546144</v>
      </c>
      <c r="U13">
        <v>799469.82171546144</v>
      </c>
      <c r="V13">
        <v>799469.82171546144</v>
      </c>
      <c r="W13">
        <v>4796818.9302927684</v>
      </c>
    </row>
    <row r="14" spans="1:23">
      <c r="A14" s="85" t="s">
        <v>91</v>
      </c>
      <c r="B14" s="70">
        <v>2877283.5</v>
      </c>
      <c r="C14" s="70">
        <v>2877283.5</v>
      </c>
      <c r="D14" s="70">
        <v>2877283.5</v>
      </c>
      <c r="E14" s="70">
        <v>2877283.5</v>
      </c>
      <c r="F14" s="70">
        <v>2877283.5</v>
      </c>
      <c r="G14" s="70">
        <v>2877283.5</v>
      </c>
      <c r="H14" s="70">
        <v>17263701</v>
      </c>
      <c r="I14" s="87">
        <v>1.0069999999999999</v>
      </c>
      <c r="J14" s="70">
        <v>2897424.4844999998</v>
      </c>
      <c r="K14" s="70">
        <v>2897424.4844999998</v>
      </c>
      <c r="L14" s="70">
        <v>2897424.4844999998</v>
      </c>
      <c r="M14" s="70">
        <v>2897424.4844999998</v>
      </c>
      <c r="N14" s="70">
        <v>2897424.4844999998</v>
      </c>
      <c r="O14" s="70">
        <v>2897424.4844999998</v>
      </c>
      <c r="P14" s="89">
        <v>17384546.906999998</v>
      </c>
      <c r="Q14">
        <v>788732.6702185137</v>
      </c>
      <c r="R14">
        <v>788732.6702185137</v>
      </c>
      <c r="S14">
        <v>788732.6702185137</v>
      </c>
      <c r="T14">
        <v>788732.6702185137</v>
      </c>
      <c r="U14">
        <v>788732.6702185137</v>
      </c>
      <c r="V14">
        <v>788732.6702185137</v>
      </c>
      <c r="W14">
        <v>4732396.0213110819</v>
      </c>
    </row>
    <row r="15" spans="1:23">
      <c r="A15" s="85" t="s">
        <v>92</v>
      </c>
      <c r="B15" s="70">
        <v>13158420.32584076</v>
      </c>
      <c r="C15" s="70">
        <v>13158420.32584076</v>
      </c>
      <c r="D15" s="70">
        <v>670907.83832834172</v>
      </c>
      <c r="E15" s="70">
        <v>670907.83832834172</v>
      </c>
      <c r="F15" s="70">
        <v>654258.48767899105</v>
      </c>
      <c r="G15" s="70">
        <v>5682562.183982688</v>
      </c>
      <c r="H15" s="70">
        <v>33995476.999999881</v>
      </c>
      <c r="I15" s="87">
        <v>1.0009999999999999</v>
      </c>
      <c r="J15" s="70">
        <v>13171578.7461666</v>
      </c>
      <c r="K15" s="70">
        <v>13171578.7461666</v>
      </c>
      <c r="L15" s="70">
        <v>671578.74616667</v>
      </c>
      <c r="M15" s="70">
        <v>671578.74616667</v>
      </c>
      <c r="N15" s="70">
        <v>654912.74616667</v>
      </c>
      <c r="O15" s="70">
        <v>5688244.7461666698</v>
      </c>
      <c r="P15" s="89">
        <v>34029472.476999879</v>
      </c>
      <c r="Q15">
        <v>3585547.9689059709</v>
      </c>
      <c r="R15">
        <v>3585547.9689059709</v>
      </c>
      <c r="S15">
        <v>182816.18746569235</v>
      </c>
      <c r="T15">
        <v>182816.18746569235</v>
      </c>
      <c r="U15">
        <v>178279.39323613365</v>
      </c>
      <c r="V15">
        <v>1548445.6942713701</v>
      </c>
      <c r="W15">
        <v>9263453.4002508298</v>
      </c>
    </row>
    <row r="16" spans="1:23">
      <c r="A16" s="85" t="s">
        <v>93</v>
      </c>
      <c r="B16" s="70">
        <v>6160948.166666667</v>
      </c>
      <c r="C16" s="70">
        <v>6160948.166666667</v>
      </c>
      <c r="D16" s="70">
        <v>6027615.166666667</v>
      </c>
      <c r="E16" s="70">
        <v>6027615.166666667</v>
      </c>
      <c r="F16" s="70">
        <v>6027615.166666667</v>
      </c>
      <c r="G16" s="70">
        <v>6560947.166666667</v>
      </c>
      <c r="H16" s="70">
        <v>36965689</v>
      </c>
      <c r="I16" s="87">
        <v>1</v>
      </c>
      <c r="J16" s="70">
        <v>6160948.166666667</v>
      </c>
      <c r="K16" s="70">
        <v>6160948.166666667</v>
      </c>
      <c r="L16" s="70">
        <v>6027615.166666667</v>
      </c>
      <c r="M16" s="70">
        <v>6027615.166666667</v>
      </c>
      <c r="N16" s="70">
        <v>6027615.166666667</v>
      </c>
      <c r="O16" s="70">
        <v>6560947.166666667</v>
      </c>
      <c r="P16" s="89">
        <v>36965689</v>
      </c>
      <c r="Q16">
        <v>1677124.3304418402</v>
      </c>
      <c r="R16">
        <v>1677124.3304418402</v>
      </c>
      <c r="S16">
        <v>1640828.6155126579</v>
      </c>
      <c r="T16">
        <v>1640828.6155126579</v>
      </c>
      <c r="U16">
        <v>1640828.6155126579</v>
      </c>
      <c r="V16">
        <v>1786011.4752293874</v>
      </c>
      <c r="W16">
        <v>10062745.982651042</v>
      </c>
    </row>
    <row r="17" spans="1:23">
      <c r="A17" s="86" t="s">
        <v>8</v>
      </c>
      <c r="B17" s="70">
        <v>72876070.778548598</v>
      </c>
      <c r="C17" s="70">
        <v>72876071.28850615</v>
      </c>
      <c r="D17" s="70">
        <v>30201355.645646263</v>
      </c>
      <c r="E17" s="70">
        <v>30201355.645646263</v>
      </c>
      <c r="F17" s="70">
        <v>30201256.443954211</v>
      </c>
      <c r="G17" s="70">
        <v>70287552.844371304</v>
      </c>
      <c r="H17" s="70">
        <v>306643662.64667279</v>
      </c>
      <c r="I17" s="72"/>
      <c r="J17" s="70">
        <v>73428672.367333248</v>
      </c>
      <c r="K17" s="70">
        <v>73428672.887999907</v>
      </c>
      <c r="L17" s="70">
        <v>30428672.427666672</v>
      </c>
      <c r="M17" s="70">
        <v>30428672.427666672</v>
      </c>
      <c r="N17" s="70">
        <v>30428672.427666672</v>
      </c>
      <c r="O17" s="70">
        <v>70928672.427666679</v>
      </c>
      <c r="P17" s="70">
        <v>309072034.96599984</v>
      </c>
      <c r="Q17" s="70">
        <v>19988646.170663342</v>
      </c>
      <c r="R17" s="70">
        <v>19988646.312398463</v>
      </c>
      <c r="S17" s="70">
        <v>8283248.8589325976</v>
      </c>
      <c r="T17" s="70">
        <v>8283248.8589325976</v>
      </c>
      <c r="U17" s="70">
        <v>8283248.8589325976</v>
      </c>
      <c r="V17" s="70">
        <v>19308099.830799162</v>
      </c>
      <c r="W17" s="70">
        <v>84135138.890658766</v>
      </c>
    </row>
  </sheetData>
  <mergeCells count="2">
    <mergeCell ref="B3:F3"/>
    <mergeCell ref="J3:O3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0"/>
  <sheetViews>
    <sheetView zoomScale="60" zoomScaleNormal="60" workbookViewId="0">
      <pane ySplit="7" topLeftCell="A74" activePane="bottomLeft" state="frozen"/>
      <selection pane="bottomLeft" activeCell="P114" sqref="P114"/>
    </sheetView>
  </sheetViews>
  <sheetFormatPr baseColWidth="10" defaultColWidth="11" defaultRowHeight="15"/>
  <cols>
    <col min="1" max="1" width="12.42578125" style="1" bestFit="1" customWidth="1"/>
    <col min="2" max="2" width="80" style="1" customWidth="1"/>
    <col min="3" max="3" width="20.140625" style="1" bestFit="1" customWidth="1"/>
    <col min="4" max="4" width="13.85546875" style="2" bestFit="1" customWidth="1"/>
    <col min="5" max="5" width="20" style="2" bestFit="1" customWidth="1"/>
    <col min="6" max="6" width="21.42578125" style="2" customWidth="1"/>
    <col min="7" max="7" width="18" style="2" customWidth="1"/>
    <col min="8" max="8" width="15.42578125" style="2" customWidth="1"/>
    <col min="9" max="9" width="12.85546875" style="2" customWidth="1"/>
    <col min="10" max="10" width="13.5703125" style="2" customWidth="1"/>
    <col min="11" max="11" width="11.5703125" style="2" customWidth="1"/>
    <col min="12" max="12" width="13.5703125" style="2" customWidth="1"/>
    <col min="13" max="13" width="13.7109375" style="1" customWidth="1"/>
    <col min="14" max="14" width="11" style="1"/>
    <col min="15" max="15" width="12.28515625" style="1" customWidth="1"/>
    <col min="16" max="16" width="17.7109375" style="1" customWidth="1"/>
    <col min="17" max="17" width="11" style="1"/>
    <col min="18" max="18" width="19.5703125" style="1" customWidth="1"/>
    <col min="19" max="21" width="11" style="1"/>
    <col min="22" max="22" width="23" style="1" customWidth="1"/>
    <col min="23" max="242" width="11" style="1"/>
    <col min="243" max="243" width="23.28515625" style="1" customWidth="1"/>
    <col min="244" max="244" width="8.28515625" style="1" customWidth="1"/>
    <col min="245" max="248" width="11" style="1"/>
    <col min="249" max="249" width="12.7109375" style="1" customWidth="1"/>
    <col min="250" max="251" width="11" style="1"/>
    <col min="252" max="252" width="12.7109375" style="1" customWidth="1"/>
    <col min="253" max="16384" width="11" style="1"/>
  </cols>
  <sheetData>
    <row r="1" spans="1:24">
      <c r="B1" s="4"/>
      <c r="C1" s="4"/>
      <c r="D1" s="4"/>
      <c r="E1" s="5"/>
      <c r="F1" s="6"/>
    </row>
    <row r="2" spans="1:24" s="8" customFormat="1">
      <c r="A2" s="200" t="s">
        <v>250</v>
      </c>
      <c r="B2" s="200" t="s">
        <v>0</v>
      </c>
      <c r="C2" s="153"/>
      <c r="D2" s="200" t="s">
        <v>251</v>
      </c>
      <c r="E2" s="200" t="s">
        <v>7</v>
      </c>
      <c r="F2" s="200" t="s">
        <v>116</v>
      </c>
      <c r="G2" s="200" t="s">
        <v>117</v>
      </c>
      <c r="H2" s="200" t="s">
        <v>54</v>
      </c>
      <c r="I2" s="200"/>
      <c r="J2" s="200"/>
      <c r="K2" s="200"/>
      <c r="L2" s="200"/>
      <c r="M2" s="199" t="s">
        <v>118</v>
      </c>
      <c r="N2" s="199"/>
      <c r="O2" s="199"/>
      <c r="P2" s="199"/>
      <c r="Q2" s="199"/>
      <c r="R2" s="199"/>
      <c r="S2" s="199"/>
      <c r="T2" s="199"/>
      <c r="U2" s="200" t="s">
        <v>119</v>
      </c>
      <c r="V2" s="200" t="s">
        <v>120</v>
      </c>
    </row>
    <row r="3" spans="1:24" s="8" customFormat="1">
      <c r="A3" s="200"/>
      <c r="B3" s="200"/>
      <c r="C3" s="153"/>
      <c r="D3" s="200"/>
      <c r="E3" s="200"/>
      <c r="F3" s="200" t="s">
        <v>121</v>
      </c>
      <c r="G3" s="200"/>
      <c r="H3" s="200" t="s">
        <v>122</v>
      </c>
      <c r="I3" s="199" t="s">
        <v>123</v>
      </c>
      <c r="J3" s="199"/>
      <c r="K3" s="199"/>
      <c r="L3" s="199"/>
      <c r="M3" s="200" t="s">
        <v>124</v>
      </c>
      <c r="N3" s="200"/>
      <c r="O3" s="200"/>
      <c r="P3" s="200"/>
      <c r="Q3" s="200"/>
      <c r="R3" s="200" t="s">
        <v>125</v>
      </c>
      <c r="S3" s="200"/>
      <c r="T3" s="200"/>
      <c r="U3" s="200"/>
      <c r="V3" s="200"/>
    </row>
    <row r="4" spans="1:24" s="8" customFormat="1">
      <c r="A4" s="200"/>
      <c r="B4" s="200"/>
      <c r="C4" s="153"/>
      <c r="D4" s="200"/>
      <c r="E4" s="200"/>
      <c r="F4" s="200"/>
      <c r="G4" s="200"/>
      <c r="H4" s="200"/>
      <c r="I4" s="154"/>
      <c r="J4" s="154"/>
      <c r="K4" s="154"/>
      <c r="L4" s="154"/>
      <c r="M4" s="153"/>
      <c r="N4" s="153"/>
      <c r="O4" s="161">
        <f>+P4</f>
        <v>0.342281</v>
      </c>
      <c r="P4" s="160">
        <v>0.342281</v>
      </c>
      <c r="Q4" s="153"/>
      <c r="R4" s="153" t="s">
        <v>257</v>
      </c>
      <c r="S4" s="161">
        <f>+T4</f>
        <v>0.27221854251522382</v>
      </c>
      <c r="T4" s="160">
        <f>+'dj1925 co1023 at2017'!G6</f>
        <v>0.27221854251522382</v>
      </c>
      <c r="U4" s="200"/>
      <c r="V4" s="200"/>
    </row>
    <row r="5" spans="1:24" s="8" customFormat="1">
      <c r="A5" s="200"/>
      <c r="B5" s="200"/>
      <c r="C5" s="153"/>
      <c r="D5" s="200"/>
      <c r="E5" s="200"/>
      <c r="F5" s="200"/>
      <c r="G5" s="200"/>
      <c r="H5" s="200"/>
      <c r="I5" s="200" t="s">
        <v>126</v>
      </c>
      <c r="J5" s="200" t="s">
        <v>127</v>
      </c>
      <c r="K5" s="200"/>
      <c r="L5" s="200"/>
      <c r="M5" s="200" t="s">
        <v>128</v>
      </c>
      <c r="N5" s="200"/>
      <c r="O5" s="200" t="s">
        <v>129</v>
      </c>
      <c r="P5" s="200"/>
      <c r="Q5" s="200" t="s">
        <v>130</v>
      </c>
      <c r="R5" s="200" t="s">
        <v>29</v>
      </c>
      <c r="S5" s="200" t="s">
        <v>30</v>
      </c>
      <c r="T5" s="200" t="s">
        <v>131</v>
      </c>
      <c r="U5" s="200"/>
      <c r="V5" s="200"/>
    </row>
    <row r="6" spans="1:24" s="8" customFormat="1" ht="1.5" customHeight="1">
      <c r="A6" s="200"/>
      <c r="B6" s="200"/>
      <c r="C6" s="153"/>
      <c r="D6" s="200"/>
      <c r="E6" s="200"/>
      <c r="F6" s="200"/>
      <c r="G6" s="200"/>
      <c r="H6" s="200"/>
      <c r="I6" s="200"/>
      <c r="J6" s="200" t="s">
        <v>132</v>
      </c>
      <c r="K6" s="200" t="s">
        <v>133</v>
      </c>
      <c r="L6" s="200" t="s">
        <v>134</v>
      </c>
      <c r="M6" s="200" t="s">
        <v>30</v>
      </c>
      <c r="N6" s="200" t="s">
        <v>29</v>
      </c>
      <c r="O6" s="200" t="s">
        <v>30</v>
      </c>
      <c r="P6" s="200" t="s">
        <v>29</v>
      </c>
      <c r="Q6" s="200"/>
      <c r="R6" s="200"/>
      <c r="S6" s="200"/>
      <c r="T6" s="200"/>
      <c r="U6" s="200"/>
      <c r="V6" s="200"/>
    </row>
    <row r="7" spans="1:24" s="8" customFormat="1" ht="18" hidden="1" customHeight="1">
      <c r="A7" s="200"/>
      <c r="B7" s="200"/>
      <c r="C7" s="153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</row>
    <row r="8" spans="1:24">
      <c r="A8" s="162">
        <v>42736</v>
      </c>
      <c r="B8" s="163" t="s">
        <v>252</v>
      </c>
      <c r="C8" s="163"/>
      <c r="D8" s="9"/>
      <c r="E8" s="164">
        <f>+SUM(F8:L8)</f>
        <v>19210615529</v>
      </c>
      <c r="F8" s="164">
        <f>+'dj1925 co1023 at2017'!B26+'dj1925 co1023 at2017'!B4</f>
        <v>17631128503</v>
      </c>
      <c r="G8" s="164">
        <f>+'dj1925 co1023 at2017'!C14</f>
        <v>1579487026</v>
      </c>
      <c r="H8" s="164">
        <f>+'dj1925 co1023 at2017'!D14</f>
        <v>0</v>
      </c>
      <c r="I8" s="164">
        <f>+'dj1925 co1023 at2017'!E14</f>
        <v>0</v>
      </c>
      <c r="J8" s="164"/>
      <c r="K8" s="164"/>
      <c r="L8" s="164">
        <f>+'dj1925 co1023 at2017'!F14</f>
        <v>0</v>
      </c>
      <c r="M8" s="164"/>
      <c r="N8" s="164"/>
      <c r="O8" s="164"/>
      <c r="P8" s="164"/>
      <c r="Q8" s="164"/>
      <c r="R8" s="164">
        <f>+'dj1925 co1023 at2017'!B10</f>
        <v>3907278825</v>
      </c>
      <c r="S8" s="164"/>
      <c r="T8" s="164"/>
      <c r="U8" s="164"/>
      <c r="V8" s="164">
        <f>+'dj1925 co1023 at2017'!B4</f>
        <v>15505868616</v>
      </c>
      <c r="W8" s="158"/>
      <c r="X8" s="7"/>
    </row>
    <row r="9" spans="1:24">
      <c r="A9" s="162"/>
      <c r="B9" s="163" t="s">
        <v>254</v>
      </c>
      <c r="C9" s="163"/>
      <c r="D9" s="165">
        <v>0</v>
      </c>
      <c r="E9" s="164">
        <f>+SUM(F9:L9)</f>
        <v>0</v>
      </c>
      <c r="F9" s="164">
        <f>+F8*$D$9</f>
        <v>0</v>
      </c>
      <c r="G9" s="164">
        <f t="shared" ref="G9:V9" si="0">+G8*$D$9</f>
        <v>0</v>
      </c>
      <c r="H9" s="164">
        <f t="shared" si="0"/>
        <v>0</v>
      </c>
      <c r="I9" s="164">
        <f t="shared" si="0"/>
        <v>0</v>
      </c>
      <c r="J9" s="164">
        <f t="shared" si="0"/>
        <v>0</v>
      </c>
      <c r="K9" s="164">
        <f t="shared" si="0"/>
        <v>0</v>
      </c>
      <c r="L9" s="164">
        <f t="shared" si="0"/>
        <v>0</v>
      </c>
      <c r="M9" s="164">
        <f t="shared" si="0"/>
        <v>0</v>
      </c>
      <c r="N9" s="164">
        <f t="shared" si="0"/>
        <v>0</v>
      </c>
      <c r="O9" s="164">
        <f t="shared" si="0"/>
        <v>0</v>
      </c>
      <c r="P9" s="164">
        <f t="shared" si="0"/>
        <v>0</v>
      </c>
      <c r="Q9" s="164">
        <f t="shared" si="0"/>
        <v>0</v>
      </c>
      <c r="R9" s="164">
        <f t="shared" si="0"/>
        <v>0</v>
      </c>
      <c r="S9" s="164">
        <f t="shared" si="0"/>
        <v>0</v>
      </c>
      <c r="T9" s="164">
        <f t="shared" si="0"/>
        <v>0</v>
      </c>
      <c r="U9" s="164">
        <f t="shared" si="0"/>
        <v>0</v>
      </c>
      <c r="V9" s="164">
        <f t="shared" si="0"/>
        <v>0</v>
      </c>
      <c r="W9" s="158"/>
      <c r="X9" s="7"/>
    </row>
    <row r="10" spans="1:24">
      <c r="A10" s="162"/>
      <c r="B10" s="163" t="s">
        <v>1</v>
      </c>
      <c r="C10" s="163"/>
      <c r="D10" s="166"/>
      <c r="E10" s="164">
        <f>+E8+E9</f>
        <v>19210615529</v>
      </c>
      <c r="F10" s="164">
        <f t="shared" ref="F10:V10" si="1">+F8+F9</f>
        <v>17631128503</v>
      </c>
      <c r="G10" s="164">
        <f t="shared" si="1"/>
        <v>1579487026</v>
      </c>
      <c r="H10" s="164">
        <f t="shared" si="1"/>
        <v>0</v>
      </c>
      <c r="I10" s="164">
        <f t="shared" si="1"/>
        <v>0</v>
      </c>
      <c r="J10" s="164">
        <f t="shared" si="1"/>
        <v>0</v>
      </c>
      <c r="K10" s="164">
        <f t="shared" si="1"/>
        <v>0</v>
      </c>
      <c r="L10" s="164">
        <f t="shared" si="1"/>
        <v>0</v>
      </c>
      <c r="M10" s="164">
        <f t="shared" si="1"/>
        <v>0</v>
      </c>
      <c r="N10" s="164">
        <f t="shared" si="1"/>
        <v>0</v>
      </c>
      <c r="O10" s="164">
        <f t="shared" si="1"/>
        <v>0</v>
      </c>
      <c r="P10" s="164">
        <f t="shared" si="1"/>
        <v>0</v>
      </c>
      <c r="Q10" s="164">
        <f t="shared" si="1"/>
        <v>0</v>
      </c>
      <c r="R10" s="164">
        <f t="shared" si="1"/>
        <v>3907278825</v>
      </c>
      <c r="S10" s="164">
        <f t="shared" si="1"/>
        <v>0</v>
      </c>
      <c r="T10" s="164">
        <f t="shared" si="1"/>
        <v>0</v>
      </c>
      <c r="U10" s="164">
        <f t="shared" si="1"/>
        <v>0</v>
      </c>
      <c r="V10" s="164">
        <f t="shared" si="1"/>
        <v>15505868616</v>
      </c>
      <c r="W10" s="158"/>
      <c r="X10" s="7"/>
    </row>
    <row r="11" spans="1:24">
      <c r="A11" s="162">
        <v>42766</v>
      </c>
      <c r="B11" s="163" t="s">
        <v>256</v>
      </c>
      <c r="C11" s="175">
        <f>+'retiros o dividendos ejercicio'!H5</f>
        <v>26250243.490042455</v>
      </c>
      <c r="D11" s="166"/>
      <c r="E11" s="164">
        <f>+SUM(F11:L11)</f>
        <v>-26250243.490042455</v>
      </c>
      <c r="F11" s="164">
        <f>-C11</f>
        <v>-26250243.490042455</v>
      </c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>
        <f>+F11*T4</f>
        <v>-7145803.0235290993</v>
      </c>
      <c r="S11" s="164"/>
      <c r="T11" s="164"/>
      <c r="U11" s="164"/>
      <c r="V11" s="164">
        <f>+F11</f>
        <v>-26250243.490042455</v>
      </c>
      <c r="W11" s="158"/>
      <c r="X11" s="7"/>
    </row>
    <row r="12" spans="1:24">
      <c r="A12" s="162"/>
      <c r="B12" s="163"/>
      <c r="C12" s="175"/>
      <c r="D12" s="166"/>
      <c r="E12" s="164">
        <f>+SUM(F12:L12)</f>
        <v>0</v>
      </c>
      <c r="F12" s="164">
        <f>-C12</f>
        <v>0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>
        <f>F12*$T$4</f>
        <v>0</v>
      </c>
      <c r="S12" s="164"/>
      <c r="T12" s="164"/>
      <c r="U12" s="164"/>
      <c r="V12" s="164">
        <f>+F12</f>
        <v>0</v>
      </c>
      <c r="W12" s="158"/>
      <c r="X12" s="7"/>
    </row>
    <row r="13" spans="1:24">
      <c r="A13" s="163"/>
      <c r="B13" s="163" t="s">
        <v>253</v>
      </c>
      <c r="C13" s="163"/>
      <c r="D13" s="163"/>
      <c r="E13" s="164">
        <f>SUM(E10:E12)</f>
        <v>19184365285.509956</v>
      </c>
      <c r="F13" s="164">
        <f t="shared" ref="F13:V13" si="2">SUM(F10:F12)</f>
        <v>17604878259.509956</v>
      </c>
      <c r="G13" s="164">
        <f t="shared" si="2"/>
        <v>1579487026</v>
      </c>
      <c r="H13" s="164">
        <f t="shared" si="2"/>
        <v>0</v>
      </c>
      <c r="I13" s="164">
        <f t="shared" si="2"/>
        <v>0</v>
      </c>
      <c r="J13" s="164">
        <f t="shared" si="2"/>
        <v>0</v>
      </c>
      <c r="K13" s="164">
        <f t="shared" si="2"/>
        <v>0</v>
      </c>
      <c r="L13" s="164">
        <f t="shared" si="2"/>
        <v>0</v>
      </c>
      <c r="M13" s="164">
        <f t="shared" si="2"/>
        <v>0</v>
      </c>
      <c r="N13" s="164">
        <f t="shared" si="2"/>
        <v>0</v>
      </c>
      <c r="O13" s="164">
        <f t="shared" si="2"/>
        <v>0</v>
      </c>
      <c r="P13" s="164">
        <f t="shared" si="2"/>
        <v>0</v>
      </c>
      <c r="Q13" s="164">
        <f t="shared" si="2"/>
        <v>0</v>
      </c>
      <c r="R13" s="164">
        <f t="shared" si="2"/>
        <v>3900133021.9764709</v>
      </c>
      <c r="S13" s="164">
        <f t="shared" si="2"/>
        <v>0</v>
      </c>
      <c r="T13" s="164">
        <f t="shared" si="2"/>
        <v>0</v>
      </c>
      <c r="U13" s="164">
        <f t="shared" si="2"/>
        <v>0</v>
      </c>
      <c r="V13" s="164">
        <f t="shared" si="2"/>
        <v>15479618372.509958</v>
      </c>
      <c r="W13" s="158"/>
      <c r="X13" s="7"/>
    </row>
    <row r="14" spans="1:24">
      <c r="A14" s="162"/>
      <c r="B14" s="163" t="s">
        <v>254</v>
      </c>
      <c r="C14" s="163"/>
      <c r="D14" s="165">
        <v>5.0000000000000001E-3</v>
      </c>
      <c r="E14" s="164">
        <f>+SUM(F14:L14)</f>
        <v>95921826.427549779</v>
      </c>
      <c r="F14" s="164">
        <f>+F13*$D$14</f>
        <v>88024391.297549784</v>
      </c>
      <c r="G14" s="164">
        <f t="shared" ref="G14:V14" si="3">+G13*$D$14</f>
        <v>7897435.1299999999</v>
      </c>
      <c r="H14" s="164">
        <f t="shared" si="3"/>
        <v>0</v>
      </c>
      <c r="I14" s="164">
        <f t="shared" si="3"/>
        <v>0</v>
      </c>
      <c r="J14" s="164">
        <f t="shared" si="3"/>
        <v>0</v>
      </c>
      <c r="K14" s="164">
        <f t="shared" si="3"/>
        <v>0</v>
      </c>
      <c r="L14" s="164">
        <f t="shared" si="3"/>
        <v>0</v>
      </c>
      <c r="M14" s="164">
        <f t="shared" si="3"/>
        <v>0</v>
      </c>
      <c r="N14" s="164">
        <f t="shared" si="3"/>
        <v>0</v>
      </c>
      <c r="O14" s="164">
        <f t="shared" si="3"/>
        <v>0</v>
      </c>
      <c r="P14" s="164">
        <f t="shared" si="3"/>
        <v>0</v>
      </c>
      <c r="Q14" s="164">
        <f t="shared" si="3"/>
        <v>0</v>
      </c>
      <c r="R14" s="164">
        <f t="shared" si="3"/>
        <v>19500665.109882355</v>
      </c>
      <c r="S14" s="164">
        <f t="shared" si="3"/>
        <v>0</v>
      </c>
      <c r="T14" s="164">
        <f t="shared" si="3"/>
        <v>0</v>
      </c>
      <c r="U14" s="164">
        <f t="shared" si="3"/>
        <v>0</v>
      </c>
      <c r="V14" s="164">
        <f t="shared" si="3"/>
        <v>77398091.862549797</v>
      </c>
      <c r="W14" s="158"/>
      <c r="X14" s="7"/>
    </row>
    <row r="15" spans="1:24">
      <c r="A15" s="162"/>
      <c r="B15" s="163" t="s">
        <v>1</v>
      </c>
      <c r="C15" s="163"/>
      <c r="D15" s="166"/>
      <c r="E15" s="164">
        <f t="shared" ref="E15:V15" si="4">+E13+E14</f>
        <v>19280287111.937508</v>
      </c>
      <c r="F15" s="164">
        <f t="shared" si="4"/>
        <v>17692902650.807507</v>
      </c>
      <c r="G15" s="164">
        <f t="shared" si="4"/>
        <v>1587384461.1300001</v>
      </c>
      <c r="H15" s="164">
        <f t="shared" si="4"/>
        <v>0</v>
      </c>
      <c r="I15" s="164">
        <f t="shared" si="4"/>
        <v>0</v>
      </c>
      <c r="J15" s="164">
        <f t="shared" si="4"/>
        <v>0</v>
      </c>
      <c r="K15" s="164">
        <f t="shared" si="4"/>
        <v>0</v>
      </c>
      <c r="L15" s="164">
        <f t="shared" si="4"/>
        <v>0</v>
      </c>
      <c r="M15" s="164">
        <f t="shared" si="4"/>
        <v>0</v>
      </c>
      <c r="N15" s="164">
        <f t="shared" si="4"/>
        <v>0</v>
      </c>
      <c r="O15" s="164">
        <f t="shared" si="4"/>
        <v>0</v>
      </c>
      <c r="P15" s="164">
        <f t="shared" si="4"/>
        <v>0</v>
      </c>
      <c r="Q15" s="164">
        <f t="shared" si="4"/>
        <v>0</v>
      </c>
      <c r="R15" s="164">
        <f t="shared" si="4"/>
        <v>3919633687.0863533</v>
      </c>
      <c r="S15" s="164">
        <f t="shared" si="4"/>
        <v>0</v>
      </c>
      <c r="T15" s="164">
        <f t="shared" si="4"/>
        <v>0</v>
      </c>
      <c r="U15" s="164">
        <f t="shared" si="4"/>
        <v>0</v>
      </c>
      <c r="V15" s="164">
        <f t="shared" si="4"/>
        <v>15557016464.372509</v>
      </c>
      <c r="W15" s="158"/>
      <c r="X15" s="7"/>
    </row>
    <row r="16" spans="1:24">
      <c r="A16" s="162">
        <v>42794</v>
      </c>
      <c r="B16" s="163" t="s">
        <v>256</v>
      </c>
      <c r="C16" s="175">
        <f>+'retiros o dividendos ejercicio'!H6</f>
        <v>15799103</v>
      </c>
      <c r="D16" s="166"/>
      <c r="E16" s="164">
        <f>+SUM(F16:L16)</f>
        <v>-15799103</v>
      </c>
      <c r="F16" s="164">
        <f>-C16</f>
        <v>-15799103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>
        <f>F16*$T$4</f>
        <v>-4300808.7917079004</v>
      </c>
      <c r="S16" s="164"/>
      <c r="T16" s="164"/>
      <c r="U16" s="164"/>
      <c r="V16" s="164">
        <f>+F16</f>
        <v>-15799103</v>
      </c>
      <c r="W16" s="158"/>
      <c r="X16" s="7"/>
    </row>
    <row r="17" spans="1:24">
      <c r="A17" s="162"/>
      <c r="B17" s="163"/>
      <c r="C17" s="175"/>
      <c r="D17" s="166"/>
      <c r="E17" s="164">
        <f>+SUM(F17:L17)</f>
        <v>0</v>
      </c>
      <c r="F17" s="164">
        <f>-C17</f>
        <v>0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>
        <f>F17*$T$4</f>
        <v>0</v>
      </c>
      <c r="S17" s="164"/>
      <c r="T17" s="164"/>
      <c r="U17" s="164"/>
      <c r="V17" s="164">
        <f>+F17</f>
        <v>0</v>
      </c>
      <c r="W17" s="158"/>
      <c r="X17" s="7"/>
    </row>
    <row r="18" spans="1:24">
      <c r="A18" s="163"/>
      <c r="B18" s="163" t="s">
        <v>253</v>
      </c>
      <c r="C18" s="163"/>
      <c r="D18" s="163"/>
      <c r="E18" s="164">
        <f t="shared" ref="E18:V18" si="5">SUM(E15:E17)</f>
        <v>19264488008.937508</v>
      </c>
      <c r="F18" s="164">
        <f t="shared" si="5"/>
        <v>17677103547.807507</v>
      </c>
      <c r="G18" s="164">
        <f t="shared" si="5"/>
        <v>1587384461.1300001</v>
      </c>
      <c r="H18" s="164">
        <f t="shared" si="5"/>
        <v>0</v>
      </c>
      <c r="I18" s="164">
        <f t="shared" si="5"/>
        <v>0</v>
      </c>
      <c r="J18" s="164">
        <f t="shared" si="5"/>
        <v>0</v>
      </c>
      <c r="K18" s="164">
        <f t="shared" si="5"/>
        <v>0</v>
      </c>
      <c r="L18" s="164">
        <f t="shared" si="5"/>
        <v>0</v>
      </c>
      <c r="M18" s="164">
        <f t="shared" si="5"/>
        <v>0</v>
      </c>
      <c r="N18" s="164">
        <f t="shared" si="5"/>
        <v>0</v>
      </c>
      <c r="O18" s="164">
        <f t="shared" si="5"/>
        <v>0</v>
      </c>
      <c r="P18" s="164">
        <f t="shared" si="5"/>
        <v>0</v>
      </c>
      <c r="Q18" s="164">
        <f t="shared" si="5"/>
        <v>0</v>
      </c>
      <c r="R18" s="164">
        <f t="shared" si="5"/>
        <v>3915332878.2946453</v>
      </c>
      <c r="S18" s="164">
        <f t="shared" si="5"/>
        <v>0</v>
      </c>
      <c r="T18" s="164">
        <f t="shared" si="5"/>
        <v>0</v>
      </c>
      <c r="U18" s="164">
        <f t="shared" si="5"/>
        <v>0</v>
      </c>
      <c r="V18" s="164">
        <f t="shared" si="5"/>
        <v>15541217361.372509</v>
      </c>
      <c r="W18" s="158"/>
      <c r="X18" s="7"/>
    </row>
    <row r="19" spans="1:24">
      <c r="A19" s="162"/>
      <c r="B19" s="163" t="s">
        <v>254</v>
      </c>
      <c r="C19" s="163"/>
      <c r="D19" s="165">
        <v>2E-3</v>
      </c>
      <c r="E19" s="164">
        <f>+SUM(F19:L19)</f>
        <v>38528976.017875016</v>
      </c>
      <c r="F19" s="164">
        <f>+F18*$D$19</f>
        <v>35354207.095615014</v>
      </c>
      <c r="G19" s="164">
        <f t="shared" ref="G19:V19" si="6">+G18*$D$19</f>
        <v>3174768.9222600004</v>
      </c>
      <c r="H19" s="164">
        <f t="shared" si="6"/>
        <v>0</v>
      </c>
      <c r="I19" s="164">
        <f t="shared" si="6"/>
        <v>0</v>
      </c>
      <c r="J19" s="164">
        <f t="shared" si="6"/>
        <v>0</v>
      </c>
      <c r="K19" s="164">
        <f t="shared" si="6"/>
        <v>0</v>
      </c>
      <c r="L19" s="164">
        <f t="shared" si="6"/>
        <v>0</v>
      </c>
      <c r="M19" s="164">
        <f t="shared" si="6"/>
        <v>0</v>
      </c>
      <c r="N19" s="164">
        <f t="shared" si="6"/>
        <v>0</v>
      </c>
      <c r="O19" s="164">
        <f t="shared" si="6"/>
        <v>0</v>
      </c>
      <c r="P19" s="164">
        <f t="shared" si="6"/>
        <v>0</v>
      </c>
      <c r="Q19" s="164">
        <f t="shared" si="6"/>
        <v>0</v>
      </c>
      <c r="R19" s="164">
        <f t="shared" si="6"/>
        <v>7830665.7565892907</v>
      </c>
      <c r="S19" s="164">
        <f t="shared" si="6"/>
        <v>0</v>
      </c>
      <c r="T19" s="164">
        <f t="shared" si="6"/>
        <v>0</v>
      </c>
      <c r="U19" s="164">
        <f t="shared" si="6"/>
        <v>0</v>
      </c>
      <c r="V19" s="164">
        <f t="shared" si="6"/>
        <v>31082434.72274502</v>
      </c>
      <c r="W19" s="158"/>
      <c r="X19" s="7"/>
    </row>
    <row r="20" spans="1:24">
      <c r="A20" s="162"/>
      <c r="B20" s="163" t="s">
        <v>1</v>
      </c>
      <c r="C20" s="163"/>
      <c r="D20" s="166"/>
      <c r="E20" s="164">
        <f t="shared" ref="E20:V20" si="7">+E18+E19</f>
        <v>19303016984.955383</v>
      </c>
      <c r="F20" s="164">
        <f t="shared" si="7"/>
        <v>17712457754.903122</v>
      </c>
      <c r="G20" s="164">
        <f t="shared" si="7"/>
        <v>1590559230.0522602</v>
      </c>
      <c r="H20" s="164">
        <f t="shared" si="7"/>
        <v>0</v>
      </c>
      <c r="I20" s="164">
        <f t="shared" si="7"/>
        <v>0</v>
      </c>
      <c r="J20" s="164">
        <f t="shared" si="7"/>
        <v>0</v>
      </c>
      <c r="K20" s="164">
        <f t="shared" si="7"/>
        <v>0</v>
      </c>
      <c r="L20" s="164">
        <f t="shared" si="7"/>
        <v>0</v>
      </c>
      <c r="M20" s="164">
        <f t="shared" si="7"/>
        <v>0</v>
      </c>
      <c r="N20" s="164">
        <f t="shared" si="7"/>
        <v>0</v>
      </c>
      <c r="O20" s="164">
        <f t="shared" si="7"/>
        <v>0</v>
      </c>
      <c r="P20" s="164">
        <f t="shared" si="7"/>
        <v>0</v>
      </c>
      <c r="Q20" s="164">
        <f t="shared" si="7"/>
        <v>0</v>
      </c>
      <c r="R20" s="164">
        <f t="shared" si="7"/>
        <v>3923163544.0512347</v>
      </c>
      <c r="S20" s="164">
        <f t="shared" si="7"/>
        <v>0</v>
      </c>
      <c r="T20" s="164">
        <f t="shared" si="7"/>
        <v>0</v>
      </c>
      <c r="U20" s="164">
        <f t="shared" si="7"/>
        <v>0</v>
      </c>
      <c r="V20" s="164">
        <f t="shared" si="7"/>
        <v>15572299796.095255</v>
      </c>
      <c r="W20" s="158"/>
      <c r="X20" s="7"/>
    </row>
    <row r="21" spans="1:24">
      <c r="A21" s="162">
        <v>42825</v>
      </c>
      <c r="B21" s="163" t="s">
        <v>256</v>
      </c>
      <c r="C21" s="175">
        <f>+'retiros o dividendos ejercicio'!H7</f>
        <v>31376674.156630412</v>
      </c>
      <c r="D21" s="166"/>
      <c r="E21" s="164">
        <f>+SUM(F21:L21)</f>
        <v>-31376674.156630412</v>
      </c>
      <c r="F21" s="164">
        <f>-C21</f>
        <v>-31376674.156630412</v>
      </c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>
        <f>F21*$T$4</f>
        <v>-8541312.5078930203</v>
      </c>
      <c r="S21" s="164"/>
      <c r="T21" s="164"/>
      <c r="U21" s="164"/>
      <c r="V21" s="164">
        <f>+F21</f>
        <v>-31376674.156630412</v>
      </c>
      <c r="W21" s="158"/>
      <c r="X21" s="7"/>
    </row>
    <row r="22" spans="1:24">
      <c r="A22" s="162"/>
      <c r="B22" s="163"/>
      <c r="C22" s="175"/>
      <c r="D22" s="166"/>
      <c r="E22" s="164">
        <f>+SUM(F22:L22)</f>
        <v>0</v>
      </c>
      <c r="F22" s="164">
        <f>-C22</f>
        <v>0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>
        <f>F22*$T$4</f>
        <v>0</v>
      </c>
      <c r="S22" s="164"/>
      <c r="T22" s="164"/>
      <c r="U22" s="164"/>
      <c r="V22" s="164">
        <f>+F22</f>
        <v>0</v>
      </c>
      <c r="W22" s="158"/>
      <c r="X22" s="7"/>
    </row>
    <row r="23" spans="1:24">
      <c r="A23" s="163"/>
      <c r="B23" s="163" t="s">
        <v>253</v>
      </c>
      <c r="C23" s="163"/>
      <c r="D23" s="163"/>
      <c r="E23" s="164">
        <f t="shared" ref="E23:V23" si="8">SUM(E20:E22)</f>
        <v>19271640310.798752</v>
      </c>
      <c r="F23" s="164">
        <f t="shared" si="8"/>
        <v>17681081080.74649</v>
      </c>
      <c r="G23" s="164">
        <f t="shared" si="8"/>
        <v>1590559230.0522602</v>
      </c>
      <c r="H23" s="164">
        <f t="shared" si="8"/>
        <v>0</v>
      </c>
      <c r="I23" s="164">
        <f t="shared" si="8"/>
        <v>0</v>
      </c>
      <c r="J23" s="164">
        <f t="shared" si="8"/>
        <v>0</v>
      </c>
      <c r="K23" s="164">
        <f t="shared" si="8"/>
        <v>0</v>
      </c>
      <c r="L23" s="164">
        <f t="shared" si="8"/>
        <v>0</v>
      </c>
      <c r="M23" s="164">
        <f t="shared" si="8"/>
        <v>0</v>
      </c>
      <c r="N23" s="164">
        <f t="shared" si="8"/>
        <v>0</v>
      </c>
      <c r="O23" s="164">
        <f t="shared" si="8"/>
        <v>0</v>
      </c>
      <c r="P23" s="164">
        <f t="shared" si="8"/>
        <v>0</v>
      </c>
      <c r="Q23" s="164">
        <f t="shared" si="8"/>
        <v>0</v>
      </c>
      <c r="R23" s="164">
        <f t="shared" si="8"/>
        <v>3914622231.5433416</v>
      </c>
      <c r="S23" s="164">
        <f t="shared" si="8"/>
        <v>0</v>
      </c>
      <c r="T23" s="164">
        <f t="shared" si="8"/>
        <v>0</v>
      </c>
      <c r="U23" s="164">
        <f t="shared" si="8"/>
        <v>0</v>
      </c>
      <c r="V23" s="164">
        <f t="shared" si="8"/>
        <v>15540923121.938625</v>
      </c>
      <c r="W23" s="158"/>
      <c r="X23" s="7"/>
    </row>
    <row r="24" spans="1:24">
      <c r="A24" s="162"/>
      <c r="B24" s="163" t="s">
        <v>254</v>
      </c>
      <c r="C24" s="163"/>
      <c r="D24" s="165">
        <v>4.0000000000000001E-3</v>
      </c>
      <c r="E24" s="164">
        <f>+SUM(F24:L24)</f>
        <v>77086561.243194997</v>
      </c>
      <c r="F24" s="164">
        <f>+F23*$D$24</f>
        <v>70724324.322985962</v>
      </c>
      <c r="G24" s="164">
        <f t="shared" ref="G24:V24" si="9">+G23*$D$24</f>
        <v>6362236.9202090409</v>
      </c>
      <c r="H24" s="164">
        <f t="shared" si="9"/>
        <v>0</v>
      </c>
      <c r="I24" s="164">
        <f t="shared" si="9"/>
        <v>0</v>
      </c>
      <c r="J24" s="164">
        <f t="shared" si="9"/>
        <v>0</v>
      </c>
      <c r="K24" s="164">
        <f t="shared" si="9"/>
        <v>0</v>
      </c>
      <c r="L24" s="164">
        <f t="shared" si="9"/>
        <v>0</v>
      </c>
      <c r="M24" s="164">
        <f t="shared" si="9"/>
        <v>0</v>
      </c>
      <c r="N24" s="164">
        <f t="shared" si="9"/>
        <v>0</v>
      </c>
      <c r="O24" s="164">
        <f t="shared" si="9"/>
        <v>0</v>
      </c>
      <c r="P24" s="164">
        <f t="shared" si="9"/>
        <v>0</v>
      </c>
      <c r="Q24" s="164">
        <f t="shared" si="9"/>
        <v>0</v>
      </c>
      <c r="R24" s="164">
        <f t="shared" si="9"/>
        <v>15658488.926173367</v>
      </c>
      <c r="S24" s="164">
        <f t="shared" si="9"/>
        <v>0</v>
      </c>
      <c r="T24" s="164">
        <f t="shared" si="9"/>
        <v>0</v>
      </c>
      <c r="U24" s="164">
        <f t="shared" si="9"/>
        <v>0</v>
      </c>
      <c r="V24" s="164">
        <f t="shared" si="9"/>
        <v>62163692.487754501</v>
      </c>
      <c r="W24" s="158"/>
      <c r="X24" s="7"/>
    </row>
    <row r="25" spans="1:24">
      <c r="A25" s="162"/>
      <c r="B25" s="163" t="s">
        <v>1</v>
      </c>
      <c r="C25" s="163"/>
      <c r="D25" s="166"/>
      <c r="E25" s="164">
        <f t="shared" ref="E25:V25" si="10">+E23+E24</f>
        <v>19348726872.041946</v>
      </c>
      <c r="F25" s="164">
        <f t="shared" si="10"/>
        <v>17751805405.069477</v>
      </c>
      <c r="G25" s="164">
        <f t="shared" si="10"/>
        <v>1596921466.9724691</v>
      </c>
      <c r="H25" s="164">
        <f t="shared" si="10"/>
        <v>0</v>
      </c>
      <c r="I25" s="164">
        <f t="shared" si="10"/>
        <v>0</v>
      </c>
      <c r="J25" s="164">
        <f t="shared" si="10"/>
        <v>0</v>
      </c>
      <c r="K25" s="164">
        <f t="shared" si="10"/>
        <v>0</v>
      </c>
      <c r="L25" s="164">
        <f t="shared" si="10"/>
        <v>0</v>
      </c>
      <c r="M25" s="164">
        <f t="shared" si="10"/>
        <v>0</v>
      </c>
      <c r="N25" s="164">
        <f t="shared" si="10"/>
        <v>0</v>
      </c>
      <c r="O25" s="164">
        <f t="shared" si="10"/>
        <v>0</v>
      </c>
      <c r="P25" s="164">
        <f t="shared" si="10"/>
        <v>0</v>
      </c>
      <c r="Q25" s="164">
        <f t="shared" si="10"/>
        <v>0</v>
      </c>
      <c r="R25" s="164">
        <f t="shared" si="10"/>
        <v>3930280720.4695148</v>
      </c>
      <c r="S25" s="164">
        <f t="shared" si="10"/>
        <v>0</v>
      </c>
      <c r="T25" s="164">
        <f t="shared" si="10"/>
        <v>0</v>
      </c>
      <c r="U25" s="164">
        <f t="shared" si="10"/>
        <v>0</v>
      </c>
      <c r="V25" s="164">
        <f t="shared" si="10"/>
        <v>15603086814.42638</v>
      </c>
      <c r="W25" s="158"/>
      <c r="X25" s="7"/>
    </row>
    <row r="26" spans="1:24">
      <c r="A26" s="162">
        <v>42855</v>
      </c>
      <c r="B26" s="163" t="s">
        <v>296</v>
      </c>
      <c r="C26" s="175"/>
      <c r="D26" s="166"/>
      <c r="E26" s="164">
        <f>+SUM(F26:L26)</f>
        <v>-1152405443</v>
      </c>
      <c r="F26" s="164">
        <f>-'dj1925 co1023 at2017'!E4</f>
        <v>-1152405443</v>
      </c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>
        <f>+F26</f>
        <v>-1152405443</v>
      </c>
      <c r="W26" s="158"/>
      <c r="X26" s="7"/>
    </row>
    <row r="27" spans="1:24">
      <c r="A27" s="162"/>
      <c r="B27" s="163" t="s">
        <v>256</v>
      </c>
      <c r="C27" s="175">
        <f>+'retiros o dividendos ejercicio'!H8</f>
        <v>15671820.999999998</v>
      </c>
      <c r="D27" s="166"/>
      <c r="E27" s="164">
        <f>+SUM(F27:L27)</f>
        <v>-15671820.999999998</v>
      </c>
      <c r="F27" s="164">
        <f>-C27</f>
        <v>-15671820.999999998</v>
      </c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>
        <f>F27*$T$4</f>
        <v>-4266160.2711794768</v>
      </c>
      <c r="S27" s="164"/>
      <c r="T27" s="164"/>
      <c r="U27" s="164"/>
      <c r="V27" s="164">
        <f>+F27</f>
        <v>-15671820.999999998</v>
      </c>
      <c r="W27" s="7"/>
      <c r="X27" s="7"/>
    </row>
    <row r="28" spans="1:24">
      <c r="A28" s="163"/>
      <c r="B28" s="163" t="s">
        <v>253</v>
      </c>
      <c r="C28" s="163"/>
      <c r="D28" s="163"/>
      <c r="E28" s="164">
        <f t="shared" ref="E28:V28" si="11">SUM(E25:E27)</f>
        <v>18180649608.041946</v>
      </c>
      <c r="F28" s="164">
        <f t="shared" si="11"/>
        <v>16583728141.069477</v>
      </c>
      <c r="G28" s="164">
        <f t="shared" si="11"/>
        <v>1596921466.9724691</v>
      </c>
      <c r="H28" s="164">
        <f t="shared" si="11"/>
        <v>0</v>
      </c>
      <c r="I28" s="164">
        <f t="shared" si="11"/>
        <v>0</v>
      </c>
      <c r="J28" s="164">
        <f t="shared" si="11"/>
        <v>0</v>
      </c>
      <c r="K28" s="164">
        <f t="shared" si="11"/>
        <v>0</v>
      </c>
      <c r="L28" s="164">
        <f t="shared" si="11"/>
        <v>0</v>
      </c>
      <c r="M28" s="164">
        <f t="shared" si="11"/>
        <v>0</v>
      </c>
      <c r="N28" s="164">
        <f t="shared" si="11"/>
        <v>0</v>
      </c>
      <c r="O28" s="164">
        <f t="shared" si="11"/>
        <v>0</v>
      </c>
      <c r="P28" s="164">
        <f t="shared" si="11"/>
        <v>0</v>
      </c>
      <c r="Q28" s="164">
        <f t="shared" si="11"/>
        <v>0</v>
      </c>
      <c r="R28" s="164">
        <f t="shared" si="11"/>
        <v>3926014560.1983352</v>
      </c>
      <c r="S28" s="164">
        <f t="shared" si="11"/>
        <v>0</v>
      </c>
      <c r="T28" s="164">
        <f t="shared" si="11"/>
        <v>0</v>
      </c>
      <c r="U28" s="164">
        <f t="shared" si="11"/>
        <v>0</v>
      </c>
      <c r="V28" s="164">
        <f t="shared" si="11"/>
        <v>14435009550.42638</v>
      </c>
      <c r="W28" s="7"/>
      <c r="X28" s="7"/>
    </row>
    <row r="29" spans="1:24">
      <c r="A29" s="162"/>
      <c r="B29" s="163" t="s">
        <v>254</v>
      </c>
      <c r="C29" s="163"/>
      <c r="D29" s="165">
        <v>2E-3</v>
      </c>
      <c r="E29" s="164">
        <f>+SUM(F29:L29)</f>
        <v>36361299.216083892</v>
      </c>
      <c r="F29" s="164">
        <f>+F28*$D$29</f>
        <v>33167456.282138955</v>
      </c>
      <c r="G29" s="164">
        <f t="shared" ref="G29:V29" si="12">+G28*$D$29</f>
        <v>3193842.9339449382</v>
      </c>
      <c r="H29" s="164">
        <f t="shared" si="12"/>
        <v>0</v>
      </c>
      <c r="I29" s="164">
        <f t="shared" si="12"/>
        <v>0</v>
      </c>
      <c r="J29" s="164">
        <f t="shared" si="12"/>
        <v>0</v>
      </c>
      <c r="K29" s="164">
        <f t="shared" si="12"/>
        <v>0</v>
      </c>
      <c r="L29" s="164">
        <f t="shared" si="12"/>
        <v>0</v>
      </c>
      <c r="M29" s="164">
        <f t="shared" si="12"/>
        <v>0</v>
      </c>
      <c r="N29" s="164">
        <f t="shared" si="12"/>
        <v>0</v>
      </c>
      <c r="O29" s="164">
        <f t="shared" si="12"/>
        <v>0</v>
      </c>
      <c r="P29" s="164">
        <f t="shared" si="12"/>
        <v>0</v>
      </c>
      <c r="Q29" s="164">
        <f t="shared" si="12"/>
        <v>0</v>
      </c>
      <c r="R29" s="164">
        <f t="shared" si="12"/>
        <v>7852029.1203966709</v>
      </c>
      <c r="S29" s="164">
        <f t="shared" si="12"/>
        <v>0</v>
      </c>
      <c r="T29" s="164">
        <f t="shared" si="12"/>
        <v>0</v>
      </c>
      <c r="U29" s="164">
        <f t="shared" si="12"/>
        <v>0</v>
      </c>
      <c r="V29" s="164">
        <f t="shared" si="12"/>
        <v>28870019.100852761</v>
      </c>
      <c r="W29" s="7"/>
      <c r="X29" s="7"/>
    </row>
    <row r="30" spans="1:24">
      <c r="A30" s="162"/>
      <c r="B30" s="163" t="s">
        <v>1</v>
      </c>
      <c r="C30" s="163"/>
      <c r="D30" s="166"/>
      <c r="E30" s="164">
        <f t="shared" ref="E30:V30" si="13">+E28+E29</f>
        <v>18217010907.25803</v>
      </c>
      <c r="F30" s="164">
        <f t="shared" si="13"/>
        <v>16616895597.351616</v>
      </c>
      <c r="G30" s="164">
        <f t="shared" si="13"/>
        <v>1600115309.906414</v>
      </c>
      <c r="H30" s="164">
        <f t="shared" si="13"/>
        <v>0</v>
      </c>
      <c r="I30" s="164">
        <f t="shared" si="13"/>
        <v>0</v>
      </c>
      <c r="J30" s="164">
        <f t="shared" si="13"/>
        <v>0</v>
      </c>
      <c r="K30" s="164">
        <f t="shared" si="13"/>
        <v>0</v>
      </c>
      <c r="L30" s="164">
        <f t="shared" si="13"/>
        <v>0</v>
      </c>
      <c r="M30" s="164">
        <f t="shared" si="13"/>
        <v>0</v>
      </c>
      <c r="N30" s="164">
        <f t="shared" si="13"/>
        <v>0</v>
      </c>
      <c r="O30" s="164">
        <f t="shared" si="13"/>
        <v>0</v>
      </c>
      <c r="P30" s="164">
        <f t="shared" si="13"/>
        <v>0</v>
      </c>
      <c r="Q30" s="164">
        <f t="shared" si="13"/>
        <v>0</v>
      </c>
      <c r="R30" s="164">
        <f t="shared" si="13"/>
        <v>3933866589.3187318</v>
      </c>
      <c r="S30" s="164">
        <f t="shared" si="13"/>
        <v>0</v>
      </c>
      <c r="T30" s="164">
        <f t="shared" si="13"/>
        <v>0</v>
      </c>
      <c r="U30" s="164">
        <f t="shared" si="13"/>
        <v>0</v>
      </c>
      <c r="V30" s="164">
        <f t="shared" si="13"/>
        <v>14463879569.527233</v>
      </c>
      <c r="W30" s="7"/>
      <c r="X30" s="7"/>
    </row>
    <row r="31" spans="1:24">
      <c r="A31" s="162">
        <v>42886</v>
      </c>
      <c r="B31" s="163" t="s">
        <v>256</v>
      </c>
      <c r="C31" s="175">
        <f>+'retiros o dividendos ejercicio'!H9</f>
        <v>17910832</v>
      </c>
      <c r="D31" s="166"/>
      <c r="E31" s="164">
        <f>+SUM(F31:L31)</f>
        <v>-17910832</v>
      </c>
      <c r="F31" s="164">
        <f>-C31</f>
        <v>-17910832</v>
      </c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>
        <f>F31*$T$4</f>
        <v>-4875660.5822750311</v>
      </c>
      <c r="S31" s="164"/>
      <c r="T31" s="164"/>
      <c r="U31" s="164"/>
      <c r="V31" s="164">
        <f>+F31</f>
        <v>-17910832</v>
      </c>
      <c r="W31" s="7"/>
      <c r="X31" s="7"/>
    </row>
    <row r="32" spans="1:24">
      <c r="A32" s="162"/>
      <c r="B32" s="163" t="s">
        <v>255</v>
      </c>
      <c r="C32" s="175"/>
      <c r="D32" s="166"/>
      <c r="E32" s="164">
        <f>+SUM(F32:L32)</f>
        <v>0</v>
      </c>
      <c r="F32" s="164">
        <f>-C32</f>
        <v>0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>
        <f>F32*$T$4</f>
        <v>0</v>
      </c>
      <c r="S32" s="164"/>
      <c r="T32" s="164"/>
      <c r="U32" s="164"/>
      <c r="V32" s="164">
        <f>+F32</f>
        <v>0</v>
      </c>
      <c r="W32" s="7"/>
      <c r="X32" s="7"/>
    </row>
    <row r="33" spans="1:24">
      <c r="A33" s="163"/>
      <c r="B33" s="163" t="s">
        <v>253</v>
      </c>
      <c r="C33" s="163"/>
      <c r="D33" s="163"/>
      <c r="E33" s="164">
        <f t="shared" ref="E33:V33" si="14">SUM(E30:E32)</f>
        <v>18199100075.25803</v>
      </c>
      <c r="F33" s="164">
        <f t="shared" si="14"/>
        <v>16598984765.351616</v>
      </c>
      <c r="G33" s="164">
        <f t="shared" si="14"/>
        <v>1600115309.906414</v>
      </c>
      <c r="H33" s="164">
        <f t="shared" si="14"/>
        <v>0</v>
      </c>
      <c r="I33" s="164">
        <f t="shared" si="14"/>
        <v>0</v>
      </c>
      <c r="J33" s="164">
        <f t="shared" si="14"/>
        <v>0</v>
      </c>
      <c r="K33" s="164">
        <f t="shared" si="14"/>
        <v>0</v>
      </c>
      <c r="L33" s="164">
        <f t="shared" si="14"/>
        <v>0</v>
      </c>
      <c r="M33" s="164">
        <f t="shared" si="14"/>
        <v>0</v>
      </c>
      <c r="N33" s="164">
        <f t="shared" si="14"/>
        <v>0</v>
      </c>
      <c r="O33" s="164">
        <f t="shared" si="14"/>
        <v>0</v>
      </c>
      <c r="P33" s="164">
        <f t="shared" si="14"/>
        <v>0</v>
      </c>
      <c r="Q33" s="164">
        <f t="shared" si="14"/>
        <v>0</v>
      </c>
      <c r="R33" s="164">
        <f t="shared" si="14"/>
        <v>3928990928.7364569</v>
      </c>
      <c r="S33" s="164">
        <f t="shared" si="14"/>
        <v>0</v>
      </c>
      <c r="T33" s="164">
        <f t="shared" si="14"/>
        <v>0</v>
      </c>
      <c r="U33" s="164">
        <f t="shared" si="14"/>
        <v>0</v>
      </c>
      <c r="V33" s="164">
        <f t="shared" si="14"/>
        <v>14445968737.527233</v>
      </c>
      <c r="W33" s="7"/>
      <c r="X33" s="7"/>
    </row>
    <row r="34" spans="1:24">
      <c r="A34" s="162"/>
      <c r="B34" s="163" t="s">
        <v>254</v>
      </c>
      <c r="C34" s="163"/>
      <c r="D34" s="165">
        <v>1E-3</v>
      </c>
      <c r="E34" s="164">
        <f>+SUM(F34:L34)</f>
        <v>18199100.075258031</v>
      </c>
      <c r="F34" s="164">
        <f>+F33*$D$34</f>
        <v>16598984.765351616</v>
      </c>
      <c r="G34" s="164">
        <f t="shared" ref="G34:V34" si="15">+G33*$D$34</f>
        <v>1600115.309906414</v>
      </c>
      <c r="H34" s="164">
        <f t="shared" si="15"/>
        <v>0</v>
      </c>
      <c r="I34" s="164">
        <f t="shared" si="15"/>
        <v>0</v>
      </c>
      <c r="J34" s="164">
        <f t="shared" si="15"/>
        <v>0</v>
      </c>
      <c r="K34" s="164">
        <f t="shared" si="15"/>
        <v>0</v>
      </c>
      <c r="L34" s="164">
        <f t="shared" si="15"/>
        <v>0</v>
      </c>
      <c r="M34" s="164">
        <f t="shared" si="15"/>
        <v>0</v>
      </c>
      <c r="N34" s="164">
        <f t="shared" si="15"/>
        <v>0</v>
      </c>
      <c r="O34" s="164">
        <f t="shared" si="15"/>
        <v>0</v>
      </c>
      <c r="P34" s="164">
        <f t="shared" si="15"/>
        <v>0</v>
      </c>
      <c r="Q34" s="164">
        <f t="shared" si="15"/>
        <v>0</v>
      </c>
      <c r="R34" s="164">
        <f t="shared" si="15"/>
        <v>3928990.9287364571</v>
      </c>
      <c r="S34" s="164">
        <f t="shared" si="15"/>
        <v>0</v>
      </c>
      <c r="T34" s="164">
        <f t="shared" si="15"/>
        <v>0</v>
      </c>
      <c r="U34" s="164">
        <f t="shared" si="15"/>
        <v>0</v>
      </c>
      <c r="V34" s="164">
        <f t="shared" si="15"/>
        <v>14445968.737527233</v>
      </c>
      <c r="W34" s="7"/>
      <c r="X34" s="7"/>
    </row>
    <row r="35" spans="1:24">
      <c r="A35" s="162"/>
      <c r="B35" s="163" t="s">
        <v>1</v>
      </c>
      <c r="C35" s="163"/>
      <c r="D35" s="166"/>
      <c r="E35" s="164">
        <f t="shared" ref="E35:V35" si="16">+E33+E34</f>
        <v>18217299175.333286</v>
      </c>
      <c r="F35" s="164">
        <f t="shared" si="16"/>
        <v>16615583750.116968</v>
      </c>
      <c r="G35" s="164">
        <f t="shared" si="16"/>
        <v>1601715425.2163205</v>
      </c>
      <c r="H35" s="164">
        <f t="shared" si="16"/>
        <v>0</v>
      </c>
      <c r="I35" s="164">
        <f t="shared" si="16"/>
        <v>0</v>
      </c>
      <c r="J35" s="164">
        <f t="shared" si="16"/>
        <v>0</v>
      </c>
      <c r="K35" s="164">
        <f t="shared" si="16"/>
        <v>0</v>
      </c>
      <c r="L35" s="164">
        <f t="shared" si="16"/>
        <v>0</v>
      </c>
      <c r="M35" s="164">
        <f t="shared" si="16"/>
        <v>0</v>
      </c>
      <c r="N35" s="164">
        <f t="shared" si="16"/>
        <v>0</v>
      </c>
      <c r="O35" s="164">
        <f t="shared" si="16"/>
        <v>0</v>
      </c>
      <c r="P35" s="164">
        <f t="shared" si="16"/>
        <v>0</v>
      </c>
      <c r="Q35" s="164">
        <f t="shared" si="16"/>
        <v>0</v>
      </c>
      <c r="R35" s="164">
        <f t="shared" si="16"/>
        <v>3932919919.6651936</v>
      </c>
      <c r="S35" s="164">
        <f t="shared" si="16"/>
        <v>0</v>
      </c>
      <c r="T35" s="164">
        <f t="shared" si="16"/>
        <v>0</v>
      </c>
      <c r="U35" s="164">
        <f t="shared" si="16"/>
        <v>0</v>
      </c>
      <c r="V35" s="164">
        <f t="shared" si="16"/>
        <v>14460414706.264761</v>
      </c>
      <c r="W35" s="7"/>
      <c r="X35" s="7"/>
    </row>
    <row r="36" spans="1:24">
      <c r="A36" s="162">
        <v>42916</v>
      </c>
      <c r="B36" s="163" t="s">
        <v>256</v>
      </c>
      <c r="C36" s="175">
        <f>+'retiros o dividendos ejercicio'!H10</f>
        <v>34711786.000000022</v>
      </c>
      <c r="D36" s="166"/>
      <c r="E36" s="164">
        <f>+SUM(F36:L36)</f>
        <v>-34711786.000000022</v>
      </c>
      <c r="F36" s="164">
        <f>-C36</f>
        <v>-34711786.000000022</v>
      </c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>
        <f>F36*$T$4</f>
        <v>-9449191.7930203564</v>
      </c>
      <c r="S36" s="164"/>
      <c r="T36" s="164"/>
      <c r="U36" s="164"/>
      <c r="V36" s="164">
        <f>+F36</f>
        <v>-34711786.000000022</v>
      </c>
      <c r="W36" s="7"/>
      <c r="X36" s="7"/>
    </row>
    <row r="37" spans="1:24">
      <c r="A37" s="162"/>
      <c r="B37" s="163" t="s">
        <v>255</v>
      </c>
      <c r="C37" s="175"/>
      <c r="D37" s="166"/>
      <c r="E37" s="164">
        <f>+SUM(F37:L37)</f>
        <v>0</v>
      </c>
      <c r="F37" s="164">
        <f>-C37</f>
        <v>0</v>
      </c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>
        <f>F37*$T$4</f>
        <v>0</v>
      </c>
      <c r="S37" s="164"/>
      <c r="T37" s="164"/>
      <c r="U37" s="164"/>
      <c r="V37" s="164">
        <f>+F37</f>
        <v>0</v>
      </c>
      <c r="W37" s="7"/>
      <c r="X37" s="7"/>
    </row>
    <row r="38" spans="1:24">
      <c r="A38" s="163"/>
      <c r="B38" s="163" t="s">
        <v>253</v>
      </c>
      <c r="C38" s="163"/>
      <c r="D38" s="163"/>
      <c r="E38" s="164">
        <f t="shared" ref="E38:V38" si="17">SUM(E35:E37)</f>
        <v>18182587389.333286</v>
      </c>
      <c r="F38" s="164">
        <f t="shared" si="17"/>
        <v>16580871964.116968</v>
      </c>
      <c r="G38" s="164">
        <f t="shared" si="17"/>
        <v>1601715425.2163205</v>
      </c>
      <c r="H38" s="164">
        <f t="shared" si="17"/>
        <v>0</v>
      </c>
      <c r="I38" s="164">
        <f t="shared" si="17"/>
        <v>0</v>
      </c>
      <c r="J38" s="164">
        <f t="shared" si="17"/>
        <v>0</v>
      </c>
      <c r="K38" s="164">
        <f t="shared" si="17"/>
        <v>0</v>
      </c>
      <c r="L38" s="164">
        <f t="shared" si="17"/>
        <v>0</v>
      </c>
      <c r="M38" s="164">
        <f t="shared" si="17"/>
        <v>0</v>
      </c>
      <c r="N38" s="164">
        <f t="shared" si="17"/>
        <v>0</v>
      </c>
      <c r="O38" s="164">
        <f t="shared" si="17"/>
        <v>0</v>
      </c>
      <c r="P38" s="164">
        <f t="shared" si="17"/>
        <v>0</v>
      </c>
      <c r="Q38" s="164">
        <f t="shared" si="17"/>
        <v>0</v>
      </c>
      <c r="R38" s="164">
        <f t="shared" si="17"/>
        <v>3923470727.8721733</v>
      </c>
      <c r="S38" s="164">
        <f t="shared" si="17"/>
        <v>0</v>
      </c>
      <c r="T38" s="164">
        <f t="shared" si="17"/>
        <v>0</v>
      </c>
      <c r="U38" s="164">
        <f t="shared" si="17"/>
        <v>0</v>
      </c>
      <c r="V38" s="164">
        <f t="shared" si="17"/>
        <v>14425702920.264761</v>
      </c>
      <c r="W38" s="7"/>
      <c r="X38" s="7"/>
    </row>
    <row r="39" spans="1:24">
      <c r="A39" s="162"/>
      <c r="B39" s="163" t="s">
        <v>254</v>
      </c>
      <c r="C39" s="163"/>
      <c r="D39" s="165">
        <v>0</v>
      </c>
      <c r="E39" s="164">
        <f>+SUM(F39:L39)</f>
        <v>0</v>
      </c>
      <c r="F39" s="164">
        <f>+F38*$D$39</f>
        <v>0</v>
      </c>
      <c r="G39" s="164">
        <f t="shared" ref="G39:V39" si="18">+G38*$D$39</f>
        <v>0</v>
      </c>
      <c r="H39" s="164">
        <f t="shared" si="18"/>
        <v>0</v>
      </c>
      <c r="I39" s="164">
        <f t="shared" si="18"/>
        <v>0</v>
      </c>
      <c r="J39" s="164">
        <f t="shared" si="18"/>
        <v>0</v>
      </c>
      <c r="K39" s="164">
        <f t="shared" si="18"/>
        <v>0</v>
      </c>
      <c r="L39" s="164">
        <f t="shared" si="18"/>
        <v>0</v>
      </c>
      <c r="M39" s="164">
        <f t="shared" si="18"/>
        <v>0</v>
      </c>
      <c r="N39" s="164">
        <f t="shared" si="18"/>
        <v>0</v>
      </c>
      <c r="O39" s="164">
        <f t="shared" si="18"/>
        <v>0</v>
      </c>
      <c r="P39" s="164">
        <f t="shared" si="18"/>
        <v>0</v>
      </c>
      <c r="Q39" s="164">
        <f t="shared" si="18"/>
        <v>0</v>
      </c>
      <c r="R39" s="164">
        <f t="shared" si="18"/>
        <v>0</v>
      </c>
      <c r="S39" s="164">
        <f t="shared" si="18"/>
        <v>0</v>
      </c>
      <c r="T39" s="164">
        <f t="shared" si="18"/>
        <v>0</v>
      </c>
      <c r="U39" s="164">
        <f t="shared" si="18"/>
        <v>0</v>
      </c>
      <c r="V39" s="164">
        <f t="shared" si="18"/>
        <v>0</v>
      </c>
      <c r="W39" s="7"/>
      <c r="X39" s="7"/>
    </row>
    <row r="40" spans="1:24">
      <c r="A40" s="162"/>
      <c r="B40" s="163" t="s">
        <v>1</v>
      </c>
      <c r="C40" s="163"/>
      <c r="D40" s="166"/>
      <c r="E40" s="164">
        <f t="shared" ref="E40:V40" si="19">+E38+E39</f>
        <v>18182587389.333286</v>
      </c>
      <c r="F40" s="164">
        <f t="shared" si="19"/>
        <v>16580871964.116968</v>
      </c>
      <c r="G40" s="164">
        <f t="shared" si="19"/>
        <v>1601715425.2163205</v>
      </c>
      <c r="H40" s="164">
        <f t="shared" si="19"/>
        <v>0</v>
      </c>
      <c r="I40" s="164">
        <f t="shared" si="19"/>
        <v>0</v>
      </c>
      <c r="J40" s="164">
        <f t="shared" si="19"/>
        <v>0</v>
      </c>
      <c r="K40" s="164">
        <f t="shared" si="19"/>
        <v>0</v>
      </c>
      <c r="L40" s="164">
        <f t="shared" si="19"/>
        <v>0</v>
      </c>
      <c r="M40" s="164">
        <f t="shared" si="19"/>
        <v>0</v>
      </c>
      <c r="N40" s="164">
        <f t="shared" si="19"/>
        <v>0</v>
      </c>
      <c r="O40" s="164">
        <f t="shared" si="19"/>
        <v>0</v>
      </c>
      <c r="P40" s="164">
        <f t="shared" si="19"/>
        <v>0</v>
      </c>
      <c r="Q40" s="164">
        <f t="shared" si="19"/>
        <v>0</v>
      </c>
      <c r="R40" s="164">
        <f t="shared" si="19"/>
        <v>3923470727.8721733</v>
      </c>
      <c r="S40" s="164">
        <f t="shared" si="19"/>
        <v>0</v>
      </c>
      <c r="T40" s="164">
        <f t="shared" si="19"/>
        <v>0</v>
      </c>
      <c r="U40" s="164">
        <f t="shared" si="19"/>
        <v>0</v>
      </c>
      <c r="V40" s="164">
        <f t="shared" si="19"/>
        <v>14425702920.264761</v>
      </c>
      <c r="W40" s="7"/>
      <c r="X40" s="7"/>
    </row>
    <row r="41" spans="1:24">
      <c r="A41" s="162">
        <v>42947</v>
      </c>
      <c r="B41" s="163" t="s">
        <v>256</v>
      </c>
      <c r="C41" s="175">
        <f>+'retiros o dividendos ejercicio'!H11</f>
        <v>28359735</v>
      </c>
      <c r="D41" s="166"/>
      <c r="E41" s="164">
        <f>+SUM(F41:L41)</f>
        <v>-28359735</v>
      </c>
      <c r="F41" s="164">
        <f>-C41</f>
        <v>-28359735</v>
      </c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>
        <f>F41*$T$4</f>
        <v>-7720045.7278179806</v>
      </c>
      <c r="S41" s="164"/>
      <c r="T41" s="164"/>
      <c r="U41" s="164"/>
      <c r="V41" s="164">
        <f>+F41</f>
        <v>-28359735</v>
      </c>
      <c r="W41" s="7"/>
      <c r="X41" s="7"/>
    </row>
    <row r="42" spans="1:24">
      <c r="A42" s="162"/>
      <c r="B42" s="163" t="s">
        <v>255</v>
      </c>
      <c r="C42" s="175"/>
      <c r="D42" s="166"/>
      <c r="E42" s="164">
        <f>+SUM(F42:L42)</f>
        <v>0</v>
      </c>
      <c r="F42" s="164">
        <f>-C42</f>
        <v>0</v>
      </c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>
        <f>F42*$T$4</f>
        <v>0</v>
      </c>
      <c r="S42" s="164"/>
      <c r="T42" s="164"/>
      <c r="U42" s="164"/>
      <c r="V42" s="164">
        <f>+F42</f>
        <v>0</v>
      </c>
      <c r="W42" s="7"/>
      <c r="X42" s="7"/>
    </row>
    <row r="43" spans="1:24">
      <c r="A43" s="163"/>
      <c r="B43" s="163" t="s">
        <v>253</v>
      </c>
      <c r="C43" s="163"/>
      <c r="D43" s="163"/>
      <c r="E43" s="164">
        <f t="shared" ref="E43:V43" si="20">SUM(E40:E42)</f>
        <v>18154227654.333286</v>
      </c>
      <c r="F43" s="164">
        <f t="shared" si="20"/>
        <v>16552512229.116968</v>
      </c>
      <c r="G43" s="164">
        <f t="shared" si="20"/>
        <v>1601715425.2163205</v>
      </c>
      <c r="H43" s="164">
        <f t="shared" si="20"/>
        <v>0</v>
      </c>
      <c r="I43" s="164">
        <f t="shared" si="20"/>
        <v>0</v>
      </c>
      <c r="J43" s="164">
        <f t="shared" si="20"/>
        <v>0</v>
      </c>
      <c r="K43" s="164">
        <f t="shared" si="20"/>
        <v>0</v>
      </c>
      <c r="L43" s="164">
        <f t="shared" si="20"/>
        <v>0</v>
      </c>
      <c r="M43" s="164">
        <f t="shared" si="20"/>
        <v>0</v>
      </c>
      <c r="N43" s="164">
        <f t="shared" si="20"/>
        <v>0</v>
      </c>
      <c r="O43" s="164">
        <f t="shared" si="20"/>
        <v>0</v>
      </c>
      <c r="P43" s="164">
        <f t="shared" si="20"/>
        <v>0</v>
      </c>
      <c r="Q43" s="164">
        <f t="shared" si="20"/>
        <v>0</v>
      </c>
      <c r="R43" s="164">
        <f t="shared" si="20"/>
        <v>3915750682.1443553</v>
      </c>
      <c r="S43" s="164">
        <f t="shared" si="20"/>
        <v>0</v>
      </c>
      <c r="T43" s="164">
        <f t="shared" si="20"/>
        <v>0</v>
      </c>
      <c r="U43" s="164">
        <f t="shared" si="20"/>
        <v>0</v>
      </c>
      <c r="V43" s="164">
        <f t="shared" si="20"/>
        <v>14397343185.264761</v>
      </c>
      <c r="W43" s="7"/>
      <c r="X43" s="7"/>
    </row>
    <row r="44" spans="1:24">
      <c r="A44" s="162"/>
      <c r="B44" s="163" t="s">
        <v>254</v>
      </c>
      <c r="C44" s="163"/>
      <c r="D44" s="165">
        <v>2E-3</v>
      </c>
      <c r="E44" s="164">
        <f>+SUM(F44:L44)</f>
        <v>36308455.308666579</v>
      </c>
      <c r="F44" s="164">
        <f>+F43*$D$44</f>
        <v>33105024.458233938</v>
      </c>
      <c r="G44" s="164">
        <f t="shared" ref="G44:V44" si="21">+G43*$D$44</f>
        <v>3203430.8504326409</v>
      </c>
      <c r="H44" s="164">
        <f t="shared" si="21"/>
        <v>0</v>
      </c>
      <c r="I44" s="164">
        <f t="shared" si="21"/>
        <v>0</v>
      </c>
      <c r="J44" s="164">
        <f t="shared" si="21"/>
        <v>0</v>
      </c>
      <c r="K44" s="164">
        <f t="shared" si="21"/>
        <v>0</v>
      </c>
      <c r="L44" s="164">
        <f t="shared" si="21"/>
        <v>0</v>
      </c>
      <c r="M44" s="164">
        <f t="shared" si="21"/>
        <v>0</v>
      </c>
      <c r="N44" s="164">
        <f t="shared" si="21"/>
        <v>0</v>
      </c>
      <c r="O44" s="164">
        <f t="shared" si="21"/>
        <v>0</v>
      </c>
      <c r="P44" s="164">
        <f t="shared" si="21"/>
        <v>0</v>
      </c>
      <c r="Q44" s="164">
        <f t="shared" si="21"/>
        <v>0</v>
      </c>
      <c r="R44" s="164">
        <f t="shared" si="21"/>
        <v>7831501.364288711</v>
      </c>
      <c r="S44" s="164">
        <f t="shared" si="21"/>
        <v>0</v>
      </c>
      <c r="T44" s="164">
        <f t="shared" si="21"/>
        <v>0</v>
      </c>
      <c r="U44" s="164">
        <f t="shared" si="21"/>
        <v>0</v>
      </c>
      <c r="V44" s="164">
        <f t="shared" si="21"/>
        <v>28794686.370529521</v>
      </c>
      <c r="W44" s="7"/>
      <c r="X44" s="7"/>
    </row>
    <row r="45" spans="1:24">
      <c r="A45" s="162"/>
      <c r="B45" s="163" t="s">
        <v>1</v>
      </c>
      <c r="C45" s="163"/>
      <c r="D45" s="166"/>
      <c r="E45" s="164">
        <f t="shared" ref="E45:V45" si="22">+E43+E44</f>
        <v>18190536109.641953</v>
      </c>
      <c r="F45" s="164">
        <f t="shared" si="22"/>
        <v>16585617253.575203</v>
      </c>
      <c r="G45" s="164">
        <f t="shared" si="22"/>
        <v>1604918856.0667531</v>
      </c>
      <c r="H45" s="164">
        <f t="shared" si="22"/>
        <v>0</v>
      </c>
      <c r="I45" s="164">
        <f t="shared" si="22"/>
        <v>0</v>
      </c>
      <c r="J45" s="164">
        <f t="shared" si="22"/>
        <v>0</v>
      </c>
      <c r="K45" s="164">
        <f t="shared" si="22"/>
        <v>0</v>
      </c>
      <c r="L45" s="164">
        <f t="shared" si="22"/>
        <v>0</v>
      </c>
      <c r="M45" s="164">
        <f t="shared" si="22"/>
        <v>0</v>
      </c>
      <c r="N45" s="164">
        <f t="shared" si="22"/>
        <v>0</v>
      </c>
      <c r="O45" s="164">
        <f t="shared" si="22"/>
        <v>0</v>
      </c>
      <c r="P45" s="164">
        <f t="shared" si="22"/>
        <v>0</v>
      </c>
      <c r="Q45" s="164">
        <f t="shared" si="22"/>
        <v>0</v>
      </c>
      <c r="R45" s="164">
        <f t="shared" si="22"/>
        <v>3923582183.5086441</v>
      </c>
      <c r="S45" s="164">
        <f t="shared" si="22"/>
        <v>0</v>
      </c>
      <c r="T45" s="164">
        <f t="shared" si="22"/>
        <v>0</v>
      </c>
      <c r="U45" s="164">
        <f t="shared" si="22"/>
        <v>0</v>
      </c>
      <c r="V45" s="164">
        <f t="shared" si="22"/>
        <v>14426137871.63529</v>
      </c>
      <c r="W45" s="7"/>
      <c r="X45" s="7"/>
    </row>
    <row r="46" spans="1:24">
      <c r="A46" s="162">
        <v>42978</v>
      </c>
      <c r="B46" s="163" t="s">
        <v>256</v>
      </c>
      <c r="C46" s="175">
        <f>+'retiros o dividendos ejercicio'!H12</f>
        <v>30805062.999999985</v>
      </c>
      <c r="D46" s="166"/>
      <c r="E46" s="164">
        <f>+SUM(F46:L46)</f>
        <v>-30805062.999999985</v>
      </c>
      <c r="F46" s="164">
        <f>-C46</f>
        <v>-30805062.999999985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>
        <f>F46*$T$4</f>
        <v>-8385709.3519496443</v>
      </c>
      <c r="S46" s="164"/>
      <c r="T46" s="164"/>
      <c r="U46" s="164"/>
      <c r="V46" s="164">
        <f>+F46</f>
        <v>-30805062.999999985</v>
      </c>
      <c r="W46" s="7"/>
      <c r="X46" s="7"/>
    </row>
    <row r="47" spans="1:24">
      <c r="A47" s="162"/>
      <c r="B47" s="163" t="s">
        <v>255</v>
      </c>
      <c r="C47" s="175"/>
      <c r="D47" s="166"/>
      <c r="E47" s="164">
        <f>+SUM(F47:L47)</f>
        <v>0</v>
      </c>
      <c r="F47" s="164">
        <f>-C47</f>
        <v>0</v>
      </c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>
        <f>F47*$T$4</f>
        <v>0</v>
      </c>
      <c r="S47" s="164"/>
      <c r="T47" s="164"/>
      <c r="U47" s="164"/>
      <c r="V47" s="164">
        <f>+F47</f>
        <v>0</v>
      </c>
      <c r="W47" s="7"/>
      <c r="X47" s="7"/>
    </row>
    <row r="48" spans="1:24">
      <c r="A48" s="163"/>
      <c r="B48" s="163" t="s">
        <v>253</v>
      </c>
      <c r="C48" s="163"/>
      <c r="D48" s="163"/>
      <c r="E48" s="164">
        <f t="shared" ref="E48:V48" si="23">SUM(E45:E47)</f>
        <v>18159731046.641953</v>
      </c>
      <c r="F48" s="164">
        <f t="shared" si="23"/>
        <v>16554812190.575203</v>
      </c>
      <c r="G48" s="164">
        <f t="shared" si="23"/>
        <v>1604918856.0667531</v>
      </c>
      <c r="H48" s="164">
        <f t="shared" si="23"/>
        <v>0</v>
      </c>
      <c r="I48" s="164">
        <f t="shared" si="23"/>
        <v>0</v>
      </c>
      <c r="J48" s="164">
        <f t="shared" si="23"/>
        <v>0</v>
      </c>
      <c r="K48" s="164">
        <f t="shared" si="23"/>
        <v>0</v>
      </c>
      <c r="L48" s="164">
        <f t="shared" si="23"/>
        <v>0</v>
      </c>
      <c r="M48" s="164">
        <f t="shared" si="23"/>
        <v>0</v>
      </c>
      <c r="N48" s="164">
        <f t="shared" si="23"/>
        <v>0</v>
      </c>
      <c r="O48" s="164">
        <f t="shared" si="23"/>
        <v>0</v>
      </c>
      <c r="P48" s="164">
        <f t="shared" si="23"/>
        <v>0</v>
      </c>
      <c r="Q48" s="164">
        <f t="shared" si="23"/>
        <v>0</v>
      </c>
      <c r="R48" s="164">
        <f t="shared" si="23"/>
        <v>3915196474.1566944</v>
      </c>
      <c r="S48" s="164">
        <f t="shared" si="23"/>
        <v>0</v>
      </c>
      <c r="T48" s="164">
        <f t="shared" si="23"/>
        <v>0</v>
      </c>
      <c r="U48" s="164">
        <f t="shared" si="23"/>
        <v>0</v>
      </c>
      <c r="V48" s="164">
        <f t="shared" si="23"/>
        <v>14395332808.63529</v>
      </c>
      <c r="W48" s="7"/>
      <c r="X48" s="7"/>
    </row>
    <row r="49" spans="1:24">
      <c r="A49" s="162"/>
      <c r="B49" s="163" t="s">
        <v>254</v>
      </c>
      <c r="C49" s="163"/>
      <c r="D49" s="165">
        <v>2E-3</v>
      </c>
      <c r="E49" s="164">
        <f>+SUM(F49:L49)</f>
        <v>36319462.093283914</v>
      </c>
      <c r="F49" s="164">
        <f>+F48*$D$49</f>
        <v>33109624.381150406</v>
      </c>
      <c r="G49" s="164">
        <f t="shared" ref="G49:V49" si="24">+G48*$D$49</f>
        <v>3209837.7121335063</v>
      </c>
      <c r="H49" s="164">
        <f t="shared" si="24"/>
        <v>0</v>
      </c>
      <c r="I49" s="164">
        <f t="shared" si="24"/>
        <v>0</v>
      </c>
      <c r="J49" s="164">
        <f t="shared" si="24"/>
        <v>0</v>
      </c>
      <c r="K49" s="164">
        <f t="shared" si="24"/>
        <v>0</v>
      </c>
      <c r="L49" s="164">
        <f t="shared" si="24"/>
        <v>0</v>
      </c>
      <c r="M49" s="164">
        <f t="shared" si="24"/>
        <v>0</v>
      </c>
      <c r="N49" s="164">
        <f t="shared" si="24"/>
        <v>0</v>
      </c>
      <c r="O49" s="164">
        <f t="shared" si="24"/>
        <v>0</v>
      </c>
      <c r="P49" s="164">
        <f t="shared" si="24"/>
        <v>0</v>
      </c>
      <c r="Q49" s="164">
        <f t="shared" si="24"/>
        <v>0</v>
      </c>
      <c r="R49" s="164">
        <f t="shared" si="24"/>
        <v>7830392.948313389</v>
      </c>
      <c r="S49" s="164">
        <f t="shared" si="24"/>
        <v>0</v>
      </c>
      <c r="T49" s="164">
        <f t="shared" si="24"/>
        <v>0</v>
      </c>
      <c r="U49" s="164">
        <f t="shared" si="24"/>
        <v>0</v>
      </c>
      <c r="V49" s="164">
        <f t="shared" si="24"/>
        <v>28790665.617270581</v>
      </c>
      <c r="W49" s="7"/>
      <c r="X49" s="7"/>
    </row>
    <row r="50" spans="1:24">
      <c r="A50" s="162"/>
      <c r="B50" s="163" t="s">
        <v>1</v>
      </c>
      <c r="C50" s="163"/>
      <c r="D50" s="166"/>
      <c r="E50" s="164">
        <f t="shared" ref="E50:V50" si="25">+E48+E49</f>
        <v>18196050508.735237</v>
      </c>
      <c r="F50" s="164">
        <f t="shared" si="25"/>
        <v>16587921814.956354</v>
      </c>
      <c r="G50" s="164">
        <f t="shared" si="25"/>
        <v>1608128693.7788866</v>
      </c>
      <c r="H50" s="164">
        <f t="shared" si="25"/>
        <v>0</v>
      </c>
      <c r="I50" s="164">
        <f t="shared" si="25"/>
        <v>0</v>
      </c>
      <c r="J50" s="164">
        <f t="shared" si="25"/>
        <v>0</v>
      </c>
      <c r="K50" s="164">
        <f t="shared" si="25"/>
        <v>0</v>
      </c>
      <c r="L50" s="164">
        <f t="shared" si="25"/>
        <v>0</v>
      </c>
      <c r="M50" s="164">
        <f t="shared" si="25"/>
        <v>0</v>
      </c>
      <c r="N50" s="164">
        <f t="shared" si="25"/>
        <v>0</v>
      </c>
      <c r="O50" s="164">
        <f t="shared" si="25"/>
        <v>0</v>
      </c>
      <c r="P50" s="164">
        <f t="shared" si="25"/>
        <v>0</v>
      </c>
      <c r="Q50" s="164">
        <f t="shared" si="25"/>
        <v>0</v>
      </c>
      <c r="R50" s="164">
        <f t="shared" si="25"/>
        <v>3923026867.1050076</v>
      </c>
      <c r="S50" s="164">
        <f t="shared" si="25"/>
        <v>0</v>
      </c>
      <c r="T50" s="164">
        <f t="shared" si="25"/>
        <v>0</v>
      </c>
      <c r="U50" s="164">
        <f t="shared" si="25"/>
        <v>0</v>
      </c>
      <c r="V50" s="164">
        <f t="shared" si="25"/>
        <v>14424123474.252562</v>
      </c>
      <c r="W50" s="7"/>
      <c r="X50" s="7"/>
    </row>
    <row r="51" spans="1:24">
      <c r="A51" s="162">
        <v>43008</v>
      </c>
      <c r="B51" s="163" t="s">
        <v>256</v>
      </c>
      <c r="C51" s="175">
        <f>+'retiros o dividendos ejercicio'!H13</f>
        <v>17533538</v>
      </c>
      <c r="D51" s="166"/>
      <c r="E51" s="164">
        <f>+SUM(F51:L51)</f>
        <v>-17533538</v>
      </c>
      <c r="F51" s="164">
        <f>-C51</f>
        <v>-17533538</v>
      </c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>
        <f>F51*$T$4</f>
        <v>-4772954.1594952922</v>
      </c>
      <c r="S51" s="164"/>
      <c r="T51" s="164"/>
      <c r="U51" s="164"/>
      <c r="V51" s="164">
        <f>+F51</f>
        <v>-17533538</v>
      </c>
      <c r="W51" s="7"/>
      <c r="X51" s="7"/>
    </row>
    <row r="52" spans="1:24">
      <c r="A52" s="162"/>
      <c r="B52" s="163" t="s">
        <v>255</v>
      </c>
      <c r="C52" s="175"/>
      <c r="D52" s="166"/>
      <c r="E52" s="164">
        <f>+SUM(F52:L52)</f>
        <v>0</v>
      </c>
      <c r="F52" s="164">
        <f>-C52</f>
        <v>0</v>
      </c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>
        <f>F52*$T$4</f>
        <v>0</v>
      </c>
      <c r="S52" s="164"/>
      <c r="T52" s="164"/>
      <c r="U52" s="164"/>
      <c r="V52" s="164">
        <f>+F52</f>
        <v>0</v>
      </c>
      <c r="W52" s="7"/>
      <c r="X52" s="7"/>
    </row>
    <row r="53" spans="1:24">
      <c r="A53" s="163"/>
      <c r="B53" s="163" t="s">
        <v>253</v>
      </c>
      <c r="C53" s="163"/>
      <c r="D53" s="163"/>
      <c r="E53" s="164">
        <f t="shared" ref="E53:V53" si="26">SUM(E50:E52)</f>
        <v>18178516970.735237</v>
      </c>
      <c r="F53" s="164">
        <f t="shared" si="26"/>
        <v>16570388276.956354</v>
      </c>
      <c r="G53" s="164">
        <f t="shared" si="26"/>
        <v>1608128693.7788866</v>
      </c>
      <c r="H53" s="164">
        <f t="shared" si="26"/>
        <v>0</v>
      </c>
      <c r="I53" s="164">
        <f t="shared" si="26"/>
        <v>0</v>
      </c>
      <c r="J53" s="164">
        <f t="shared" si="26"/>
        <v>0</v>
      </c>
      <c r="K53" s="164">
        <f t="shared" si="26"/>
        <v>0</v>
      </c>
      <c r="L53" s="164">
        <f t="shared" si="26"/>
        <v>0</v>
      </c>
      <c r="M53" s="164">
        <f t="shared" si="26"/>
        <v>0</v>
      </c>
      <c r="N53" s="164">
        <f t="shared" si="26"/>
        <v>0</v>
      </c>
      <c r="O53" s="164">
        <f t="shared" si="26"/>
        <v>0</v>
      </c>
      <c r="P53" s="164">
        <f t="shared" si="26"/>
        <v>0</v>
      </c>
      <c r="Q53" s="164">
        <f t="shared" si="26"/>
        <v>0</v>
      </c>
      <c r="R53" s="164">
        <f t="shared" si="26"/>
        <v>3918253912.9455123</v>
      </c>
      <c r="S53" s="164">
        <f t="shared" si="26"/>
        <v>0</v>
      </c>
      <c r="T53" s="164">
        <f t="shared" si="26"/>
        <v>0</v>
      </c>
      <c r="U53" s="164">
        <f t="shared" si="26"/>
        <v>0</v>
      </c>
      <c r="V53" s="164">
        <f t="shared" si="26"/>
        <v>14406589936.252562</v>
      </c>
      <c r="W53" s="7"/>
      <c r="X53" s="7"/>
    </row>
    <row r="54" spans="1:24">
      <c r="A54" s="162"/>
      <c r="B54" s="163" t="s">
        <v>254</v>
      </c>
      <c r="C54" s="163"/>
      <c r="D54" s="165">
        <v>0</v>
      </c>
      <c r="E54" s="164">
        <f>+SUM(F54:L54)</f>
        <v>0</v>
      </c>
      <c r="F54" s="164">
        <f>+F53*$D$54</f>
        <v>0</v>
      </c>
      <c r="G54" s="164">
        <f t="shared" ref="G54:V54" si="27">+G53*$D$54</f>
        <v>0</v>
      </c>
      <c r="H54" s="164">
        <f t="shared" si="27"/>
        <v>0</v>
      </c>
      <c r="I54" s="164">
        <f t="shared" si="27"/>
        <v>0</v>
      </c>
      <c r="J54" s="164">
        <f t="shared" si="27"/>
        <v>0</v>
      </c>
      <c r="K54" s="164">
        <f t="shared" si="27"/>
        <v>0</v>
      </c>
      <c r="L54" s="164">
        <f t="shared" si="27"/>
        <v>0</v>
      </c>
      <c r="M54" s="164">
        <f t="shared" si="27"/>
        <v>0</v>
      </c>
      <c r="N54" s="164">
        <f t="shared" si="27"/>
        <v>0</v>
      </c>
      <c r="O54" s="164">
        <f t="shared" si="27"/>
        <v>0</v>
      </c>
      <c r="P54" s="164">
        <f t="shared" si="27"/>
        <v>0</v>
      </c>
      <c r="Q54" s="164">
        <f t="shared" si="27"/>
        <v>0</v>
      </c>
      <c r="R54" s="164">
        <f t="shared" si="27"/>
        <v>0</v>
      </c>
      <c r="S54" s="164">
        <f t="shared" si="27"/>
        <v>0</v>
      </c>
      <c r="T54" s="164">
        <f t="shared" si="27"/>
        <v>0</v>
      </c>
      <c r="U54" s="164">
        <f t="shared" si="27"/>
        <v>0</v>
      </c>
      <c r="V54" s="164">
        <f t="shared" si="27"/>
        <v>0</v>
      </c>
      <c r="W54" s="7"/>
      <c r="X54" s="7"/>
    </row>
    <row r="55" spans="1:24">
      <c r="A55" s="162"/>
      <c r="B55" s="163" t="s">
        <v>1</v>
      </c>
      <c r="C55" s="163"/>
      <c r="D55" s="166"/>
      <c r="E55" s="164">
        <f t="shared" ref="E55:V55" si="28">+E53+E54</f>
        <v>18178516970.735237</v>
      </c>
      <c r="F55" s="164">
        <f t="shared" si="28"/>
        <v>16570388276.956354</v>
      </c>
      <c r="G55" s="164">
        <f t="shared" si="28"/>
        <v>1608128693.7788866</v>
      </c>
      <c r="H55" s="164">
        <f t="shared" si="28"/>
        <v>0</v>
      </c>
      <c r="I55" s="164">
        <f t="shared" si="28"/>
        <v>0</v>
      </c>
      <c r="J55" s="164">
        <f t="shared" si="28"/>
        <v>0</v>
      </c>
      <c r="K55" s="164">
        <f t="shared" si="28"/>
        <v>0</v>
      </c>
      <c r="L55" s="164">
        <f t="shared" si="28"/>
        <v>0</v>
      </c>
      <c r="M55" s="164">
        <f t="shared" si="28"/>
        <v>0</v>
      </c>
      <c r="N55" s="164">
        <f t="shared" si="28"/>
        <v>0</v>
      </c>
      <c r="O55" s="164">
        <f t="shared" si="28"/>
        <v>0</v>
      </c>
      <c r="P55" s="164">
        <f t="shared" si="28"/>
        <v>0</v>
      </c>
      <c r="Q55" s="164">
        <f t="shared" si="28"/>
        <v>0</v>
      </c>
      <c r="R55" s="164">
        <f t="shared" si="28"/>
        <v>3918253912.9455123</v>
      </c>
      <c r="S55" s="164">
        <f t="shared" si="28"/>
        <v>0</v>
      </c>
      <c r="T55" s="164">
        <f t="shared" si="28"/>
        <v>0</v>
      </c>
      <c r="U55" s="164">
        <f t="shared" si="28"/>
        <v>0</v>
      </c>
      <c r="V55" s="164">
        <f t="shared" si="28"/>
        <v>14406589936.252562</v>
      </c>
      <c r="W55" s="7"/>
      <c r="X55" s="7"/>
    </row>
    <row r="56" spans="1:24">
      <c r="A56" s="162">
        <v>43039</v>
      </c>
      <c r="B56" s="163" t="s">
        <v>256</v>
      </c>
      <c r="C56" s="175">
        <f>+'retiros o dividendos ejercicio'!H14</f>
        <v>17263701</v>
      </c>
      <c r="D56" s="166"/>
      <c r="E56" s="164">
        <f>+SUM(F56:L56)</f>
        <v>-17263701</v>
      </c>
      <c r="F56" s="164">
        <f>-C56</f>
        <v>-17263701</v>
      </c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>
        <f>F56*$T$4</f>
        <v>-4699499.5246386118</v>
      </c>
      <c r="S56" s="164"/>
      <c r="T56" s="164"/>
      <c r="U56" s="164"/>
      <c r="V56" s="164">
        <f>+F56</f>
        <v>-17263701</v>
      </c>
      <c r="W56" s="7"/>
      <c r="X56" s="7"/>
    </row>
    <row r="57" spans="1:24">
      <c r="A57" s="162"/>
      <c r="B57" s="163" t="s">
        <v>255</v>
      </c>
      <c r="C57" s="175"/>
      <c r="D57" s="166"/>
      <c r="E57" s="164">
        <f>+SUM(F57:L57)</f>
        <v>0</v>
      </c>
      <c r="F57" s="164">
        <f>-C57</f>
        <v>0</v>
      </c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>
        <f>F57*$T$4</f>
        <v>0</v>
      </c>
      <c r="S57" s="164"/>
      <c r="T57" s="164"/>
      <c r="U57" s="164"/>
      <c r="V57" s="164">
        <f>+F57</f>
        <v>0</v>
      </c>
      <c r="W57" s="7"/>
      <c r="X57" s="7"/>
    </row>
    <row r="58" spans="1:24">
      <c r="A58" s="163"/>
      <c r="B58" s="163" t="s">
        <v>253</v>
      </c>
      <c r="C58" s="163"/>
      <c r="D58" s="163"/>
      <c r="E58" s="164">
        <f t="shared" ref="E58:V58" si="29">SUM(E55:E57)</f>
        <v>18161253269.735237</v>
      </c>
      <c r="F58" s="164">
        <f t="shared" si="29"/>
        <v>16553124575.956354</v>
      </c>
      <c r="G58" s="164">
        <f t="shared" si="29"/>
        <v>1608128693.7788866</v>
      </c>
      <c r="H58" s="164">
        <f t="shared" si="29"/>
        <v>0</v>
      </c>
      <c r="I58" s="164">
        <f t="shared" si="29"/>
        <v>0</v>
      </c>
      <c r="J58" s="164">
        <f t="shared" si="29"/>
        <v>0</v>
      </c>
      <c r="K58" s="164">
        <f t="shared" si="29"/>
        <v>0</v>
      </c>
      <c r="L58" s="164">
        <f t="shared" si="29"/>
        <v>0</v>
      </c>
      <c r="M58" s="164">
        <f t="shared" si="29"/>
        <v>0</v>
      </c>
      <c r="N58" s="164">
        <f t="shared" si="29"/>
        <v>0</v>
      </c>
      <c r="O58" s="164">
        <f t="shared" si="29"/>
        <v>0</v>
      </c>
      <c r="P58" s="164">
        <f t="shared" si="29"/>
        <v>0</v>
      </c>
      <c r="Q58" s="164">
        <f t="shared" si="29"/>
        <v>0</v>
      </c>
      <c r="R58" s="164">
        <f t="shared" si="29"/>
        <v>3913554413.4208736</v>
      </c>
      <c r="S58" s="164">
        <f t="shared" si="29"/>
        <v>0</v>
      </c>
      <c r="T58" s="164">
        <f t="shared" si="29"/>
        <v>0</v>
      </c>
      <c r="U58" s="164">
        <f t="shared" si="29"/>
        <v>0</v>
      </c>
      <c r="V58" s="164">
        <f t="shared" si="29"/>
        <v>14389326235.252562</v>
      </c>
      <c r="W58" s="7"/>
      <c r="X58" s="7"/>
    </row>
    <row r="59" spans="1:24">
      <c r="A59" s="162"/>
      <c r="B59" s="163" t="s">
        <v>254</v>
      </c>
      <c r="C59" s="163"/>
      <c r="D59" s="165">
        <v>6.0000000000000001E-3</v>
      </c>
      <c r="E59" s="164">
        <f>+SUM(F59:L59)</f>
        <v>108967519.61841145</v>
      </c>
      <c r="F59" s="164">
        <f>+F58*$D$59</f>
        <v>99318747.455738127</v>
      </c>
      <c r="G59" s="164">
        <f t="shared" ref="G59:V59" si="30">+G58*$D$59</f>
        <v>9648772.1626733188</v>
      </c>
      <c r="H59" s="164">
        <f t="shared" si="30"/>
        <v>0</v>
      </c>
      <c r="I59" s="164">
        <f t="shared" si="30"/>
        <v>0</v>
      </c>
      <c r="J59" s="164">
        <f t="shared" si="30"/>
        <v>0</v>
      </c>
      <c r="K59" s="164">
        <f t="shared" si="30"/>
        <v>0</v>
      </c>
      <c r="L59" s="164">
        <f t="shared" si="30"/>
        <v>0</v>
      </c>
      <c r="M59" s="164">
        <f t="shared" si="30"/>
        <v>0</v>
      </c>
      <c r="N59" s="164">
        <f t="shared" si="30"/>
        <v>0</v>
      </c>
      <c r="O59" s="164">
        <f t="shared" si="30"/>
        <v>0</v>
      </c>
      <c r="P59" s="164">
        <f t="shared" si="30"/>
        <v>0</v>
      </c>
      <c r="Q59" s="164">
        <f t="shared" si="30"/>
        <v>0</v>
      </c>
      <c r="R59" s="164">
        <f t="shared" si="30"/>
        <v>23481326.480525244</v>
      </c>
      <c r="S59" s="164">
        <f t="shared" si="30"/>
        <v>0</v>
      </c>
      <c r="T59" s="164">
        <f t="shared" si="30"/>
        <v>0</v>
      </c>
      <c r="U59" s="164">
        <f t="shared" si="30"/>
        <v>0</v>
      </c>
      <c r="V59" s="164">
        <f t="shared" si="30"/>
        <v>86335957.41151537</v>
      </c>
      <c r="W59" s="7"/>
      <c r="X59" s="7"/>
    </row>
    <row r="60" spans="1:24">
      <c r="A60" s="162"/>
      <c r="B60" s="163" t="s">
        <v>1</v>
      </c>
      <c r="C60" s="163"/>
      <c r="D60" s="166"/>
      <c r="E60" s="164">
        <f t="shared" ref="E60:V60" si="31">+E58+E59</f>
        <v>18270220789.353649</v>
      </c>
      <c r="F60" s="164">
        <f t="shared" si="31"/>
        <v>16652443323.412092</v>
      </c>
      <c r="G60" s="164">
        <f t="shared" si="31"/>
        <v>1617777465.9415598</v>
      </c>
      <c r="H60" s="164">
        <f t="shared" si="31"/>
        <v>0</v>
      </c>
      <c r="I60" s="164">
        <f t="shared" si="31"/>
        <v>0</v>
      </c>
      <c r="J60" s="164">
        <f t="shared" si="31"/>
        <v>0</v>
      </c>
      <c r="K60" s="164">
        <f t="shared" si="31"/>
        <v>0</v>
      </c>
      <c r="L60" s="164">
        <f t="shared" si="31"/>
        <v>0</v>
      </c>
      <c r="M60" s="164">
        <f t="shared" si="31"/>
        <v>0</v>
      </c>
      <c r="N60" s="164">
        <f t="shared" si="31"/>
        <v>0</v>
      </c>
      <c r="O60" s="164">
        <f t="shared" si="31"/>
        <v>0</v>
      </c>
      <c r="P60" s="164">
        <f t="shared" si="31"/>
        <v>0</v>
      </c>
      <c r="Q60" s="164">
        <f t="shared" si="31"/>
        <v>0</v>
      </c>
      <c r="R60" s="164">
        <f t="shared" si="31"/>
        <v>3937035739.9013987</v>
      </c>
      <c r="S60" s="164">
        <f t="shared" si="31"/>
        <v>0</v>
      </c>
      <c r="T60" s="164">
        <f t="shared" si="31"/>
        <v>0</v>
      </c>
      <c r="U60" s="164">
        <f t="shared" si="31"/>
        <v>0</v>
      </c>
      <c r="V60" s="164">
        <f t="shared" si="31"/>
        <v>14475662192.664078</v>
      </c>
      <c r="W60" s="7"/>
      <c r="X60" s="7"/>
    </row>
    <row r="61" spans="1:24">
      <c r="A61" s="162">
        <v>43069</v>
      </c>
      <c r="B61" s="163" t="s">
        <v>256</v>
      </c>
      <c r="C61" s="175">
        <f>+'retiros o dividendos ejercicio'!H15</f>
        <v>33995476.999999881</v>
      </c>
      <c r="D61" s="166"/>
      <c r="E61" s="164">
        <f>+SUM(F61:L61)</f>
        <v>-33995476.999999881</v>
      </c>
      <c r="F61" s="164">
        <f>-C61</f>
        <v>-33995476.999999881</v>
      </c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>
        <f>F61*$T$4</f>
        <v>-9254199.2010497805</v>
      </c>
      <c r="S61" s="164"/>
      <c r="T61" s="164"/>
      <c r="U61" s="164"/>
      <c r="V61" s="164">
        <f>+F61</f>
        <v>-33995476.999999881</v>
      </c>
      <c r="W61" s="7"/>
      <c r="X61" s="7"/>
    </row>
    <row r="62" spans="1:24">
      <c r="A62" s="162"/>
      <c r="B62" s="163" t="s">
        <v>255</v>
      </c>
      <c r="C62" s="175"/>
      <c r="D62" s="166"/>
      <c r="E62" s="164">
        <f>+SUM(F62:L62)</f>
        <v>0</v>
      </c>
      <c r="F62" s="164">
        <f>-C62</f>
        <v>0</v>
      </c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>
        <f>F62*$T$4</f>
        <v>0</v>
      </c>
      <c r="S62" s="164"/>
      <c r="T62" s="164"/>
      <c r="U62" s="164"/>
      <c r="V62" s="164">
        <f>+F62</f>
        <v>0</v>
      </c>
      <c r="W62" s="7"/>
      <c r="X62" s="7"/>
    </row>
    <row r="63" spans="1:24">
      <c r="A63" s="163"/>
      <c r="B63" s="163" t="s">
        <v>253</v>
      </c>
      <c r="C63" s="163"/>
      <c r="D63" s="163"/>
      <c r="E63" s="164">
        <f t="shared" ref="E63:V63" si="32">SUM(E60:E62)</f>
        <v>18236225312.353649</v>
      </c>
      <c r="F63" s="164">
        <f t="shared" si="32"/>
        <v>16618447846.412092</v>
      </c>
      <c r="G63" s="164">
        <f t="shared" si="32"/>
        <v>1617777465.9415598</v>
      </c>
      <c r="H63" s="164">
        <f t="shared" si="32"/>
        <v>0</v>
      </c>
      <c r="I63" s="164">
        <f t="shared" si="32"/>
        <v>0</v>
      </c>
      <c r="J63" s="164">
        <f t="shared" si="32"/>
        <v>0</v>
      </c>
      <c r="K63" s="164">
        <f t="shared" si="32"/>
        <v>0</v>
      </c>
      <c r="L63" s="164">
        <f t="shared" si="32"/>
        <v>0</v>
      </c>
      <c r="M63" s="164">
        <f t="shared" si="32"/>
        <v>0</v>
      </c>
      <c r="N63" s="164">
        <f t="shared" si="32"/>
        <v>0</v>
      </c>
      <c r="O63" s="164">
        <f t="shared" si="32"/>
        <v>0</v>
      </c>
      <c r="P63" s="164">
        <f t="shared" si="32"/>
        <v>0</v>
      </c>
      <c r="Q63" s="164">
        <f t="shared" si="32"/>
        <v>0</v>
      </c>
      <c r="R63" s="164">
        <f t="shared" si="32"/>
        <v>3927781540.7003489</v>
      </c>
      <c r="S63" s="164">
        <f t="shared" si="32"/>
        <v>0</v>
      </c>
      <c r="T63" s="164">
        <f t="shared" si="32"/>
        <v>0</v>
      </c>
      <c r="U63" s="164">
        <f t="shared" si="32"/>
        <v>0</v>
      </c>
      <c r="V63" s="164">
        <f t="shared" si="32"/>
        <v>14441666715.664078</v>
      </c>
      <c r="W63" s="7"/>
      <c r="X63" s="7"/>
    </row>
    <row r="64" spans="1:24">
      <c r="A64" s="162"/>
      <c r="B64" s="163" t="s">
        <v>254</v>
      </c>
      <c r="C64" s="163"/>
      <c r="D64" s="165">
        <v>1E-3</v>
      </c>
      <c r="E64" s="164">
        <f>+SUM(F64:L64)</f>
        <v>18236225.312353652</v>
      </c>
      <c r="F64" s="164">
        <f>+F63*$D$64</f>
        <v>16618447.846412092</v>
      </c>
      <c r="G64" s="164">
        <f t="shared" ref="G64:V64" si="33">+G63*$D$64</f>
        <v>1617777.4659415598</v>
      </c>
      <c r="H64" s="164">
        <f t="shared" si="33"/>
        <v>0</v>
      </c>
      <c r="I64" s="164">
        <f t="shared" si="33"/>
        <v>0</v>
      </c>
      <c r="J64" s="164">
        <f t="shared" si="33"/>
        <v>0</v>
      </c>
      <c r="K64" s="164">
        <f t="shared" si="33"/>
        <v>0</v>
      </c>
      <c r="L64" s="164">
        <f t="shared" si="33"/>
        <v>0</v>
      </c>
      <c r="M64" s="164">
        <f t="shared" si="33"/>
        <v>0</v>
      </c>
      <c r="N64" s="164">
        <f t="shared" si="33"/>
        <v>0</v>
      </c>
      <c r="O64" s="164">
        <f t="shared" si="33"/>
        <v>0</v>
      </c>
      <c r="P64" s="164">
        <f t="shared" si="33"/>
        <v>0</v>
      </c>
      <c r="Q64" s="164">
        <f t="shared" si="33"/>
        <v>0</v>
      </c>
      <c r="R64" s="164">
        <f>+R63*$D$64</f>
        <v>3927781.540700349</v>
      </c>
      <c r="S64" s="164">
        <f t="shared" si="33"/>
        <v>0</v>
      </c>
      <c r="T64" s="164">
        <f t="shared" si="33"/>
        <v>0</v>
      </c>
      <c r="U64" s="164">
        <f t="shared" si="33"/>
        <v>0</v>
      </c>
      <c r="V64" s="164">
        <f t="shared" si="33"/>
        <v>14441666.715664078</v>
      </c>
      <c r="W64" s="7"/>
      <c r="X64" s="7"/>
    </row>
    <row r="65" spans="1:24">
      <c r="A65" s="162"/>
      <c r="B65" s="163" t="s">
        <v>1</v>
      </c>
      <c r="C65" s="163"/>
      <c r="D65" s="166"/>
      <c r="E65" s="164">
        <f t="shared" ref="E65:V65" si="34">+E63+E64</f>
        <v>18254461537.666004</v>
      </c>
      <c r="F65" s="164">
        <f t="shared" si="34"/>
        <v>16635066294.258505</v>
      </c>
      <c r="G65" s="164">
        <f t="shared" si="34"/>
        <v>1619395243.4075015</v>
      </c>
      <c r="H65" s="164">
        <f t="shared" si="34"/>
        <v>0</v>
      </c>
      <c r="I65" s="164">
        <f t="shared" si="34"/>
        <v>0</v>
      </c>
      <c r="J65" s="164">
        <f t="shared" si="34"/>
        <v>0</v>
      </c>
      <c r="K65" s="164">
        <f t="shared" si="34"/>
        <v>0</v>
      </c>
      <c r="L65" s="164">
        <f t="shared" si="34"/>
        <v>0</v>
      </c>
      <c r="M65" s="164">
        <f t="shared" si="34"/>
        <v>0</v>
      </c>
      <c r="N65" s="164">
        <f t="shared" si="34"/>
        <v>0</v>
      </c>
      <c r="O65" s="164">
        <f t="shared" si="34"/>
        <v>0</v>
      </c>
      <c r="P65" s="164">
        <f t="shared" si="34"/>
        <v>0</v>
      </c>
      <c r="Q65" s="164">
        <f t="shared" si="34"/>
        <v>0</v>
      </c>
      <c r="R65" s="164">
        <f>+R63+R64</f>
        <v>3931709322.2410493</v>
      </c>
      <c r="S65" s="164">
        <f t="shared" si="34"/>
        <v>0</v>
      </c>
      <c r="T65" s="164">
        <f t="shared" si="34"/>
        <v>0</v>
      </c>
      <c r="U65" s="164">
        <f t="shared" si="34"/>
        <v>0</v>
      </c>
      <c r="V65" s="164">
        <f t="shared" si="34"/>
        <v>14456108382.379742</v>
      </c>
      <c r="W65" s="7"/>
      <c r="X65" s="7"/>
    </row>
    <row r="66" spans="1:24">
      <c r="A66" s="162">
        <v>43099</v>
      </c>
      <c r="B66" s="163" t="s">
        <v>256</v>
      </c>
      <c r="C66" s="175">
        <f>+'retiros o dividendos ejercicio'!H16</f>
        <v>36965689</v>
      </c>
      <c r="D66" s="166"/>
      <c r="E66" s="164">
        <f>+SUM(F66:L66)</f>
        <v>-36965689</v>
      </c>
      <c r="F66" s="164">
        <f>-C66</f>
        <v>-36965689</v>
      </c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>
        <f>F66*$T$4</f>
        <v>-10062745.982651042</v>
      </c>
      <c r="S66" s="164"/>
      <c r="T66" s="164"/>
      <c r="U66" s="164"/>
      <c r="V66" s="164">
        <f>+F66</f>
        <v>-36965689</v>
      </c>
      <c r="W66" s="7"/>
      <c r="X66" s="7"/>
    </row>
    <row r="67" spans="1:24">
      <c r="A67" s="162"/>
      <c r="B67" s="163" t="s">
        <v>255</v>
      </c>
      <c r="C67" s="175"/>
      <c r="D67" s="166"/>
      <c r="E67" s="164">
        <f>+SUM(F67:L67)</f>
        <v>0</v>
      </c>
      <c r="F67" s="164">
        <f>-C67</f>
        <v>0</v>
      </c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>
        <f>F67*$T$4</f>
        <v>0</v>
      </c>
      <c r="S67" s="164"/>
      <c r="T67" s="164"/>
      <c r="U67" s="164"/>
      <c r="V67" s="164">
        <f>+F67</f>
        <v>0</v>
      </c>
      <c r="W67" s="7"/>
      <c r="X67" s="7"/>
    </row>
    <row r="68" spans="1:24" s="157" customFormat="1">
      <c r="A68" s="166"/>
      <c r="B68" s="166" t="s">
        <v>253</v>
      </c>
      <c r="C68" s="166"/>
      <c r="D68" s="166"/>
      <c r="E68" s="10">
        <f t="shared" ref="E68:V68" si="35">SUM(E65:E67)</f>
        <v>18217495848.666004</v>
      </c>
      <c r="F68" s="10">
        <f>SUM(F65:F67)</f>
        <v>16598100605.258505</v>
      </c>
      <c r="G68" s="10">
        <f t="shared" si="35"/>
        <v>1619395243.4075015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0">
        <f t="shared" si="35"/>
        <v>0</v>
      </c>
      <c r="R68" s="10">
        <f t="shared" si="35"/>
        <v>3921646576.2583981</v>
      </c>
      <c r="S68" s="10">
        <f t="shared" si="35"/>
        <v>0</v>
      </c>
      <c r="T68" s="10">
        <f t="shared" si="35"/>
        <v>0</v>
      </c>
      <c r="U68" s="10">
        <f t="shared" si="35"/>
        <v>0</v>
      </c>
      <c r="V68" s="10">
        <f t="shared" si="35"/>
        <v>14419142693.379742</v>
      </c>
      <c r="W68" s="156"/>
      <c r="X68" s="156"/>
    </row>
    <row r="69" spans="1:24" s="157" customFormat="1">
      <c r="A69" s="166"/>
      <c r="B69" s="167" t="s">
        <v>267</v>
      </c>
      <c r="C69" s="166"/>
      <c r="D69" s="166"/>
      <c r="E69" s="164">
        <f>+F69</f>
        <v>-16598100605.258505</v>
      </c>
      <c r="F69" s="164">
        <f>-F68</f>
        <v>-16598100605.258505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56"/>
      <c r="X69" s="156"/>
    </row>
    <row r="70" spans="1:24">
      <c r="A70" s="163"/>
      <c r="B70" s="167" t="s">
        <v>258</v>
      </c>
      <c r="C70" s="167"/>
      <c r="D70" s="167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7"/>
      <c r="X70" s="7"/>
    </row>
    <row r="71" spans="1:24">
      <c r="A71" s="163"/>
      <c r="B71" s="168" t="s">
        <v>259</v>
      </c>
      <c r="C71" s="168"/>
      <c r="D71" s="168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7"/>
      <c r="X71" s="7"/>
    </row>
    <row r="72" spans="1:24">
      <c r="A72" s="163"/>
      <c r="B72" s="167" t="s">
        <v>260</v>
      </c>
      <c r="C72" s="169">
        <v>23823613288.61282</v>
      </c>
      <c r="D72" s="3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7"/>
      <c r="X72" s="7"/>
    </row>
    <row r="73" spans="1:24">
      <c r="A73" s="163"/>
      <c r="B73" s="167" t="s">
        <v>261</v>
      </c>
      <c r="C73" s="169"/>
      <c r="D73" s="3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7"/>
      <c r="X73" s="7"/>
    </row>
    <row r="74" spans="1:24">
      <c r="A74" s="163"/>
      <c r="B74" s="167" t="s">
        <v>268</v>
      </c>
      <c r="C74" s="169">
        <v>0</v>
      </c>
      <c r="D74" s="3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7"/>
      <c r="X74" s="7"/>
    </row>
    <row r="75" spans="1:24">
      <c r="A75" s="9"/>
      <c r="B75" s="167" t="s">
        <v>262</v>
      </c>
      <c r="C75" s="169"/>
      <c r="D75" s="3"/>
      <c r="E75" s="3"/>
      <c r="F75" s="170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3"/>
      <c r="R75" s="3"/>
      <c r="S75" s="3"/>
      <c r="T75" s="3"/>
      <c r="U75" s="9"/>
      <c r="V75" s="9"/>
      <c r="W75" s="7"/>
      <c r="X75" s="7"/>
    </row>
    <row r="76" spans="1:24">
      <c r="A76" s="9"/>
      <c r="B76" s="167" t="s">
        <v>263</v>
      </c>
      <c r="C76" s="169">
        <v>0</v>
      </c>
      <c r="D76" s="3"/>
      <c r="E76" s="3"/>
      <c r="F76" s="3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3"/>
      <c r="R76" s="3"/>
      <c r="S76" s="3"/>
      <c r="T76" s="3"/>
      <c r="U76" s="9"/>
      <c r="V76" s="9"/>
      <c r="W76" s="7"/>
      <c r="X76" s="7"/>
    </row>
    <row r="77" spans="1:24">
      <c r="A77" s="9"/>
      <c r="B77" s="167" t="s">
        <v>264</v>
      </c>
      <c r="C77" s="169">
        <v>-554646489.29999995</v>
      </c>
      <c r="D77" s="3"/>
      <c r="E77" s="3"/>
      <c r="F77" s="3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3"/>
      <c r="R77" s="3"/>
      <c r="S77" s="3"/>
      <c r="T77" s="3"/>
      <c r="U77" s="9"/>
      <c r="V77" s="9"/>
      <c r="W77" s="7"/>
      <c r="X77" s="7"/>
    </row>
    <row r="78" spans="1:24">
      <c r="A78" s="9"/>
      <c r="B78" s="167" t="s">
        <v>265</v>
      </c>
      <c r="C78" s="169">
        <f>'dj1925 co1023 at2017'!B23*1.019</f>
        <v>0</v>
      </c>
      <c r="D78" s="3"/>
      <c r="E78" s="3"/>
      <c r="F78" s="3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72"/>
      <c r="V78" s="172"/>
      <c r="W78" s="7"/>
      <c r="X78" s="7"/>
    </row>
    <row r="79" spans="1:24">
      <c r="A79" s="9"/>
      <c r="B79" s="171" t="s">
        <v>266</v>
      </c>
      <c r="C79" s="174">
        <f>SUM(C72:C78)</f>
        <v>23268966799.31282</v>
      </c>
      <c r="D79" s="169"/>
      <c r="E79" s="3">
        <f>+F79</f>
        <v>23268966799.31282</v>
      </c>
      <c r="F79" s="3">
        <f>+C79</f>
        <v>23268966799.31282</v>
      </c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72"/>
      <c r="V79" s="172"/>
      <c r="W79" s="7"/>
      <c r="X79" s="7"/>
    </row>
    <row r="80" spans="1:24">
      <c r="A80" s="9"/>
      <c r="B80" s="171" t="s">
        <v>261</v>
      </c>
      <c r="C80" s="171"/>
      <c r="D80" s="169"/>
      <c r="E80" s="3"/>
      <c r="F80" s="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72"/>
      <c r="V80" s="172"/>
      <c r="W80" s="7"/>
      <c r="X80" s="7"/>
    </row>
    <row r="81" spans="1:24">
      <c r="A81" s="9"/>
      <c r="B81" s="172" t="s">
        <v>269</v>
      </c>
      <c r="C81" s="172"/>
      <c r="D81" s="166"/>
      <c r="E81" s="3">
        <f>+G81</f>
        <v>320344619</v>
      </c>
      <c r="F81" s="10"/>
      <c r="G81" s="164">
        <v>320344619</v>
      </c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72"/>
      <c r="V81" s="172"/>
      <c r="W81" s="7"/>
      <c r="X81" s="7"/>
    </row>
    <row r="82" spans="1:24">
      <c r="A82" s="9"/>
      <c r="B82" s="83" t="s">
        <v>69</v>
      </c>
      <c r="C82" s="83"/>
      <c r="D82" s="166"/>
      <c r="E82" s="3">
        <f>+H82</f>
        <v>0</v>
      </c>
      <c r="F82" s="10"/>
      <c r="G82" s="164"/>
      <c r="H82" s="164">
        <f>+'RLI SPI at 2018'!G20</f>
        <v>0</v>
      </c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72"/>
      <c r="V82" s="172"/>
      <c r="W82" s="7"/>
      <c r="X82" s="7"/>
    </row>
    <row r="83" spans="1:24">
      <c r="A83" s="9"/>
      <c r="B83" s="83" t="s">
        <v>70</v>
      </c>
      <c r="C83" s="83"/>
      <c r="D83" s="166"/>
      <c r="E83" s="3">
        <f>+I83</f>
        <v>0</v>
      </c>
      <c r="F83" s="10"/>
      <c r="G83" s="164"/>
      <c r="H83" s="164"/>
      <c r="I83" s="164">
        <f>+'RLI SPI at 2018'!G21</f>
        <v>0</v>
      </c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72"/>
      <c r="V83" s="172"/>
      <c r="W83" s="7"/>
      <c r="X83" s="7"/>
    </row>
    <row r="84" spans="1:24">
      <c r="A84" s="9"/>
      <c r="B84" s="83" t="s">
        <v>71</v>
      </c>
      <c r="C84" s="83"/>
      <c r="D84" s="166"/>
      <c r="E84" s="3">
        <f>+J84</f>
        <v>0</v>
      </c>
      <c r="F84" s="10"/>
      <c r="G84" s="164"/>
      <c r="H84" s="164"/>
      <c r="I84" s="164"/>
      <c r="J84" s="164">
        <f>+'RLI SPI at 2018'!G22</f>
        <v>0</v>
      </c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72"/>
      <c r="V84" s="172"/>
      <c r="W84" s="7"/>
      <c r="X84" s="7"/>
    </row>
    <row r="85" spans="1:24">
      <c r="A85" s="9"/>
      <c r="B85" s="83" t="s">
        <v>72</v>
      </c>
      <c r="C85" s="83"/>
      <c r="D85" s="166"/>
      <c r="E85" s="3">
        <f>+K85</f>
        <v>0</v>
      </c>
      <c r="F85" s="10"/>
      <c r="G85" s="164"/>
      <c r="H85" s="164"/>
      <c r="I85" s="164"/>
      <c r="J85" s="164"/>
      <c r="K85" s="164">
        <f>+'RLI SPI at 2018'!G23</f>
        <v>0</v>
      </c>
      <c r="L85" s="164"/>
      <c r="M85" s="164"/>
      <c r="N85" s="164"/>
      <c r="O85" s="164"/>
      <c r="P85" s="164"/>
      <c r="Q85" s="164"/>
      <c r="R85" s="164"/>
      <c r="S85" s="164"/>
      <c r="T85" s="164"/>
      <c r="U85" s="172"/>
      <c r="V85" s="172"/>
      <c r="W85" s="7"/>
      <c r="X85" s="7"/>
    </row>
    <row r="86" spans="1:24">
      <c r="A86" s="9"/>
      <c r="B86" s="83" t="s">
        <v>73</v>
      </c>
      <c r="C86" s="83"/>
      <c r="D86" s="166"/>
      <c r="E86" s="3">
        <f>+L86</f>
        <v>0</v>
      </c>
      <c r="F86" s="10"/>
      <c r="G86" s="164"/>
      <c r="H86" s="164"/>
      <c r="I86" s="164"/>
      <c r="J86" s="164"/>
      <c r="K86" s="164"/>
      <c r="L86" s="164">
        <f>+'RLI SPI at 2018'!G24</f>
        <v>0</v>
      </c>
      <c r="M86" s="164"/>
      <c r="N86" s="164"/>
      <c r="O86" s="164"/>
      <c r="P86" s="164"/>
      <c r="Q86" s="164"/>
      <c r="R86" s="164"/>
      <c r="S86" s="164"/>
      <c r="T86" s="164"/>
      <c r="U86" s="172"/>
      <c r="V86" s="172"/>
      <c r="W86" s="7"/>
      <c r="X86" s="7"/>
    </row>
    <row r="87" spans="1:24">
      <c r="A87" s="9"/>
      <c r="B87" s="167" t="s">
        <v>299</v>
      </c>
      <c r="C87" s="167"/>
      <c r="D87" s="166"/>
      <c r="E87" s="3"/>
      <c r="F87" s="10"/>
      <c r="G87" s="164"/>
      <c r="H87" s="164"/>
      <c r="I87" s="164"/>
      <c r="J87" s="164"/>
      <c r="K87" s="164"/>
      <c r="L87" s="164"/>
      <c r="M87" s="164"/>
      <c r="N87" s="164">
        <f>+'RLI SPI at 2018'!G25*0</f>
        <v>0</v>
      </c>
      <c r="O87" s="164"/>
      <c r="P87" s="164"/>
      <c r="Q87" s="164"/>
      <c r="R87" s="164"/>
      <c r="S87" s="164"/>
      <c r="T87" s="164"/>
      <c r="U87" s="172"/>
      <c r="V87" s="181"/>
      <c r="W87" s="7"/>
      <c r="X87" s="7"/>
    </row>
    <row r="88" spans="1:24">
      <c r="A88" s="9"/>
      <c r="B88" s="167" t="s">
        <v>300</v>
      </c>
      <c r="C88" s="167"/>
      <c r="D88" s="166"/>
      <c r="E88" s="3"/>
      <c r="F88" s="10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>
        <f>+'RLI SPI at 2018'!G26*0</f>
        <v>0</v>
      </c>
      <c r="S88" s="164"/>
      <c r="T88" s="164"/>
      <c r="U88" s="172"/>
      <c r="V88" s="181">
        <f>+'RLI SPI at 2018'!G26</f>
        <v>0</v>
      </c>
      <c r="W88" s="7"/>
      <c r="X88" s="7"/>
    </row>
    <row r="89" spans="1:24">
      <c r="A89" s="9"/>
      <c r="B89" s="167" t="s">
        <v>270</v>
      </c>
      <c r="C89" s="167"/>
      <c r="D89" s="166"/>
      <c r="E89" s="3"/>
      <c r="F89" s="10"/>
      <c r="G89" s="164"/>
      <c r="H89" s="164"/>
      <c r="I89" s="164"/>
      <c r="J89" s="164"/>
      <c r="K89" s="164"/>
      <c r="L89" s="164"/>
      <c r="M89" s="164"/>
      <c r="N89" s="164"/>
      <c r="O89" s="164"/>
      <c r="P89" s="164">
        <f>+'RLI SPI at 2018'!H65</f>
        <v>1424606176.6668057</v>
      </c>
      <c r="Q89" s="164"/>
      <c r="R89" s="164"/>
      <c r="S89" s="164"/>
      <c r="T89" s="164"/>
      <c r="U89" s="172"/>
      <c r="V89" s="172"/>
      <c r="W89" s="7"/>
      <c r="X89" s="7"/>
    </row>
    <row r="90" spans="1:24">
      <c r="A90" s="9"/>
      <c r="B90" s="167" t="s">
        <v>301</v>
      </c>
      <c r="C90" s="167"/>
      <c r="D90" s="166"/>
      <c r="E90" s="3"/>
      <c r="F90" s="10"/>
      <c r="G90" s="164"/>
      <c r="H90" s="164"/>
      <c r="I90" s="164"/>
      <c r="J90" s="164"/>
      <c r="K90" s="164"/>
      <c r="L90" s="164"/>
      <c r="M90" s="164"/>
      <c r="N90" s="164"/>
      <c r="O90" s="164"/>
      <c r="P90" s="164">
        <f>+'RLI SPI at 2018'!G27*0</f>
        <v>0</v>
      </c>
      <c r="Q90" s="164"/>
      <c r="R90" s="164"/>
      <c r="S90" s="164"/>
      <c r="T90" s="164"/>
      <c r="U90" s="172"/>
      <c r="V90" s="172"/>
      <c r="W90" s="7"/>
      <c r="X90" s="7"/>
    </row>
    <row r="91" spans="1:24">
      <c r="A91" s="9"/>
      <c r="B91" s="167" t="s">
        <v>272</v>
      </c>
      <c r="C91" s="167"/>
      <c r="D91" s="166"/>
      <c r="E91" s="3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9"/>
      <c r="V91" s="9"/>
      <c r="W91" s="7"/>
      <c r="X91" s="7"/>
    </row>
    <row r="92" spans="1:24">
      <c r="A92" s="9"/>
      <c r="B92" s="166" t="s">
        <v>1</v>
      </c>
      <c r="C92" s="166"/>
      <c r="D92" s="166"/>
      <c r="E92" s="10">
        <f>SUM(E68:E91)</f>
        <v>25208706661.720322</v>
      </c>
      <c r="F92" s="10">
        <f t="shared" ref="F92:V92" si="36">SUM(F68:F91)</f>
        <v>23268966799.31282</v>
      </c>
      <c r="G92" s="10">
        <f t="shared" si="36"/>
        <v>1939739862.4075015</v>
      </c>
      <c r="H92" s="10">
        <f t="shared" si="36"/>
        <v>0</v>
      </c>
      <c r="I92" s="10">
        <f t="shared" si="36"/>
        <v>0</v>
      </c>
      <c r="J92" s="10">
        <f t="shared" si="36"/>
        <v>0</v>
      </c>
      <c r="K92" s="10">
        <f t="shared" si="36"/>
        <v>0</v>
      </c>
      <c r="L92" s="10">
        <f t="shared" si="36"/>
        <v>0</v>
      </c>
      <c r="M92" s="10">
        <f t="shared" si="36"/>
        <v>0</v>
      </c>
      <c r="N92" s="10">
        <f t="shared" si="36"/>
        <v>0</v>
      </c>
      <c r="O92" s="10">
        <f t="shared" si="36"/>
        <v>0</v>
      </c>
      <c r="P92" s="10">
        <f t="shared" si="36"/>
        <v>1424606176.6668057</v>
      </c>
      <c r="Q92" s="10">
        <f t="shared" si="36"/>
        <v>0</v>
      </c>
      <c r="R92" s="10">
        <f t="shared" si="36"/>
        <v>3921646576.2583981</v>
      </c>
      <c r="S92" s="10">
        <f t="shared" si="36"/>
        <v>0</v>
      </c>
      <c r="T92" s="10">
        <f t="shared" si="36"/>
        <v>0</v>
      </c>
      <c r="U92" s="10">
        <f t="shared" si="36"/>
        <v>0</v>
      </c>
      <c r="V92" s="10">
        <f t="shared" si="36"/>
        <v>14419142693.379742</v>
      </c>
      <c r="W92" s="7"/>
      <c r="X92" s="7"/>
    </row>
    <row r="93" spans="1:24">
      <c r="A93" s="9"/>
      <c r="B93" s="166" t="s">
        <v>39</v>
      </c>
      <c r="C93" s="166"/>
      <c r="D93" s="68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9"/>
      <c r="V93" s="9"/>
      <c r="W93" s="7"/>
      <c r="X93" s="7"/>
    </row>
    <row r="94" spans="1:24">
      <c r="A94" s="9"/>
      <c r="B94" s="172" t="s">
        <v>276</v>
      </c>
      <c r="C94" s="172"/>
      <c r="D94" s="68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9"/>
      <c r="V94" s="9"/>
      <c r="W94" s="7"/>
      <c r="X94" s="7"/>
    </row>
    <row r="95" spans="1:24">
      <c r="A95" s="9"/>
      <c r="B95" s="84" t="s">
        <v>75</v>
      </c>
      <c r="C95" s="10"/>
      <c r="D95" s="10">
        <f t="shared" ref="D95:D100" si="37">+C95*1</f>
        <v>0</v>
      </c>
      <c r="E95" s="164">
        <f t="shared" ref="E95:E100" si="38">+SUM(F95:L95)</f>
        <v>0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7"/>
      <c r="X95" s="7"/>
    </row>
    <row r="96" spans="1:24">
      <c r="A96" s="9"/>
      <c r="B96" s="84" t="s">
        <v>76</v>
      </c>
      <c r="C96" s="10"/>
      <c r="D96" s="10">
        <f t="shared" si="37"/>
        <v>0</v>
      </c>
      <c r="E96" s="164">
        <f t="shared" si="38"/>
        <v>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3"/>
      <c r="Q96" s="10"/>
      <c r="R96" s="10"/>
      <c r="S96" s="10"/>
      <c r="T96" s="10"/>
      <c r="U96" s="9"/>
      <c r="V96" s="11"/>
      <c r="W96" s="7"/>
      <c r="X96" s="7"/>
    </row>
    <row r="97" spans="1:24">
      <c r="A97" s="9"/>
      <c r="B97" s="84" t="s">
        <v>77</v>
      </c>
      <c r="C97" s="84"/>
      <c r="D97" s="10">
        <f t="shared" si="37"/>
        <v>0</v>
      </c>
      <c r="E97" s="164">
        <f t="shared" si="38"/>
        <v>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3"/>
      <c r="Q97" s="10"/>
      <c r="R97" s="10"/>
      <c r="S97" s="10"/>
      <c r="T97" s="10"/>
      <c r="U97" s="9"/>
      <c r="V97" s="9"/>
      <c r="W97" s="7"/>
      <c r="X97" s="7"/>
    </row>
    <row r="98" spans="1:24">
      <c r="A98" s="9"/>
      <c r="B98" s="84" t="s">
        <v>78</v>
      </c>
      <c r="C98" s="84"/>
      <c r="D98" s="10">
        <f t="shared" si="37"/>
        <v>0</v>
      </c>
      <c r="E98" s="164">
        <f t="shared" si="38"/>
        <v>0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3"/>
      <c r="Q98" s="10"/>
      <c r="R98" s="10"/>
      <c r="S98" s="10"/>
      <c r="T98" s="10"/>
      <c r="U98" s="9"/>
      <c r="V98" s="9"/>
      <c r="W98" s="7"/>
      <c r="X98" s="7"/>
    </row>
    <row r="99" spans="1:24">
      <c r="A99" s="9"/>
      <c r="B99" s="84" t="s">
        <v>79</v>
      </c>
      <c r="C99" s="84"/>
      <c r="D99" s="10">
        <f t="shared" si="37"/>
        <v>0</v>
      </c>
      <c r="E99" s="164">
        <f t="shared" si="38"/>
        <v>0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3"/>
      <c r="Q99" s="10"/>
      <c r="R99" s="10"/>
      <c r="S99" s="10"/>
      <c r="T99" s="10"/>
      <c r="U99" s="9"/>
      <c r="V99" s="9"/>
      <c r="W99" s="7"/>
      <c r="X99" s="7"/>
    </row>
    <row r="100" spans="1:24">
      <c r="A100" s="9"/>
      <c r="B100" s="84" t="s">
        <v>297</v>
      </c>
      <c r="C100" s="84"/>
      <c r="D100" s="10">
        <f t="shared" si="37"/>
        <v>0</v>
      </c>
      <c r="E100" s="164">
        <f t="shared" si="38"/>
        <v>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3"/>
      <c r="Q100" s="10"/>
      <c r="R100" s="10"/>
      <c r="S100" s="10"/>
      <c r="T100" s="10"/>
      <c r="U100" s="9"/>
      <c r="V100" s="9"/>
      <c r="W100" s="7"/>
      <c r="X100" s="7"/>
    </row>
    <row r="101" spans="1:24">
      <c r="A101" s="9"/>
      <c r="B101" s="84" t="s">
        <v>31</v>
      </c>
      <c r="C101" s="10">
        <f>SUM(C95:C100)</f>
        <v>0</v>
      </c>
      <c r="D101" s="10">
        <f>SUM(D95:D100)</f>
        <v>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9"/>
      <c r="V101" s="9"/>
      <c r="W101" s="7"/>
      <c r="X101" s="7"/>
    </row>
    <row r="102" spans="1:24">
      <c r="A102" s="9"/>
      <c r="B102" s="166" t="s">
        <v>1</v>
      </c>
      <c r="C102" s="166"/>
      <c r="D102" s="68"/>
      <c r="E102" s="10">
        <f>SUM(E92:E100)</f>
        <v>25208706661.720322</v>
      </c>
      <c r="F102" s="10">
        <f t="shared" ref="F102:V102" si="39">SUM(F92:F100)</f>
        <v>23268966799.31282</v>
      </c>
      <c r="G102" s="10">
        <f t="shared" si="39"/>
        <v>1939739862.4075015</v>
      </c>
      <c r="H102" s="10">
        <f t="shared" si="39"/>
        <v>0</v>
      </c>
      <c r="I102" s="10">
        <f t="shared" si="39"/>
        <v>0</v>
      </c>
      <c r="J102" s="10">
        <f t="shared" si="39"/>
        <v>0</v>
      </c>
      <c r="K102" s="10">
        <f t="shared" si="39"/>
        <v>0</v>
      </c>
      <c r="L102" s="10">
        <f t="shared" si="39"/>
        <v>0</v>
      </c>
      <c r="M102" s="10">
        <f t="shared" si="39"/>
        <v>0</v>
      </c>
      <c r="N102" s="10">
        <f t="shared" si="39"/>
        <v>0</v>
      </c>
      <c r="O102" s="10">
        <f t="shared" si="39"/>
        <v>0</v>
      </c>
      <c r="P102" s="10">
        <f t="shared" si="39"/>
        <v>1424606176.6668057</v>
      </c>
      <c r="Q102" s="10">
        <f t="shared" si="39"/>
        <v>0</v>
      </c>
      <c r="R102" s="10">
        <f t="shared" si="39"/>
        <v>3921646576.2583981</v>
      </c>
      <c r="S102" s="10">
        <f t="shared" si="39"/>
        <v>0</v>
      </c>
      <c r="T102" s="10">
        <f t="shared" si="39"/>
        <v>0</v>
      </c>
      <c r="U102" s="10">
        <f t="shared" si="39"/>
        <v>0</v>
      </c>
      <c r="V102" s="10">
        <f t="shared" si="39"/>
        <v>14419142693.379742</v>
      </c>
      <c r="W102" s="7"/>
      <c r="X102" s="7"/>
    </row>
    <row r="103" spans="1:24">
      <c r="A103" s="9"/>
      <c r="B103" s="166" t="s">
        <v>39</v>
      </c>
      <c r="C103" s="166"/>
      <c r="D103" s="68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9"/>
      <c r="V103" s="9"/>
      <c r="W103" s="7"/>
      <c r="X103" s="7"/>
    </row>
    <row r="104" spans="1:24">
      <c r="A104" s="9"/>
      <c r="B104" s="83" t="s">
        <v>56</v>
      </c>
      <c r="C104" s="83"/>
      <c r="D104" s="9"/>
      <c r="E104" s="1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9"/>
      <c r="V104" s="9"/>
      <c r="W104" s="7"/>
      <c r="X104" s="7"/>
    </row>
    <row r="105" spans="1:24">
      <c r="A105" s="9"/>
      <c r="B105" s="83" t="s">
        <v>9</v>
      </c>
      <c r="C105" s="83"/>
      <c r="D105" s="9"/>
      <c r="E105" s="3">
        <f t="shared" ref="E105:E110" si="40">+SUM(F105:L105)</f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9"/>
      <c r="V105" s="9"/>
      <c r="W105" s="7"/>
      <c r="X105" s="7"/>
    </row>
    <row r="106" spans="1:24">
      <c r="A106" s="9"/>
      <c r="B106" s="83" t="s">
        <v>10</v>
      </c>
      <c r="C106" s="83"/>
      <c r="D106" s="9"/>
      <c r="E106" s="3">
        <f t="shared" si="40"/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9"/>
      <c r="V106" s="9"/>
      <c r="W106" s="7"/>
      <c r="X106" s="7"/>
    </row>
    <row r="107" spans="1:24">
      <c r="A107" s="9"/>
      <c r="B107" s="83" t="s">
        <v>44</v>
      </c>
      <c r="C107" s="83"/>
      <c r="D107" s="9"/>
      <c r="E107" s="3">
        <f t="shared" si="40"/>
        <v>0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9"/>
      <c r="V107" s="9"/>
      <c r="W107" s="7"/>
      <c r="X107" s="7"/>
    </row>
    <row r="108" spans="1:24">
      <c r="A108" s="9"/>
      <c r="B108" s="83" t="s">
        <v>45</v>
      </c>
      <c r="C108" s="83"/>
      <c r="D108" s="9"/>
      <c r="E108" s="3">
        <f t="shared" si="40"/>
        <v>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9"/>
      <c r="V108" s="9"/>
      <c r="W108" s="7"/>
      <c r="X108" s="7"/>
    </row>
    <row r="109" spans="1:24">
      <c r="A109" s="9"/>
      <c r="B109" s="172" t="s">
        <v>74</v>
      </c>
      <c r="C109" s="83"/>
      <c r="D109" s="9"/>
      <c r="E109" s="3">
        <f t="shared" si="40"/>
        <v>0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9"/>
      <c r="V109" s="9"/>
      <c r="W109" s="7"/>
      <c r="X109" s="7"/>
    </row>
    <row r="110" spans="1:24">
      <c r="A110" s="9"/>
      <c r="B110" s="172" t="s">
        <v>298</v>
      </c>
      <c r="C110" s="172"/>
      <c r="D110" s="9"/>
      <c r="E110" s="3">
        <f t="shared" si="40"/>
        <v>0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9"/>
      <c r="V110" s="9"/>
      <c r="W110" s="7"/>
      <c r="X110" s="7"/>
    </row>
    <row r="111" spans="1:24">
      <c r="A111" s="9"/>
      <c r="B111" s="84" t="s">
        <v>31</v>
      </c>
      <c r="C111" s="10">
        <f>SUM(C105:C110)</f>
        <v>0</v>
      </c>
      <c r="D111" s="88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9"/>
      <c r="V111" s="9"/>
      <c r="W111" s="7"/>
      <c r="X111" s="7"/>
    </row>
    <row r="112" spans="1:24">
      <c r="A112" s="9"/>
      <c r="B112" s="166" t="s">
        <v>1</v>
      </c>
      <c r="C112" s="166"/>
      <c r="D112" s="68"/>
      <c r="E112" s="10">
        <f>SUM(E102:E110)</f>
        <v>25208706661.720322</v>
      </c>
      <c r="F112" s="10">
        <f t="shared" ref="F112:V112" si="41">SUM(F102:F110)</f>
        <v>23268966799.31282</v>
      </c>
      <c r="G112" s="10">
        <f t="shared" si="41"/>
        <v>1939739862.4075015</v>
      </c>
      <c r="H112" s="10">
        <f t="shared" si="41"/>
        <v>0</v>
      </c>
      <c r="I112" s="10">
        <f t="shared" si="41"/>
        <v>0</v>
      </c>
      <c r="J112" s="10">
        <f t="shared" si="41"/>
        <v>0</v>
      </c>
      <c r="K112" s="10">
        <f t="shared" si="41"/>
        <v>0</v>
      </c>
      <c r="L112" s="10">
        <f t="shared" si="41"/>
        <v>0</v>
      </c>
      <c r="M112" s="10">
        <f t="shared" si="41"/>
        <v>0</v>
      </c>
      <c r="N112" s="10">
        <f t="shared" si="41"/>
        <v>0</v>
      </c>
      <c r="O112" s="10">
        <f t="shared" si="41"/>
        <v>0</v>
      </c>
      <c r="P112" s="10">
        <f t="shared" si="41"/>
        <v>1424606176.6668057</v>
      </c>
      <c r="Q112" s="10">
        <f t="shared" si="41"/>
        <v>0</v>
      </c>
      <c r="R112" s="10">
        <f t="shared" si="41"/>
        <v>3921646576.2583981</v>
      </c>
      <c r="S112" s="10">
        <f t="shared" si="41"/>
        <v>0</v>
      </c>
      <c r="T112" s="10">
        <f t="shared" si="41"/>
        <v>0</v>
      </c>
      <c r="U112" s="10">
        <f t="shared" si="41"/>
        <v>0</v>
      </c>
      <c r="V112" s="10">
        <f t="shared" si="41"/>
        <v>14419142693.379742</v>
      </c>
      <c r="W112" s="7"/>
      <c r="X112" s="7"/>
    </row>
    <row r="113" spans="1:254">
      <c r="A113" s="9"/>
      <c r="B113" s="166" t="s">
        <v>39</v>
      </c>
      <c r="C113" s="166"/>
      <c r="D113" s="68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9"/>
      <c r="V113" s="9"/>
      <c r="W113" s="7"/>
      <c r="X113" s="7"/>
    </row>
    <row r="114" spans="1:254">
      <c r="A114" s="9"/>
      <c r="B114" s="167" t="s">
        <v>271</v>
      </c>
      <c r="C114" s="167"/>
      <c r="D114" s="166"/>
      <c r="E114" s="3"/>
      <c r="F114" s="10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>
        <f>-P4*'RLI SPI at 2018'!G8</f>
        <v>-543722.55634888296</v>
      </c>
      <c r="Q114" s="164"/>
      <c r="R114" s="164"/>
      <c r="S114" s="164"/>
      <c r="T114" s="164"/>
      <c r="U114" s="172"/>
      <c r="V114" s="172"/>
      <c r="W114" s="7"/>
      <c r="X114" s="7"/>
    </row>
    <row r="115" spans="1:254">
      <c r="A115" s="9"/>
      <c r="B115" s="166" t="s">
        <v>11</v>
      </c>
      <c r="C115" s="166"/>
      <c r="D115" s="166"/>
      <c r="E115" s="10">
        <f>+E112+E114</f>
        <v>25208706661.720322</v>
      </c>
      <c r="F115" s="10">
        <f t="shared" ref="F115:V115" si="42">+F112+F114</f>
        <v>23268966799.31282</v>
      </c>
      <c r="G115" s="10">
        <f t="shared" si="42"/>
        <v>1939739862.4075015</v>
      </c>
      <c r="H115" s="10">
        <f t="shared" si="42"/>
        <v>0</v>
      </c>
      <c r="I115" s="10">
        <f t="shared" si="42"/>
        <v>0</v>
      </c>
      <c r="J115" s="10">
        <f t="shared" si="42"/>
        <v>0</v>
      </c>
      <c r="K115" s="10">
        <f t="shared" si="42"/>
        <v>0</v>
      </c>
      <c r="L115" s="10">
        <f t="shared" si="42"/>
        <v>0</v>
      </c>
      <c r="M115" s="10">
        <f t="shared" si="42"/>
        <v>0</v>
      </c>
      <c r="N115" s="10">
        <f t="shared" si="42"/>
        <v>0</v>
      </c>
      <c r="O115" s="10">
        <f t="shared" si="42"/>
        <v>0</v>
      </c>
      <c r="P115" s="10">
        <f t="shared" si="42"/>
        <v>1424062454.1104569</v>
      </c>
      <c r="Q115" s="10">
        <f t="shared" si="42"/>
        <v>0</v>
      </c>
      <c r="R115" s="10">
        <f t="shared" si="42"/>
        <v>3921646576.2583981</v>
      </c>
      <c r="S115" s="10">
        <f t="shared" si="42"/>
        <v>0</v>
      </c>
      <c r="T115" s="10">
        <f t="shared" si="42"/>
        <v>0</v>
      </c>
      <c r="U115" s="10">
        <f t="shared" si="42"/>
        <v>0</v>
      </c>
      <c r="V115" s="10">
        <f t="shared" si="42"/>
        <v>14419142693.379742</v>
      </c>
      <c r="W115" s="7"/>
      <c r="X115" s="7"/>
    </row>
    <row r="116" spans="1:254">
      <c r="B116" s="7"/>
      <c r="C116" s="7"/>
      <c r="D116" s="12"/>
      <c r="E116" s="12"/>
      <c r="F116" s="12"/>
      <c r="G116" s="12"/>
      <c r="H116" s="12"/>
      <c r="I116" s="12"/>
      <c r="J116" s="12"/>
      <c r="K116" s="12"/>
      <c r="L116" s="71"/>
      <c r="M116" s="12"/>
    </row>
    <row r="117" spans="1:254">
      <c r="B117" s="60"/>
      <c r="C117" s="60"/>
      <c r="D117" s="13"/>
    </row>
    <row r="118" spans="1:254" s="2" customFormat="1" ht="18.75" hidden="1">
      <c r="B118" s="61" t="s">
        <v>13</v>
      </c>
      <c r="C118" s="6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</row>
    <row r="119" spans="1:254" s="2" customFormat="1" hidden="1">
      <c r="B119" s="62" t="s">
        <v>12</v>
      </c>
      <c r="C119" s="6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</row>
    <row r="120" spans="1:254" s="2" customFormat="1" hidden="1">
      <c r="B120" s="62" t="s">
        <v>14</v>
      </c>
      <c r="C120" s="6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</row>
    <row r="121" spans="1:254" s="2" customFormat="1" hidden="1">
      <c r="B121" s="62" t="s">
        <v>20</v>
      </c>
      <c r="C121" s="6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</row>
    <row r="122" spans="1:254" s="2" customFormat="1" hidden="1">
      <c r="B122" s="62" t="s">
        <v>15</v>
      </c>
      <c r="C122" s="6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pans="1:254" s="2" customFormat="1" hidden="1">
      <c r="B123" s="62" t="s">
        <v>16</v>
      </c>
      <c r="C123" s="6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</row>
    <row r="124" spans="1:254" s="2" customFormat="1" hidden="1">
      <c r="B124" s="62" t="s">
        <v>17</v>
      </c>
      <c r="C124" s="6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</row>
    <row r="125" spans="1:254" hidden="1">
      <c r="B125" s="62" t="s">
        <v>18</v>
      </c>
      <c r="C125" s="62"/>
    </row>
    <row r="126" spans="1:254" hidden="1">
      <c r="B126" s="60"/>
      <c r="C126" s="60"/>
    </row>
    <row r="127" spans="1:254" ht="18.75" hidden="1">
      <c r="B127" s="61" t="s">
        <v>19</v>
      </c>
      <c r="C127" s="61"/>
    </row>
    <row r="128" spans="1:254" hidden="1">
      <c r="B128" s="62" t="s">
        <v>12</v>
      </c>
      <c r="C128" s="62"/>
    </row>
    <row r="129" spans="2:254" hidden="1">
      <c r="B129" s="62" t="s">
        <v>14</v>
      </c>
      <c r="C129" s="62"/>
    </row>
    <row r="130" spans="2:254" hidden="1">
      <c r="B130" s="62" t="s">
        <v>20</v>
      </c>
      <c r="C130" s="62"/>
    </row>
    <row r="131" spans="2:254" hidden="1">
      <c r="B131" s="62" t="s">
        <v>15</v>
      </c>
      <c r="C131" s="62"/>
    </row>
    <row r="132" spans="2:254" s="2" customFormat="1" hidden="1">
      <c r="B132" s="62" t="s">
        <v>16</v>
      </c>
      <c r="C132" s="6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</row>
    <row r="133" spans="2:254" hidden="1">
      <c r="B133" s="62" t="s">
        <v>17</v>
      </c>
      <c r="C133" s="62"/>
    </row>
    <row r="134" spans="2:254" hidden="1">
      <c r="B134" s="62" t="s">
        <v>18</v>
      </c>
      <c r="C134" s="62"/>
    </row>
    <row r="135" spans="2:254" hidden="1">
      <c r="B135" s="60"/>
      <c r="C135" s="60"/>
    </row>
    <row r="136" spans="2:254" hidden="1">
      <c r="B136" s="60"/>
      <c r="C136" s="60"/>
    </row>
    <row r="137" spans="2:254">
      <c r="R137" s="185"/>
    </row>
    <row r="138" spans="2:254">
      <c r="R138" s="185"/>
    </row>
    <row r="139" spans="2:254">
      <c r="R139" s="185"/>
    </row>
    <row r="140" spans="2:254">
      <c r="R140" s="185"/>
    </row>
  </sheetData>
  <mergeCells count="29">
    <mergeCell ref="D2:D7"/>
    <mergeCell ref="A2:A7"/>
    <mergeCell ref="B2:B7"/>
    <mergeCell ref="K6:K7"/>
    <mergeCell ref="L6:L7"/>
    <mergeCell ref="M6:M7"/>
    <mergeCell ref="M5:N5"/>
    <mergeCell ref="E2:E7"/>
    <mergeCell ref="F2:F7"/>
    <mergeCell ref="G2:G7"/>
    <mergeCell ref="U2:U7"/>
    <mergeCell ref="V2:V7"/>
    <mergeCell ref="H3:H7"/>
    <mergeCell ref="M3:Q3"/>
    <mergeCell ref="R3:T3"/>
    <mergeCell ref="I5:I7"/>
    <mergeCell ref="J5:L5"/>
    <mergeCell ref="O5:P5"/>
    <mergeCell ref="Q5:Q7"/>
    <mergeCell ref="I3:L3"/>
    <mergeCell ref="M2:T2"/>
    <mergeCell ref="R5:R7"/>
    <mergeCell ref="H2:L2"/>
    <mergeCell ref="S5:S7"/>
    <mergeCell ref="T5:T7"/>
    <mergeCell ref="J6:J7"/>
    <mergeCell ref="N6:N7"/>
    <mergeCell ref="O6:O7"/>
    <mergeCell ref="P6:P7"/>
  </mergeCells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D138"/>
  <sheetViews>
    <sheetView showGridLines="0" topLeftCell="A15" zoomScale="89" zoomScaleNormal="89" workbookViewId="0">
      <pane xSplit="1" ySplit="6" topLeftCell="B75" activePane="bottomRight" state="frozen"/>
      <selection activeCell="A15" sqref="A15"/>
      <selection pane="topRight" activeCell="B15" sqref="B15"/>
      <selection pane="bottomLeft" activeCell="A21" sqref="A21"/>
      <selection pane="bottomRight" activeCell="E21" sqref="E21:E47"/>
    </sheetView>
  </sheetViews>
  <sheetFormatPr baseColWidth="10" defaultRowHeight="12.75"/>
  <cols>
    <col min="1" max="1" width="4.85546875" style="98" customWidth="1"/>
    <col min="2" max="2" width="24" style="98" customWidth="1"/>
    <col min="3" max="4" width="16.7109375" style="98" customWidth="1"/>
    <col min="5" max="5" width="16.140625" style="98" customWidth="1"/>
    <col min="6" max="6" width="16.5703125" style="98" customWidth="1"/>
    <col min="7" max="7" width="18.7109375" style="98" customWidth="1"/>
    <col min="8" max="8" width="20.28515625" style="98" customWidth="1"/>
    <col min="9" max="9" width="14.28515625" style="98" customWidth="1"/>
    <col min="10" max="11" width="18.42578125" style="98" customWidth="1"/>
    <col min="12" max="12" width="16.42578125" style="98" customWidth="1"/>
    <col min="13" max="13" width="15.28515625" style="98" customWidth="1"/>
    <col min="14" max="16" width="15" style="98" customWidth="1"/>
    <col min="17" max="17" width="16.5703125" style="98" customWidth="1"/>
    <col min="18" max="18" width="13.5703125" style="98" customWidth="1"/>
    <col min="19" max="19" width="16" style="98" customWidth="1"/>
    <col min="20" max="20" width="13" style="98" customWidth="1"/>
    <col min="21" max="21" width="16" style="98" customWidth="1"/>
    <col min="22" max="22" width="12.140625" style="98" customWidth="1"/>
    <col min="23" max="23" width="11.42578125" style="98" customWidth="1"/>
    <col min="24" max="25" width="13.28515625" style="98" customWidth="1"/>
    <col min="26" max="26" width="13.5703125" style="98" customWidth="1"/>
    <col min="27" max="27" width="4.28515625" style="98" customWidth="1"/>
    <col min="28" max="37" width="11.42578125" style="98"/>
    <col min="38" max="38" width="13" style="98" customWidth="1"/>
    <col min="39" max="16384" width="11.42578125" style="98"/>
  </cols>
  <sheetData>
    <row r="1" spans="2:26" ht="18.75">
      <c r="D1" s="99"/>
      <c r="G1" s="100"/>
      <c r="H1" s="101"/>
    </row>
    <row r="2" spans="2:26" ht="23.25">
      <c r="C2" s="102"/>
      <c r="D2" s="99"/>
      <c r="G2" s="100"/>
    </row>
    <row r="3" spans="2:26" ht="21">
      <c r="D3" s="103"/>
      <c r="G3" s="100"/>
      <c r="H3" s="100"/>
      <c r="I3" s="100"/>
      <c r="W3" s="65"/>
      <c r="Z3" s="104">
        <v>1939</v>
      </c>
    </row>
    <row r="4" spans="2:26" ht="15">
      <c r="C4" s="105" t="s">
        <v>135</v>
      </c>
      <c r="X4" s="66" t="s">
        <v>40</v>
      </c>
      <c r="Y4" s="66"/>
      <c r="Z4" s="67"/>
    </row>
    <row r="5" spans="2:26" ht="15">
      <c r="C5" s="98" t="s">
        <v>136</v>
      </c>
      <c r="D5" s="105"/>
    </row>
    <row r="6" spans="2:26" ht="13.5">
      <c r="B6" s="201" t="s">
        <v>137</v>
      </c>
      <c r="C6" s="202"/>
      <c r="D6" s="202"/>
      <c r="E6" s="202"/>
      <c r="R6" s="106"/>
      <c r="S6" s="106"/>
    </row>
    <row r="8" spans="2:26" ht="15" hidden="1" customHeight="1">
      <c r="B8" s="107" t="s">
        <v>50</v>
      </c>
      <c r="C8" s="108"/>
      <c r="D8" s="203" t="s">
        <v>42</v>
      </c>
      <c r="E8" s="204"/>
      <c r="F8" s="205"/>
    </row>
    <row r="9" spans="2:26" hidden="1">
      <c r="B9" s="109" t="s">
        <v>138</v>
      </c>
      <c r="C9" s="108"/>
      <c r="D9" s="109"/>
      <c r="E9" s="110" t="s">
        <v>139</v>
      </c>
      <c r="F9" s="108"/>
    </row>
    <row r="10" spans="2:26" ht="15" hidden="1" customHeight="1">
      <c r="B10" s="109" t="s">
        <v>140</v>
      </c>
      <c r="C10" s="108"/>
      <c r="D10" s="203" t="s">
        <v>41</v>
      </c>
      <c r="E10" s="204"/>
      <c r="F10" s="205"/>
    </row>
    <row r="11" spans="2:26" hidden="1">
      <c r="B11" s="109"/>
      <c r="C11" s="108"/>
      <c r="D11" s="109"/>
      <c r="E11" s="111"/>
      <c r="F11" s="108"/>
    </row>
    <row r="12" spans="2:26" ht="15" hidden="1" customHeight="1">
      <c r="B12" s="109" t="s">
        <v>51</v>
      </c>
      <c r="C12" s="108"/>
      <c r="D12" s="206" t="s">
        <v>43</v>
      </c>
      <c r="E12" s="207"/>
      <c r="F12" s="208"/>
    </row>
    <row r="13" spans="2:26" hidden="1">
      <c r="B13" s="109"/>
      <c r="C13" s="108"/>
      <c r="D13" s="203"/>
      <c r="E13" s="204"/>
      <c r="F13" s="205"/>
    </row>
    <row r="14" spans="2:26" hidden="1">
      <c r="F14" s="112"/>
      <c r="G14" s="112"/>
      <c r="H14" s="112"/>
    </row>
    <row r="15" spans="2:26" ht="13.5">
      <c r="B15" s="209" t="s">
        <v>52</v>
      </c>
      <c r="C15" s="202"/>
    </row>
    <row r="16" spans="2:26" ht="21.75" customHeight="1">
      <c r="B16" s="200" t="s">
        <v>53</v>
      </c>
      <c r="C16" s="200" t="s">
        <v>141</v>
      </c>
      <c r="D16" s="200" t="s">
        <v>7</v>
      </c>
      <c r="E16" s="200" t="s">
        <v>116</v>
      </c>
      <c r="F16" s="200" t="s">
        <v>117</v>
      </c>
      <c r="G16" s="200" t="s">
        <v>54</v>
      </c>
      <c r="H16" s="200"/>
      <c r="I16" s="200"/>
      <c r="J16" s="200"/>
      <c r="K16" s="200"/>
      <c r="L16" s="199" t="s">
        <v>118</v>
      </c>
      <c r="M16" s="199"/>
      <c r="N16" s="199"/>
      <c r="O16" s="199"/>
      <c r="P16" s="199"/>
      <c r="Q16" s="199"/>
      <c r="R16" s="199"/>
      <c r="S16" s="199"/>
      <c r="T16" s="200" t="s">
        <v>119</v>
      </c>
      <c r="U16" s="200" t="s">
        <v>120</v>
      </c>
      <c r="V16" s="210" t="s">
        <v>142</v>
      </c>
      <c r="W16" s="211"/>
      <c r="X16" s="211"/>
      <c r="Y16" s="212"/>
      <c r="Z16" s="200" t="s">
        <v>143</v>
      </c>
    </row>
    <row r="17" spans="2:186" ht="25.5" customHeight="1">
      <c r="B17" s="200"/>
      <c r="C17" s="200"/>
      <c r="D17" s="200"/>
      <c r="E17" s="200" t="s">
        <v>121</v>
      </c>
      <c r="F17" s="200"/>
      <c r="G17" s="200" t="s">
        <v>122</v>
      </c>
      <c r="H17" s="199" t="s">
        <v>123</v>
      </c>
      <c r="I17" s="199"/>
      <c r="J17" s="199"/>
      <c r="K17" s="199"/>
      <c r="L17" s="200" t="s">
        <v>124</v>
      </c>
      <c r="M17" s="200"/>
      <c r="N17" s="200"/>
      <c r="O17" s="200"/>
      <c r="P17" s="200"/>
      <c r="Q17" s="200" t="s">
        <v>125</v>
      </c>
      <c r="R17" s="200"/>
      <c r="S17" s="200"/>
      <c r="T17" s="200"/>
      <c r="U17" s="200"/>
      <c r="V17" s="213"/>
      <c r="W17" s="214"/>
      <c r="X17" s="214"/>
      <c r="Y17" s="215"/>
      <c r="Z17" s="200"/>
      <c r="GD17" s="113" t="s">
        <v>144</v>
      </c>
    </row>
    <row r="18" spans="2:186" ht="29.25" customHeight="1">
      <c r="B18" s="200"/>
      <c r="C18" s="200"/>
      <c r="D18" s="200"/>
      <c r="E18" s="200"/>
      <c r="F18" s="200"/>
      <c r="G18" s="200"/>
      <c r="H18" s="200" t="s">
        <v>126</v>
      </c>
      <c r="I18" s="200" t="s">
        <v>127</v>
      </c>
      <c r="J18" s="200"/>
      <c r="K18" s="200"/>
      <c r="L18" s="200" t="s">
        <v>128</v>
      </c>
      <c r="M18" s="200"/>
      <c r="N18" s="200" t="s">
        <v>129</v>
      </c>
      <c r="O18" s="200"/>
      <c r="P18" s="200" t="s">
        <v>130</v>
      </c>
      <c r="Q18" s="200" t="s">
        <v>29</v>
      </c>
      <c r="R18" s="200" t="s">
        <v>30</v>
      </c>
      <c r="S18" s="200" t="s">
        <v>131</v>
      </c>
      <c r="T18" s="200"/>
      <c r="U18" s="200"/>
      <c r="V18" s="216"/>
      <c r="W18" s="217"/>
      <c r="X18" s="217"/>
      <c r="Y18" s="218"/>
      <c r="Z18" s="200"/>
    </row>
    <row r="19" spans="2:186" ht="44.25" customHeight="1">
      <c r="B19" s="200"/>
      <c r="C19" s="200"/>
      <c r="D19" s="200"/>
      <c r="E19" s="200"/>
      <c r="F19" s="200"/>
      <c r="G19" s="200"/>
      <c r="H19" s="200"/>
      <c r="I19" s="200" t="s">
        <v>132</v>
      </c>
      <c r="J19" s="200" t="s">
        <v>133</v>
      </c>
      <c r="K19" s="200" t="s">
        <v>134</v>
      </c>
      <c r="L19" s="200" t="s">
        <v>30</v>
      </c>
      <c r="M19" s="200" t="s">
        <v>29</v>
      </c>
      <c r="N19" s="200" t="s">
        <v>30</v>
      </c>
      <c r="O19" s="200" t="s">
        <v>29</v>
      </c>
      <c r="P19" s="200"/>
      <c r="Q19" s="200"/>
      <c r="R19" s="200"/>
      <c r="S19" s="200"/>
      <c r="T19" s="200"/>
      <c r="U19" s="200"/>
      <c r="V19" s="200" t="s">
        <v>145</v>
      </c>
      <c r="W19" s="200" t="s">
        <v>146</v>
      </c>
      <c r="X19" s="200" t="s">
        <v>147</v>
      </c>
      <c r="Y19" s="219" t="s">
        <v>148</v>
      </c>
      <c r="Z19" s="200"/>
    </row>
    <row r="20" spans="2:186" ht="36" customHeight="1"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20"/>
      <c r="Z20" s="200"/>
    </row>
    <row r="21" spans="2:186">
      <c r="B21" s="114">
        <v>100</v>
      </c>
      <c r="C21" s="173">
        <v>42736</v>
      </c>
      <c r="D21" s="115">
        <f>SUM(E21:K21)</f>
        <v>19210615529</v>
      </c>
      <c r="E21" s="115">
        <f>+'REGISTROS AT2018'!F8</f>
        <v>17631128503</v>
      </c>
      <c r="F21" s="115">
        <f>+'REGISTROS AT2018'!G8</f>
        <v>1579487026</v>
      </c>
      <c r="G21" s="115">
        <f>+'REGISTROS AT2018'!H8</f>
        <v>0</v>
      </c>
      <c r="H21" s="115">
        <f>+'REGISTROS AT2018'!I8</f>
        <v>0</v>
      </c>
      <c r="I21" s="115">
        <f>+'REGISTROS AT2018'!J8</f>
        <v>0</v>
      </c>
      <c r="J21" s="115">
        <f>+'REGISTROS AT2018'!K8</f>
        <v>0</v>
      </c>
      <c r="K21" s="115">
        <f>+'REGISTROS AT2018'!L8</f>
        <v>0</v>
      </c>
      <c r="L21" s="115">
        <f>+'REGISTROS AT2018'!M8</f>
        <v>0</v>
      </c>
      <c r="M21" s="115">
        <f>+'REGISTROS AT2018'!N8</f>
        <v>0</v>
      </c>
      <c r="N21" s="115">
        <f>+'REGISTROS AT2018'!O8</f>
        <v>0</v>
      </c>
      <c r="O21" s="115">
        <f>+'REGISTROS AT2018'!P8</f>
        <v>0</v>
      </c>
      <c r="P21" s="115">
        <f>+'REGISTROS AT2018'!Q8</f>
        <v>0</v>
      </c>
      <c r="Q21" s="115">
        <f>+'REGISTROS AT2018'!R8</f>
        <v>3907278825</v>
      </c>
      <c r="R21" s="115">
        <f>+'REGISTROS AT2018'!S8</f>
        <v>0</v>
      </c>
      <c r="S21" s="115">
        <f>+'REGISTROS AT2018'!T8</f>
        <v>0</v>
      </c>
      <c r="T21" s="115">
        <f>+'REGISTROS AT2018'!U8</f>
        <v>0</v>
      </c>
      <c r="U21" s="115">
        <f>+'REGISTROS AT2018'!V8</f>
        <v>15505868616</v>
      </c>
      <c r="V21" s="115">
        <f>+'REGISTROS AT2018'!W8</f>
        <v>0</v>
      </c>
      <c r="W21" s="115">
        <f>+'REGISTROS AT2018'!X8</f>
        <v>0</v>
      </c>
      <c r="X21" s="115">
        <f>+'REGISTROS AT2018'!Y8</f>
        <v>0</v>
      </c>
      <c r="Y21" s="115">
        <f>+'REGISTROS AT2018'!Z8</f>
        <v>0</v>
      </c>
      <c r="Z21" s="115">
        <f>+'REGISTROS AT2018'!AA8</f>
        <v>0</v>
      </c>
    </row>
    <row r="22" spans="2:186">
      <c r="B22" s="114">
        <v>101</v>
      </c>
      <c r="C22" s="173">
        <v>42766</v>
      </c>
      <c r="D22" s="115">
        <f t="shared" ref="D22:D67" si="0">SUM(E22:K22)</f>
        <v>0</v>
      </c>
      <c r="E22" s="115">
        <f>+'REGISTROS AT2018'!F9</f>
        <v>0</v>
      </c>
      <c r="F22" s="115">
        <f>+'REGISTROS AT2018'!G9</f>
        <v>0</v>
      </c>
      <c r="G22" s="115">
        <f>+'REGISTROS AT2018'!H9</f>
        <v>0</v>
      </c>
      <c r="H22" s="115">
        <f>+'REGISTROS AT2018'!I9</f>
        <v>0</v>
      </c>
      <c r="I22" s="115">
        <f>+'REGISTROS AT2018'!J9</f>
        <v>0</v>
      </c>
      <c r="J22" s="115">
        <f>+'REGISTROS AT2018'!K9</f>
        <v>0</v>
      </c>
      <c r="K22" s="115">
        <f>+'REGISTROS AT2018'!L9</f>
        <v>0</v>
      </c>
      <c r="L22" s="115">
        <f>+'REGISTROS AT2018'!M9</f>
        <v>0</v>
      </c>
      <c r="M22" s="115">
        <f>+'REGISTROS AT2018'!N9</f>
        <v>0</v>
      </c>
      <c r="N22" s="115">
        <f>+'REGISTROS AT2018'!O9</f>
        <v>0</v>
      </c>
      <c r="O22" s="115">
        <f>+'REGISTROS AT2018'!P9</f>
        <v>0</v>
      </c>
      <c r="P22" s="115">
        <f>+'REGISTROS AT2018'!Q9</f>
        <v>0</v>
      </c>
      <c r="Q22" s="115">
        <f>+'REGISTROS AT2018'!R9</f>
        <v>0</v>
      </c>
      <c r="R22" s="115">
        <f>+'REGISTROS AT2018'!S9</f>
        <v>0</v>
      </c>
      <c r="S22" s="115">
        <f>+'REGISTROS AT2018'!T9</f>
        <v>0</v>
      </c>
      <c r="T22" s="115">
        <f>+'REGISTROS AT2018'!U9</f>
        <v>0</v>
      </c>
      <c r="U22" s="115">
        <f>+'REGISTROS AT2018'!V9</f>
        <v>0</v>
      </c>
      <c r="V22" s="115">
        <f>+'REGISTROS AT2018'!W9</f>
        <v>0</v>
      </c>
      <c r="W22" s="115">
        <f>+'REGISTROS AT2018'!X9</f>
        <v>0</v>
      </c>
      <c r="X22" s="115">
        <f>+'REGISTROS AT2018'!Y9</f>
        <v>0</v>
      </c>
      <c r="Y22" s="115">
        <f>+'REGISTROS AT2018'!Z9</f>
        <v>0</v>
      </c>
      <c r="Z22" s="115">
        <f>+'REGISTROS AT2018'!AA9</f>
        <v>0</v>
      </c>
    </row>
    <row r="23" spans="2:186">
      <c r="B23" s="114">
        <v>102</v>
      </c>
      <c r="C23" s="173">
        <f>+C22</f>
        <v>42766</v>
      </c>
      <c r="D23" s="115">
        <f t="shared" si="0"/>
        <v>-26250243.490042455</v>
      </c>
      <c r="E23" s="115">
        <f>+'REGISTROS AT2018'!F11+'REGISTROS AT2018'!F12</f>
        <v>-26250243.490042455</v>
      </c>
      <c r="F23" s="115">
        <f>+'REGISTROS AT2018'!G11+'REGISTROS AT2018'!G12</f>
        <v>0</v>
      </c>
      <c r="G23" s="115">
        <f>+'REGISTROS AT2018'!H11+'REGISTROS AT2018'!H12</f>
        <v>0</v>
      </c>
      <c r="H23" s="115">
        <f>+'REGISTROS AT2018'!I11+'REGISTROS AT2018'!I12</f>
        <v>0</v>
      </c>
      <c r="I23" s="115">
        <f>+'REGISTROS AT2018'!J11+'REGISTROS AT2018'!J12</f>
        <v>0</v>
      </c>
      <c r="J23" s="115">
        <f>+'REGISTROS AT2018'!K11+'REGISTROS AT2018'!K12</f>
        <v>0</v>
      </c>
      <c r="K23" s="115">
        <f>+'REGISTROS AT2018'!L11+'REGISTROS AT2018'!L12</f>
        <v>0</v>
      </c>
      <c r="L23" s="115">
        <f>+'REGISTROS AT2018'!M11+'REGISTROS AT2018'!M12</f>
        <v>0</v>
      </c>
      <c r="M23" s="115">
        <f>+'REGISTROS AT2018'!N11+'REGISTROS AT2018'!N12</f>
        <v>0</v>
      </c>
      <c r="N23" s="115">
        <f>+'REGISTROS AT2018'!O11+'REGISTROS AT2018'!O12</f>
        <v>0</v>
      </c>
      <c r="O23" s="115">
        <f>+'REGISTROS AT2018'!P11+'REGISTROS AT2018'!P12</f>
        <v>0</v>
      </c>
      <c r="P23" s="115">
        <f>+'REGISTROS AT2018'!Q11+'REGISTROS AT2018'!Q12</f>
        <v>0</v>
      </c>
      <c r="Q23" s="115">
        <f>+'REGISTROS AT2018'!R11+'REGISTROS AT2018'!R12</f>
        <v>-7145803.0235290993</v>
      </c>
      <c r="R23" s="115">
        <f>+'REGISTROS AT2018'!S11+'REGISTROS AT2018'!S12</f>
        <v>0</v>
      </c>
      <c r="S23" s="115">
        <f>+'REGISTROS AT2018'!T11+'REGISTROS AT2018'!T12</f>
        <v>0</v>
      </c>
      <c r="T23" s="115">
        <f>+'REGISTROS AT2018'!U11+'REGISTROS AT2018'!U12</f>
        <v>0</v>
      </c>
      <c r="U23" s="115">
        <f>+'REGISTROS AT2018'!V11+'REGISTROS AT2018'!V12</f>
        <v>-26250243.490042455</v>
      </c>
      <c r="V23" s="115">
        <f>+'REGISTROS AT2018'!W11+'REGISTROS AT2018'!W12</f>
        <v>0</v>
      </c>
      <c r="W23" s="115">
        <f>+'REGISTROS AT2018'!X11+'REGISTROS AT2018'!X12</f>
        <v>0</v>
      </c>
      <c r="X23" s="115">
        <f>+'REGISTROS AT2018'!Y11+'REGISTROS AT2018'!Y12</f>
        <v>0</v>
      </c>
      <c r="Y23" s="115">
        <f>+'REGISTROS AT2018'!Z11+'REGISTROS AT2018'!Z12</f>
        <v>0</v>
      </c>
      <c r="Z23" s="115">
        <f>+'REGISTROS AT2018'!AA11+'REGISTROS AT2018'!AA12</f>
        <v>0</v>
      </c>
    </row>
    <row r="24" spans="2:186">
      <c r="B24" s="114">
        <v>101</v>
      </c>
      <c r="C24" s="173">
        <v>42794</v>
      </c>
      <c r="D24" s="115">
        <f t="shared" si="0"/>
        <v>95921826.427549779</v>
      </c>
      <c r="E24" s="115">
        <f>+'REGISTROS AT2018'!F14</f>
        <v>88024391.297549784</v>
      </c>
      <c r="F24" s="115">
        <f>+'REGISTROS AT2018'!G14</f>
        <v>7897435.1299999999</v>
      </c>
      <c r="G24" s="115">
        <f>+'REGISTROS AT2018'!H14</f>
        <v>0</v>
      </c>
      <c r="H24" s="115">
        <f>+'REGISTROS AT2018'!I14</f>
        <v>0</v>
      </c>
      <c r="I24" s="115">
        <f>+'REGISTROS AT2018'!J14</f>
        <v>0</v>
      </c>
      <c r="J24" s="115">
        <f>+'REGISTROS AT2018'!K14</f>
        <v>0</v>
      </c>
      <c r="K24" s="115">
        <f>+'REGISTROS AT2018'!L14</f>
        <v>0</v>
      </c>
      <c r="L24" s="115">
        <f>+'REGISTROS AT2018'!M14</f>
        <v>0</v>
      </c>
      <c r="M24" s="115">
        <f>+'REGISTROS AT2018'!N14</f>
        <v>0</v>
      </c>
      <c r="N24" s="115">
        <f>+'REGISTROS AT2018'!O14</f>
        <v>0</v>
      </c>
      <c r="O24" s="115">
        <f>+'REGISTROS AT2018'!P14</f>
        <v>0</v>
      </c>
      <c r="P24" s="115">
        <f>+'REGISTROS AT2018'!Q14</f>
        <v>0</v>
      </c>
      <c r="Q24" s="115">
        <f>+'REGISTROS AT2018'!R14</f>
        <v>19500665.109882355</v>
      </c>
      <c r="R24" s="115">
        <f>+'REGISTROS AT2018'!S14</f>
        <v>0</v>
      </c>
      <c r="S24" s="115">
        <f>+'REGISTROS AT2018'!T14</f>
        <v>0</v>
      </c>
      <c r="T24" s="115">
        <f>+'REGISTROS AT2018'!U14</f>
        <v>0</v>
      </c>
      <c r="U24" s="115">
        <f>+'REGISTROS AT2018'!V14</f>
        <v>77398091.862549797</v>
      </c>
      <c r="V24" s="115">
        <f>+'REGISTROS AT2018'!W14</f>
        <v>0</v>
      </c>
      <c r="W24" s="115">
        <f>+'REGISTROS AT2018'!X14</f>
        <v>0</v>
      </c>
      <c r="X24" s="115">
        <f>+'REGISTROS AT2018'!Y14</f>
        <v>0</v>
      </c>
      <c r="Y24" s="115">
        <f>+'REGISTROS AT2018'!Z14</f>
        <v>0</v>
      </c>
      <c r="Z24" s="115">
        <f>+'REGISTROS AT2018'!AA14</f>
        <v>0</v>
      </c>
    </row>
    <row r="25" spans="2:186">
      <c r="B25" s="114">
        <v>102</v>
      </c>
      <c r="C25" s="173">
        <f>+C24</f>
        <v>42794</v>
      </c>
      <c r="D25" s="115">
        <f t="shared" si="0"/>
        <v>-15799103</v>
      </c>
      <c r="E25" s="115">
        <f>+'REGISTROS AT2018'!F16+'REGISTROS AT2018'!F17</f>
        <v>-15799103</v>
      </c>
      <c r="F25" s="115">
        <f>+'REGISTROS AT2018'!G16+'REGISTROS AT2018'!G17</f>
        <v>0</v>
      </c>
      <c r="G25" s="115">
        <f>+'REGISTROS AT2018'!H16+'REGISTROS AT2018'!H17</f>
        <v>0</v>
      </c>
      <c r="H25" s="115">
        <f>+'REGISTROS AT2018'!I16+'REGISTROS AT2018'!I17</f>
        <v>0</v>
      </c>
      <c r="I25" s="115">
        <f>+'REGISTROS AT2018'!J16+'REGISTROS AT2018'!J17</f>
        <v>0</v>
      </c>
      <c r="J25" s="115">
        <f>+'REGISTROS AT2018'!K16+'REGISTROS AT2018'!K17</f>
        <v>0</v>
      </c>
      <c r="K25" s="115">
        <f>+'REGISTROS AT2018'!L16+'REGISTROS AT2018'!L17</f>
        <v>0</v>
      </c>
      <c r="L25" s="115">
        <f>+'REGISTROS AT2018'!M16+'REGISTROS AT2018'!M17</f>
        <v>0</v>
      </c>
      <c r="M25" s="115">
        <f>+'REGISTROS AT2018'!N16+'REGISTROS AT2018'!N17</f>
        <v>0</v>
      </c>
      <c r="N25" s="115">
        <f>+'REGISTROS AT2018'!O16+'REGISTROS AT2018'!O17</f>
        <v>0</v>
      </c>
      <c r="O25" s="115">
        <f>+'REGISTROS AT2018'!P16+'REGISTROS AT2018'!P17</f>
        <v>0</v>
      </c>
      <c r="P25" s="115">
        <f>+'REGISTROS AT2018'!Q16+'REGISTROS AT2018'!Q17</f>
        <v>0</v>
      </c>
      <c r="Q25" s="115">
        <f>+'REGISTROS AT2018'!R16+'REGISTROS AT2018'!R17</f>
        <v>-4300808.7917079004</v>
      </c>
      <c r="R25" s="115">
        <f>+'REGISTROS AT2018'!S16+'REGISTROS AT2018'!S17</f>
        <v>0</v>
      </c>
      <c r="S25" s="115">
        <f>+'REGISTROS AT2018'!T16+'REGISTROS AT2018'!T17</f>
        <v>0</v>
      </c>
      <c r="T25" s="115">
        <f>+'REGISTROS AT2018'!U16+'REGISTROS AT2018'!U17</f>
        <v>0</v>
      </c>
      <c r="U25" s="115">
        <f>+'REGISTROS AT2018'!V16+'REGISTROS AT2018'!V17</f>
        <v>-15799103</v>
      </c>
      <c r="V25" s="115">
        <f>+'REGISTROS AT2018'!W16+'REGISTROS AT2018'!W17</f>
        <v>0</v>
      </c>
      <c r="W25" s="115">
        <f>+'REGISTROS AT2018'!X16+'REGISTROS AT2018'!X17</f>
        <v>0</v>
      </c>
      <c r="X25" s="115">
        <f>+'REGISTROS AT2018'!Y16+'REGISTROS AT2018'!Y17</f>
        <v>0</v>
      </c>
      <c r="Y25" s="115">
        <f>+'REGISTROS AT2018'!Z16+'REGISTROS AT2018'!Z17</f>
        <v>0</v>
      </c>
      <c r="Z25" s="115">
        <f>+'REGISTROS AT2018'!AA16+'REGISTROS AT2018'!AA17</f>
        <v>0</v>
      </c>
    </row>
    <row r="26" spans="2:186">
      <c r="B26" s="114">
        <v>101</v>
      </c>
      <c r="C26" s="173">
        <v>42825</v>
      </c>
      <c r="D26" s="115">
        <f t="shared" si="0"/>
        <v>38528976.017875016</v>
      </c>
      <c r="E26" s="115">
        <f>+'REGISTROS AT2018'!F19</f>
        <v>35354207.095615014</v>
      </c>
      <c r="F26" s="115">
        <f>+'REGISTROS AT2018'!G19</f>
        <v>3174768.9222600004</v>
      </c>
      <c r="G26" s="115">
        <f>+'REGISTROS AT2018'!H19</f>
        <v>0</v>
      </c>
      <c r="H26" s="115">
        <f>+'REGISTROS AT2018'!I19</f>
        <v>0</v>
      </c>
      <c r="I26" s="115">
        <f>+'REGISTROS AT2018'!J19</f>
        <v>0</v>
      </c>
      <c r="J26" s="115">
        <f>+'REGISTROS AT2018'!K19</f>
        <v>0</v>
      </c>
      <c r="K26" s="115">
        <f>+'REGISTROS AT2018'!L19</f>
        <v>0</v>
      </c>
      <c r="L26" s="115">
        <f>+'REGISTROS AT2018'!M19</f>
        <v>0</v>
      </c>
      <c r="M26" s="115">
        <f>+'REGISTROS AT2018'!N19</f>
        <v>0</v>
      </c>
      <c r="N26" s="115">
        <f>+'REGISTROS AT2018'!O19</f>
        <v>0</v>
      </c>
      <c r="O26" s="115">
        <f>+'REGISTROS AT2018'!P19</f>
        <v>0</v>
      </c>
      <c r="P26" s="115">
        <f>+'REGISTROS AT2018'!Q19</f>
        <v>0</v>
      </c>
      <c r="Q26" s="115">
        <f>+'REGISTROS AT2018'!R19</f>
        <v>7830665.7565892907</v>
      </c>
      <c r="R26" s="115">
        <f>+'REGISTROS AT2018'!S19</f>
        <v>0</v>
      </c>
      <c r="S26" s="115">
        <f>+'REGISTROS AT2018'!T19</f>
        <v>0</v>
      </c>
      <c r="T26" s="115">
        <f>+'REGISTROS AT2018'!U19</f>
        <v>0</v>
      </c>
      <c r="U26" s="115">
        <f>+'REGISTROS AT2018'!V19</f>
        <v>31082434.72274502</v>
      </c>
      <c r="V26" s="115">
        <f>+'REGISTROS AT2018'!W19</f>
        <v>0</v>
      </c>
      <c r="W26" s="115">
        <f>+'REGISTROS AT2018'!X19</f>
        <v>0</v>
      </c>
      <c r="X26" s="115">
        <f>+'REGISTROS AT2018'!Y19</f>
        <v>0</v>
      </c>
      <c r="Y26" s="115">
        <f>+'REGISTROS AT2018'!Z19</f>
        <v>0</v>
      </c>
      <c r="Z26" s="115">
        <f>+'REGISTROS AT2018'!AA19</f>
        <v>0</v>
      </c>
    </row>
    <row r="27" spans="2:186">
      <c r="B27" s="114">
        <v>102</v>
      </c>
      <c r="C27" s="173">
        <f>+C26</f>
        <v>42825</v>
      </c>
      <c r="D27" s="115">
        <f t="shared" si="0"/>
        <v>-31376674.156630412</v>
      </c>
      <c r="E27" s="115">
        <f>+'REGISTROS AT2018'!F21+'REGISTROS AT2018'!F22</f>
        <v>-31376674.156630412</v>
      </c>
      <c r="F27" s="115">
        <f>+'REGISTROS AT2018'!G21+'REGISTROS AT2018'!G22</f>
        <v>0</v>
      </c>
      <c r="G27" s="115">
        <f>+'REGISTROS AT2018'!H21+'REGISTROS AT2018'!H22</f>
        <v>0</v>
      </c>
      <c r="H27" s="115">
        <f>+'REGISTROS AT2018'!I21+'REGISTROS AT2018'!I22</f>
        <v>0</v>
      </c>
      <c r="I27" s="115">
        <f>+'REGISTROS AT2018'!J21+'REGISTROS AT2018'!J22</f>
        <v>0</v>
      </c>
      <c r="J27" s="115">
        <f>+'REGISTROS AT2018'!K21+'REGISTROS AT2018'!K22</f>
        <v>0</v>
      </c>
      <c r="K27" s="115">
        <f>+'REGISTROS AT2018'!L21+'REGISTROS AT2018'!L22</f>
        <v>0</v>
      </c>
      <c r="L27" s="115">
        <f>+'REGISTROS AT2018'!M21+'REGISTROS AT2018'!M22</f>
        <v>0</v>
      </c>
      <c r="M27" s="115">
        <f>+'REGISTROS AT2018'!N21+'REGISTROS AT2018'!N22</f>
        <v>0</v>
      </c>
      <c r="N27" s="115">
        <f>+'REGISTROS AT2018'!O21+'REGISTROS AT2018'!O22</f>
        <v>0</v>
      </c>
      <c r="O27" s="115">
        <f>+'REGISTROS AT2018'!P21+'REGISTROS AT2018'!P22</f>
        <v>0</v>
      </c>
      <c r="P27" s="115">
        <f>+'REGISTROS AT2018'!Q21+'REGISTROS AT2018'!Q22</f>
        <v>0</v>
      </c>
      <c r="Q27" s="115">
        <f>+'REGISTROS AT2018'!R21+'REGISTROS AT2018'!R22</f>
        <v>-8541312.5078930203</v>
      </c>
      <c r="R27" s="115">
        <f>+'REGISTROS AT2018'!S21+'REGISTROS AT2018'!S22</f>
        <v>0</v>
      </c>
      <c r="S27" s="115">
        <f>+'REGISTROS AT2018'!T21+'REGISTROS AT2018'!T22</f>
        <v>0</v>
      </c>
      <c r="T27" s="115">
        <f>+'REGISTROS AT2018'!U21+'REGISTROS AT2018'!U22</f>
        <v>0</v>
      </c>
      <c r="U27" s="115">
        <f>+'REGISTROS AT2018'!V21+'REGISTROS AT2018'!V22</f>
        <v>-31376674.156630412</v>
      </c>
      <c r="V27" s="115">
        <f>+'REGISTROS AT2018'!W21+'REGISTROS AT2018'!W22</f>
        <v>0</v>
      </c>
      <c r="W27" s="115">
        <f>+'REGISTROS AT2018'!X21+'REGISTROS AT2018'!X22</f>
        <v>0</v>
      </c>
      <c r="X27" s="115">
        <f>+'REGISTROS AT2018'!Y21+'REGISTROS AT2018'!Y22</f>
        <v>0</v>
      </c>
      <c r="Y27" s="115">
        <f>+'REGISTROS AT2018'!Z21+'REGISTROS AT2018'!Z22</f>
        <v>0</v>
      </c>
      <c r="Z27" s="115">
        <f>+'REGISTROS AT2018'!AA21+'REGISTROS AT2018'!AA22</f>
        <v>0</v>
      </c>
    </row>
    <row r="28" spans="2:186">
      <c r="B28" s="114">
        <f>+B26</f>
        <v>101</v>
      </c>
      <c r="C28" s="173">
        <v>42855</v>
      </c>
      <c r="D28" s="115">
        <f t="shared" si="0"/>
        <v>77086561.243194997</v>
      </c>
      <c r="E28" s="115">
        <f>+'REGISTROS AT2018'!F24</f>
        <v>70724324.322985962</v>
      </c>
      <c r="F28" s="115">
        <f>+'REGISTROS AT2018'!G24</f>
        <v>6362236.9202090409</v>
      </c>
      <c r="G28" s="115">
        <f>+'REGISTROS AT2018'!H24</f>
        <v>0</v>
      </c>
      <c r="H28" s="115">
        <f>+'REGISTROS AT2018'!I24</f>
        <v>0</v>
      </c>
      <c r="I28" s="115">
        <f>+'REGISTROS AT2018'!J24</f>
        <v>0</v>
      </c>
      <c r="J28" s="115">
        <f>+'REGISTROS AT2018'!K24</f>
        <v>0</v>
      </c>
      <c r="K28" s="115">
        <f>+'REGISTROS AT2018'!L24</f>
        <v>0</v>
      </c>
      <c r="L28" s="115">
        <f>+'REGISTROS AT2018'!M24</f>
        <v>0</v>
      </c>
      <c r="M28" s="115">
        <f>+'REGISTROS AT2018'!N24</f>
        <v>0</v>
      </c>
      <c r="N28" s="115">
        <f>+'REGISTROS AT2018'!O24</f>
        <v>0</v>
      </c>
      <c r="O28" s="115">
        <f>+'REGISTROS AT2018'!P24</f>
        <v>0</v>
      </c>
      <c r="P28" s="115">
        <f>+'REGISTROS AT2018'!Q24</f>
        <v>0</v>
      </c>
      <c r="Q28" s="115">
        <f>+'REGISTROS AT2018'!R24</f>
        <v>15658488.926173367</v>
      </c>
      <c r="R28" s="115">
        <f>+'REGISTROS AT2018'!S24</f>
        <v>0</v>
      </c>
      <c r="S28" s="115">
        <f>+'REGISTROS AT2018'!T24</f>
        <v>0</v>
      </c>
      <c r="T28" s="115">
        <f>+'REGISTROS AT2018'!U24</f>
        <v>0</v>
      </c>
      <c r="U28" s="115">
        <f>+'REGISTROS AT2018'!V24</f>
        <v>62163692.487754501</v>
      </c>
      <c r="V28" s="115">
        <f>+'REGISTROS AT2018'!W24</f>
        <v>0</v>
      </c>
      <c r="W28" s="115">
        <f>+'REGISTROS AT2018'!X24</f>
        <v>0</v>
      </c>
      <c r="X28" s="115">
        <f>+'REGISTROS AT2018'!Y24</f>
        <v>0</v>
      </c>
      <c r="Y28" s="115">
        <f>+'REGISTROS AT2018'!Z24</f>
        <v>0</v>
      </c>
      <c r="Z28" s="115">
        <f>+'REGISTROS AT2018'!AA24</f>
        <v>0</v>
      </c>
    </row>
    <row r="29" spans="2:186">
      <c r="B29" s="114">
        <v>300</v>
      </c>
      <c r="C29" s="173">
        <f>+C28</f>
        <v>42855</v>
      </c>
      <c r="D29" s="115">
        <f t="shared" si="0"/>
        <v>-1152405443</v>
      </c>
      <c r="E29" s="115">
        <f>+'REGISTROS AT2018'!F26</f>
        <v>-1152405443</v>
      </c>
      <c r="F29" s="115">
        <f>+'REGISTROS AT2018'!G26</f>
        <v>0</v>
      </c>
      <c r="G29" s="115">
        <f>+'REGISTROS AT2018'!H26</f>
        <v>0</v>
      </c>
      <c r="H29" s="115">
        <f>+'REGISTROS AT2018'!I26</f>
        <v>0</v>
      </c>
      <c r="I29" s="115">
        <f>+'REGISTROS AT2018'!J26</f>
        <v>0</v>
      </c>
      <c r="J29" s="115">
        <f>+'REGISTROS AT2018'!K26</f>
        <v>0</v>
      </c>
      <c r="K29" s="115">
        <f>+'REGISTROS AT2018'!L26</f>
        <v>0</v>
      </c>
      <c r="L29" s="115">
        <f>+'REGISTROS AT2018'!M26</f>
        <v>0</v>
      </c>
      <c r="M29" s="115">
        <f>+'REGISTROS AT2018'!N26</f>
        <v>0</v>
      </c>
      <c r="N29" s="115">
        <f>+'REGISTROS AT2018'!O26</f>
        <v>0</v>
      </c>
      <c r="O29" s="115">
        <f>+'REGISTROS AT2018'!P26</f>
        <v>0</v>
      </c>
      <c r="P29" s="115">
        <f>+'REGISTROS AT2018'!Q26</f>
        <v>0</v>
      </c>
      <c r="Q29" s="115">
        <f>+'REGISTROS AT2018'!R26</f>
        <v>0</v>
      </c>
      <c r="R29" s="115">
        <f>+'REGISTROS AT2018'!S26</f>
        <v>0</v>
      </c>
      <c r="S29" s="115">
        <f>+'REGISTROS AT2018'!T26</f>
        <v>0</v>
      </c>
      <c r="T29" s="115">
        <f>+'REGISTROS AT2018'!U26</f>
        <v>0</v>
      </c>
      <c r="U29" s="115">
        <f>+'REGISTROS AT2018'!V26</f>
        <v>-1152405443</v>
      </c>
      <c r="V29" s="115">
        <f>+'REGISTROS AT2018'!W26</f>
        <v>0</v>
      </c>
      <c r="W29" s="115">
        <f>+'REGISTROS AT2018'!X26</f>
        <v>0</v>
      </c>
      <c r="X29" s="115">
        <f>+'REGISTROS AT2018'!Y26</f>
        <v>0</v>
      </c>
      <c r="Y29" s="115">
        <f>+'REGISTROS AT2018'!Z26</f>
        <v>0</v>
      </c>
      <c r="Z29" s="115">
        <f>+'REGISTROS AT2018'!AA26</f>
        <v>0</v>
      </c>
    </row>
    <row r="30" spans="2:186">
      <c r="B30" s="114">
        <f>+B27</f>
        <v>102</v>
      </c>
      <c r="C30" s="173">
        <f>+C28</f>
        <v>42855</v>
      </c>
      <c r="D30" s="115">
        <f t="shared" si="0"/>
        <v>-15671820.999999998</v>
      </c>
      <c r="E30" s="115">
        <f>+'REGISTROS AT2018'!F27</f>
        <v>-15671820.999999998</v>
      </c>
      <c r="F30" s="115">
        <f>+'REGISTROS AT2018'!G26+'REGISTROS AT2018'!G27</f>
        <v>0</v>
      </c>
      <c r="G30" s="115">
        <f>+'REGISTROS AT2018'!H26+'REGISTROS AT2018'!H27</f>
        <v>0</v>
      </c>
      <c r="H30" s="115">
        <f>+'REGISTROS AT2018'!I26+'REGISTROS AT2018'!I27</f>
        <v>0</v>
      </c>
      <c r="I30" s="115">
        <f>+'REGISTROS AT2018'!J26+'REGISTROS AT2018'!J27</f>
        <v>0</v>
      </c>
      <c r="J30" s="115">
        <f>+'REGISTROS AT2018'!K26+'REGISTROS AT2018'!K27</f>
        <v>0</v>
      </c>
      <c r="K30" s="115">
        <f>+'REGISTROS AT2018'!L26+'REGISTROS AT2018'!L27</f>
        <v>0</v>
      </c>
      <c r="L30" s="115">
        <f>+'REGISTROS AT2018'!M26+'REGISTROS AT2018'!M27</f>
        <v>0</v>
      </c>
      <c r="M30" s="115">
        <f>+'REGISTROS AT2018'!N26+'REGISTROS AT2018'!N27</f>
        <v>0</v>
      </c>
      <c r="N30" s="115">
        <f>+'REGISTROS AT2018'!O26+'REGISTROS AT2018'!O27</f>
        <v>0</v>
      </c>
      <c r="O30" s="115">
        <f>+'REGISTROS AT2018'!P26+'REGISTROS AT2018'!P27</f>
        <v>0</v>
      </c>
      <c r="P30" s="115">
        <f>+'REGISTROS AT2018'!Q26+'REGISTROS AT2018'!Q27</f>
        <v>0</v>
      </c>
      <c r="Q30" s="115">
        <f>+'REGISTROS AT2018'!R26+'REGISTROS AT2018'!R27</f>
        <v>-4266160.2711794768</v>
      </c>
      <c r="R30" s="115">
        <f>+'REGISTROS AT2018'!S26+'REGISTROS AT2018'!S27</f>
        <v>0</v>
      </c>
      <c r="S30" s="115">
        <f>+'REGISTROS AT2018'!T26+'REGISTROS AT2018'!T27</f>
        <v>0</v>
      </c>
      <c r="T30" s="115">
        <f>+'REGISTROS AT2018'!U26+'REGISTROS AT2018'!U27</f>
        <v>0</v>
      </c>
      <c r="U30" s="115">
        <f>+'REGISTROS AT2018'!V27</f>
        <v>-15671820.999999998</v>
      </c>
      <c r="V30" s="115">
        <f>+'REGISTROS AT2018'!W26+'REGISTROS AT2018'!W27</f>
        <v>0</v>
      </c>
      <c r="W30" s="115">
        <f>+'REGISTROS AT2018'!X26+'REGISTROS AT2018'!X27</f>
        <v>0</v>
      </c>
      <c r="X30" s="115">
        <f>+'REGISTROS AT2018'!Y26+'REGISTROS AT2018'!Y27</f>
        <v>0</v>
      </c>
      <c r="Y30" s="115">
        <f>+'REGISTROS AT2018'!Z26+'REGISTROS AT2018'!Z27</f>
        <v>0</v>
      </c>
      <c r="Z30" s="115">
        <f>+'REGISTROS AT2018'!AA26+'REGISTROS AT2018'!AA27</f>
        <v>0</v>
      </c>
    </row>
    <row r="31" spans="2:186">
      <c r="B31" s="114">
        <f>+B28</f>
        <v>101</v>
      </c>
      <c r="C31" s="173">
        <v>42886</v>
      </c>
      <c r="D31" s="115">
        <f t="shared" si="0"/>
        <v>36361299.216083892</v>
      </c>
      <c r="E31" s="115">
        <f>+'REGISTROS AT2018'!F29</f>
        <v>33167456.282138955</v>
      </c>
      <c r="F31" s="115">
        <f>+'REGISTROS AT2018'!G29</f>
        <v>3193842.9339449382</v>
      </c>
      <c r="G31" s="115">
        <f>+'REGISTROS AT2018'!H29</f>
        <v>0</v>
      </c>
      <c r="H31" s="115">
        <f>+'REGISTROS AT2018'!I29</f>
        <v>0</v>
      </c>
      <c r="I31" s="115">
        <f>+'REGISTROS AT2018'!J29</f>
        <v>0</v>
      </c>
      <c r="J31" s="115">
        <f>+'REGISTROS AT2018'!K29</f>
        <v>0</v>
      </c>
      <c r="K31" s="115">
        <f>+'REGISTROS AT2018'!L29</f>
        <v>0</v>
      </c>
      <c r="L31" s="115">
        <f>+'REGISTROS AT2018'!M29</f>
        <v>0</v>
      </c>
      <c r="M31" s="115">
        <f>+'REGISTROS AT2018'!N29</f>
        <v>0</v>
      </c>
      <c r="N31" s="115">
        <f>+'REGISTROS AT2018'!O29</f>
        <v>0</v>
      </c>
      <c r="O31" s="115">
        <f>+'REGISTROS AT2018'!P29</f>
        <v>0</v>
      </c>
      <c r="P31" s="115">
        <f>+'REGISTROS AT2018'!Q29</f>
        <v>0</v>
      </c>
      <c r="Q31" s="115">
        <f>+'REGISTROS AT2018'!R29</f>
        <v>7852029.1203966709</v>
      </c>
      <c r="R31" s="115">
        <f>+'REGISTROS AT2018'!S29</f>
        <v>0</v>
      </c>
      <c r="S31" s="115">
        <f>+'REGISTROS AT2018'!T29</f>
        <v>0</v>
      </c>
      <c r="T31" s="115">
        <f>+'REGISTROS AT2018'!U29</f>
        <v>0</v>
      </c>
      <c r="U31" s="115">
        <f>+'REGISTROS AT2018'!V29</f>
        <v>28870019.100852761</v>
      </c>
      <c r="V31" s="115">
        <f>+'REGISTROS AT2018'!W29</f>
        <v>0</v>
      </c>
      <c r="W31" s="115">
        <f>+'REGISTROS AT2018'!X29</f>
        <v>0</v>
      </c>
      <c r="X31" s="115">
        <f>+'REGISTROS AT2018'!Y29</f>
        <v>0</v>
      </c>
      <c r="Y31" s="115">
        <f>+'REGISTROS AT2018'!Z29</f>
        <v>0</v>
      </c>
      <c r="Z31" s="115">
        <f>+'REGISTROS AT2018'!AA29</f>
        <v>0</v>
      </c>
    </row>
    <row r="32" spans="2:186">
      <c r="B32" s="114">
        <f t="shared" ref="B32:B46" si="1">+B30</f>
        <v>102</v>
      </c>
      <c r="C32" s="173">
        <f>+C31</f>
        <v>42886</v>
      </c>
      <c r="D32" s="115">
        <f t="shared" si="0"/>
        <v>-17910832</v>
      </c>
      <c r="E32" s="115">
        <f>+'REGISTROS AT2018'!F31+'REGISTROS AT2018'!F32</f>
        <v>-17910832</v>
      </c>
      <c r="F32" s="115">
        <f>+'REGISTROS AT2018'!G31+'REGISTROS AT2018'!G32</f>
        <v>0</v>
      </c>
      <c r="G32" s="115">
        <f>+'REGISTROS AT2018'!H31+'REGISTROS AT2018'!H32</f>
        <v>0</v>
      </c>
      <c r="H32" s="115">
        <f>+'REGISTROS AT2018'!I31+'REGISTROS AT2018'!I32</f>
        <v>0</v>
      </c>
      <c r="I32" s="115">
        <f>+'REGISTROS AT2018'!J31+'REGISTROS AT2018'!J32</f>
        <v>0</v>
      </c>
      <c r="J32" s="115">
        <f>+'REGISTROS AT2018'!K31+'REGISTROS AT2018'!K32</f>
        <v>0</v>
      </c>
      <c r="K32" s="115">
        <f>+'REGISTROS AT2018'!L31+'REGISTROS AT2018'!L32</f>
        <v>0</v>
      </c>
      <c r="L32" s="115">
        <f>+'REGISTROS AT2018'!M31+'REGISTROS AT2018'!M32</f>
        <v>0</v>
      </c>
      <c r="M32" s="115">
        <f>+'REGISTROS AT2018'!N31+'REGISTROS AT2018'!N32</f>
        <v>0</v>
      </c>
      <c r="N32" s="115">
        <f>+'REGISTROS AT2018'!O31+'REGISTROS AT2018'!O32</f>
        <v>0</v>
      </c>
      <c r="O32" s="115">
        <f>+'REGISTROS AT2018'!P31+'REGISTROS AT2018'!P32</f>
        <v>0</v>
      </c>
      <c r="P32" s="115">
        <f>+'REGISTROS AT2018'!Q31+'REGISTROS AT2018'!Q32</f>
        <v>0</v>
      </c>
      <c r="Q32" s="115">
        <f>+'REGISTROS AT2018'!R31+'REGISTROS AT2018'!R32</f>
        <v>-4875660.5822750311</v>
      </c>
      <c r="R32" s="115">
        <f>+'REGISTROS AT2018'!S31+'REGISTROS AT2018'!S32</f>
        <v>0</v>
      </c>
      <c r="S32" s="115">
        <f>+'REGISTROS AT2018'!T31+'REGISTROS AT2018'!T32</f>
        <v>0</v>
      </c>
      <c r="T32" s="115">
        <f>+'REGISTROS AT2018'!U31+'REGISTROS AT2018'!U32</f>
        <v>0</v>
      </c>
      <c r="U32" s="115">
        <f>+'REGISTROS AT2018'!V31+'REGISTROS AT2018'!V32</f>
        <v>-17910832</v>
      </c>
      <c r="V32" s="115">
        <f>+'REGISTROS AT2018'!W31+'REGISTROS AT2018'!W32</f>
        <v>0</v>
      </c>
      <c r="W32" s="115">
        <f>+'REGISTROS AT2018'!X31+'REGISTROS AT2018'!X32</f>
        <v>0</v>
      </c>
      <c r="X32" s="115">
        <f>+'REGISTROS AT2018'!Y31+'REGISTROS AT2018'!Y32</f>
        <v>0</v>
      </c>
      <c r="Y32" s="115">
        <f>+'REGISTROS AT2018'!Z31+'REGISTROS AT2018'!Z32</f>
        <v>0</v>
      </c>
      <c r="Z32" s="115">
        <f>+'REGISTROS AT2018'!AA31+'REGISTROS AT2018'!AA32</f>
        <v>0</v>
      </c>
    </row>
    <row r="33" spans="2:26">
      <c r="B33" s="114">
        <f t="shared" si="1"/>
        <v>101</v>
      </c>
      <c r="C33" s="173">
        <v>42916</v>
      </c>
      <c r="D33" s="115">
        <f t="shared" si="0"/>
        <v>18199100.075258031</v>
      </c>
      <c r="E33" s="115">
        <f>+'REGISTROS AT2018'!F34</f>
        <v>16598984.765351616</v>
      </c>
      <c r="F33" s="115">
        <f>+'REGISTROS AT2018'!G34</f>
        <v>1600115.309906414</v>
      </c>
      <c r="G33" s="115">
        <f>+'REGISTROS AT2018'!H34</f>
        <v>0</v>
      </c>
      <c r="H33" s="115">
        <f>+'REGISTROS AT2018'!I34</f>
        <v>0</v>
      </c>
      <c r="I33" s="115">
        <f>+'REGISTROS AT2018'!J34</f>
        <v>0</v>
      </c>
      <c r="J33" s="115">
        <f>+'REGISTROS AT2018'!K34</f>
        <v>0</v>
      </c>
      <c r="K33" s="115">
        <f>+'REGISTROS AT2018'!L34</f>
        <v>0</v>
      </c>
      <c r="L33" s="115">
        <f>+'REGISTROS AT2018'!M34</f>
        <v>0</v>
      </c>
      <c r="M33" s="115">
        <f>+'REGISTROS AT2018'!N34</f>
        <v>0</v>
      </c>
      <c r="N33" s="115">
        <f>+'REGISTROS AT2018'!O34</f>
        <v>0</v>
      </c>
      <c r="O33" s="115">
        <f>+'REGISTROS AT2018'!P34</f>
        <v>0</v>
      </c>
      <c r="P33" s="115">
        <f>+'REGISTROS AT2018'!Q34</f>
        <v>0</v>
      </c>
      <c r="Q33" s="115">
        <f>+'REGISTROS AT2018'!R34</f>
        <v>3928990.9287364571</v>
      </c>
      <c r="R33" s="115">
        <f>+'REGISTROS AT2018'!S34</f>
        <v>0</v>
      </c>
      <c r="S33" s="115">
        <f>+'REGISTROS AT2018'!T34</f>
        <v>0</v>
      </c>
      <c r="T33" s="115">
        <f>+'REGISTROS AT2018'!U34</f>
        <v>0</v>
      </c>
      <c r="U33" s="115">
        <f>+'REGISTROS AT2018'!V34</f>
        <v>14445968.737527233</v>
      </c>
      <c r="V33" s="115">
        <f>+'REGISTROS AT2018'!W34</f>
        <v>0</v>
      </c>
      <c r="W33" s="115">
        <f>+'REGISTROS AT2018'!X34</f>
        <v>0</v>
      </c>
      <c r="X33" s="115">
        <f>+'REGISTROS AT2018'!Y34</f>
        <v>0</v>
      </c>
      <c r="Y33" s="115">
        <f>+'REGISTROS AT2018'!Z34</f>
        <v>0</v>
      </c>
      <c r="Z33" s="115">
        <f>+'REGISTROS AT2018'!AA34</f>
        <v>0</v>
      </c>
    </row>
    <row r="34" spans="2:26">
      <c r="B34" s="114">
        <f t="shared" si="1"/>
        <v>102</v>
      </c>
      <c r="C34" s="173">
        <f>+C33</f>
        <v>42916</v>
      </c>
      <c r="D34" s="115">
        <f t="shared" si="0"/>
        <v>-34711786.000000022</v>
      </c>
      <c r="E34" s="115">
        <f>+'REGISTROS AT2018'!F36+'REGISTROS AT2018'!F37</f>
        <v>-34711786.000000022</v>
      </c>
      <c r="F34" s="115">
        <f>+'REGISTROS AT2018'!G36+'REGISTROS AT2018'!G37</f>
        <v>0</v>
      </c>
      <c r="G34" s="115">
        <f>+'REGISTROS AT2018'!H36+'REGISTROS AT2018'!H37</f>
        <v>0</v>
      </c>
      <c r="H34" s="115">
        <f>+'REGISTROS AT2018'!I36+'REGISTROS AT2018'!I37</f>
        <v>0</v>
      </c>
      <c r="I34" s="115">
        <f>+'REGISTROS AT2018'!J36+'REGISTROS AT2018'!J37</f>
        <v>0</v>
      </c>
      <c r="J34" s="115">
        <f>+'REGISTROS AT2018'!K36+'REGISTROS AT2018'!K37</f>
        <v>0</v>
      </c>
      <c r="K34" s="115">
        <f>+'REGISTROS AT2018'!L36+'REGISTROS AT2018'!L37</f>
        <v>0</v>
      </c>
      <c r="L34" s="115">
        <f>+'REGISTROS AT2018'!M36+'REGISTROS AT2018'!M37</f>
        <v>0</v>
      </c>
      <c r="M34" s="115">
        <f>+'REGISTROS AT2018'!N36+'REGISTROS AT2018'!N37</f>
        <v>0</v>
      </c>
      <c r="N34" s="115">
        <f>+'REGISTROS AT2018'!O36+'REGISTROS AT2018'!O37</f>
        <v>0</v>
      </c>
      <c r="O34" s="115">
        <f>+'REGISTROS AT2018'!P36+'REGISTROS AT2018'!P37</f>
        <v>0</v>
      </c>
      <c r="P34" s="115">
        <f>+'REGISTROS AT2018'!Q36+'REGISTROS AT2018'!Q37</f>
        <v>0</v>
      </c>
      <c r="Q34" s="115">
        <f>+'REGISTROS AT2018'!R36+'REGISTROS AT2018'!R37</f>
        <v>-9449191.7930203564</v>
      </c>
      <c r="R34" s="115">
        <f>+'REGISTROS AT2018'!S36+'REGISTROS AT2018'!S37</f>
        <v>0</v>
      </c>
      <c r="S34" s="115">
        <f>+'REGISTROS AT2018'!T36+'REGISTROS AT2018'!T37</f>
        <v>0</v>
      </c>
      <c r="T34" s="115">
        <f>+'REGISTROS AT2018'!U36+'REGISTROS AT2018'!U37</f>
        <v>0</v>
      </c>
      <c r="U34" s="115">
        <f>+'REGISTROS AT2018'!V36+'REGISTROS AT2018'!V37</f>
        <v>-34711786.000000022</v>
      </c>
      <c r="V34" s="115">
        <f>+'REGISTROS AT2018'!W36+'REGISTROS AT2018'!W37</f>
        <v>0</v>
      </c>
      <c r="W34" s="115">
        <f>+'REGISTROS AT2018'!X36+'REGISTROS AT2018'!X37</f>
        <v>0</v>
      </c>
      <c r="X34" s="115">
        <f>+'REGISTROS AT2018'!Y36+'REGISTROS AT2018'!Y37</f>
        <v>0</v>
      </c>
      <c r="Y34" s="115">
        <f>+'REGISTROS AT2018'!Z36+'REGISTROS AT2018'!Z37</f>
        <v>0</v>
      </c>
      <c r="Z34" s="115">
        <f>+'REGISTROS AT2018'!AA36+'REGISTROS AT2018'!AA37</f>
        <v>0</v>
      </c>
    </row>
    <row r="35" spans="2:26">
      <c r="B35" s="114">
        <f t="shared" si="1"/>
        <v>101</v>
      </c>
      <c r="C35" s="173">
        <v>42947</v>
      </c>
      <c r="D35" s="115">
        <f t="shared" si="0"/>
        <v>0</v>
      </c>
      <c r="E35" s="115">
        <f>+'REGISTROS AT2018'!F39</f>
        <v>0</v>
      </c>
      <c r="F35" s="115">
        <f>+'REGISTROS AT2018'!G39</f>
        <v>0</v>
      </c>
      <c r="G35" s="115">
        <f>+'REGISTROS AT2018'!H39</f>
        <v>0</v>
      </c>
      <c r="H35" s="115">
        <f>+'REGISTROS AT2018'!I39</f>
        <v>0</v>
      </c>
      <c r="I35" s="115">
        <f>+'REGISTROS AT2018'!J39</f>
        <v>0</v>
      </c>
      <c r="J35" s="115">
        <f>+'REGISTROS AT2018'!K39</f>
        <v>0</v>
      </c>
      <c r="K35" s="115">
        <f>+'REGISTROS AT2018'!L39</f>
        <v>0</v>
      </c>
      <c r="L35" s="115">
        <f>+'REGISTROS AT2018'!M39</f>
        <v>0</v>
      </c>
      <c r="M35" s="115">
        <f>+'REGISTROS AT2018'!N39</f>
        <v>0</v>
      </c>
      <c r="N35" s="115">
        <f>+'REGISTROS AT2018'!O39</f>
        <v>0</v>
      </c>
      <c r="O35" s="115">
        <f>+'REGISTROS AT2018'!P39</f>
        <v>0</v>
      </c>
      <c r="P35" s="115">
        <f>+'REGISTROS AT2018'!Q39</f>
        <v>0</v>
      </c>
      <c r="Q35" s="115">
        <f>+'REGISTROS AT2018'!R39</f>
        <v>0</v>
      </c>
      <c r="R35" s="115">
        <f>+'REGISTROS AT2018'!S39</f>
        <v>0</v>
      </c>
      <c r="S35" s="115">
        <f>+'REGISTROS AT2018'!T39</f>
        <v>0</v>
      </c>
      <c r="T35" s="115">
        <f>+'REGISTROS AT2018'!U39</f>
        <v>0</v>
      </c>
      <c r="U35" s="115">
        <f>+'REGISTROS AT2018'!V39</f>
        <v>0</v>
      </c>
      <c r="V35" s="115">
        <f>+'REGISTROS AT2018'!W39</f>
        <v>0</v>
      </c>
      <c r="W35" s="115">
        <f>+'REGISTROS AT2018'!X39</f>
        <v>0</v>
      </c>
      <c r="X35" s="115">
        <f>+'REGISTROS AT2018'!Y39</f>
        <v>0</v>
      </c>
      <c r="Y35" s="115">
        <f>+'REGISTROS AT2018'!Z39</f>
        <v>0</v>
      </c>
      <c r="Z35" s="115">
        <f>+'REGISTROS AT2018'!AA39</f>
        <v>0</v>
      </c>
    </row>
    <row r="36" spans="2:26">
      <c r="B36" s="114">
        <f t="shared" si="1"/>
        <v>102</v>
      </c>
      <c r="C36" s="173">
        <f>+C35</f>
        <v>42947</v>
      </c>
      <c r="D36" s="115">
        <f t="shared" si="0"/>
        <v>-28359735</v>
      </c>
      <c r="E36" s="115">
        <f>+'REGISTROS AT2018'!F41+'REGISTROS AT2018'!F42</f>
        <v>-28359735</v>
      </c>
      <c r="F36" s="115">
        <f>+'REGISTROS AT2018'!G41+'REGISTROS AT2018'!G42</f>
        <v>0</v>
      </c>
      <c r="G36" s="115">
        <f>+'REGISTROS AT2018'!H41+'REGISTROS AT2018'!H42</f>
        <v>0</v>
      </c>
      <c r="H36" s="115">
        <f>+'REGISTROS AT2018'!I41+'REGISTROS AT2018'!I42</f>
        <v>0</v>
      </c>
      <c r="I36" s="115">
        <f>+'REGISTROS AT2018'!J41+'REGISTROS AT2018'!J42</f>
        <v>0</v>
      </c>
      <c r="J36" s="115">
        <f>+'REGISTROS AT2018'!K41+'REGISTROS AT2018'!K42</f>
        <v>0</v>
      </c>
      <c r="K36" s="115">
        <f>+'REGISTROS AT2018'!L41+'REGISTROS AT2018'!L42</f>
        <v>0</v>
      </c>
      <c r="L36" s="115">
        <f>+'REGISTROS AT2018'!M41+'REGISTROS AT2018'!M42</f>
        <v>0</v>
      </c>
      <c r="M36" s="115">
        <f>+'REGISTROS AT2018'!N41+'REGISTROS AT2018'!N42</f>
        <v>0</v>
      </c>
      <c r="N36" s="115">
        <f>+'REGISTROS AT2018'!O41+'REGISTROS AT2018'!O42</f>
        <v>0</v>
      </c>
      <c r="O36" s="115">
        <f>+'REGISTROS AT2018'!P41+'REGISTROS AT2018'!P42</f>
        <v>0</v>
      </c>
      <c r="P36" s="115">
        <f>+'REGISTROS AT2018'!Q41+'REGISTROS AT2018'!Q42</f>
        <v>0</v>
      </c>
      <c r="Q36" s="115">
        <f>+'REGISTROS AT2018'!R41+'REGISTROS AT2018'!R42</f>
        <v>-7720045.7278179806</v>
      </c>
      <c r="R36" s="115">
        <f>+'REGISTROS AT2018'!S41+'REGISTROS AT2018'!S42</f>
        <v>0</v>
      </c>
      <c r="S36" s="115">
        <f>+'REGISTROS AT2018'!T41+'REGISTROS AT2018'!T42</f>
        <v>0</v>
      </c>
      <c r="T36" s="115">
        <f>+'REGISTROS AT2018'!U41+'REGISTROS AT2018'!U42</f>
        <v>0</v>
      </c>
      <c r="U36" s="115">
        <f>+'REGISTROS AT2018'!V41+'REGISTROS AT2018'!V42</f>
        <v>-28359735</v>
      </c>
      <c r="V36" s="115">
        <f>+'REGISTROS AT2018'!W41+'REGISTROS AT2018'!W42</f>
        <v>0</v>
      </c>
      <c r="W36" s="115">
        <f>+'REGISTROS AT2018'!X41+'REGISTROS AT2018'!X42</f>
        <v>0</v>
      </c>
      <c r="X36" s="115">
        <f>+'REGISTROS AT2018'!Y41+'REGISTROS AT2018'!Y42</f>
        <v>0</v>
      </c>
      <c r="Y36" s="115">
        <f>+'REGISTROS AT2018'!Z41+'REGISTROS AT2018'!Z42</f>
        <v>0</v>
      </c>
      <c r="Z36" s="115">
        <f>+'REGISTROS AT2018'!AA41+'REGISTROS AT2018'!AA42</f>
        <v>0</v>
      </c>
    </row>
    <row r="37" spans="2:26">
      <c r="B37" s="114">
        <f t="shared" si="1"/>
        <v>101</v>
      </c>
      <c r="C37" s="114" t="s">
        <v>277</v>
      </c>
      <c r="D37" s="115">
        <f t="shared" si="0"/>
        <v>36308455.308666579</v>
      </c>
      <c r="E37" s="115">
        <f>+'REGISTROS AT2018'!F44</f>
        <v>33105024.458233938</v>
      </c>
      <c r="F37" s="115">
        <f>+'REGISTROS AT2018'!G44</f>
        <v>3203430.8504326409</v>
      </c>
      <c r="G37" s="115">
        <f>+'REGISTROS AT2018'!H44</f>
        <v>0</v>
      </c>
      <c r="H37" s="115">
        <f>+'REGISTROS AT2018'!I44</f>
        <v>0</v>
      </c>
      <c r="I37" s="115">
        <f>+'REGISTROS AT2018'!J44</f>
        <v>0</v>
      </c>
      <c r="J37" s="115">
        <f>+'REGISTROS AT2018'!K44</f>
        <v>0</v>
      </c>
      <c r="K37" s="115">
        <f>+'REGISTROS AT2018'!L44</f>
        <v>0</v>
      </c>
      <c r="L37" s="115">
        <f>+'REGISTROS AT2018'!M44</f>
        <v>0</v>
      </c>
      <c r="M37" s="115">
        <f>+'REGISTROS AT2018'!N44</f>
        <v>0</v>
      </c>
      <c r="N37" s="115">
        <f>+'REGISTROS AT2018'!O44</f>
        <v>0</v>
      </c>
      <c r="O37" s="115">
        <f>+'REGISTROS AT2018'!P44</f>
        <v>0</v>
      </c>
      <c r="P37" s="115">
        <f>+'REGISTROS AT2018'!Q44</f>
        <v>0</v>
      </c>
      <c r="Q37" s="115">
        <f>+'REGISTROS AT2018'!R44</f>
        <v>7831501.364288711</v>
      </c>
      <c r="R37" s="115">
        <f>+'REGISTROS AT2018'!S44</f>
        <v>0</v>
      </c>
      <c r="S37" s="115">
        <f>+'REGISTROS AT2018'!T44</f>
        <v>0</v>
      </c>
      <c r="T37" s="115">
        <f>+'REGISTROS AT2018'!U44</f>
        <v>0</v>
      </c>
      <c r="U37" s="115">
        <f>+'REGISTROS AT2018'!V44</f>
        <v>28794686.370529521</v>
      </c>
      <c r="V37" s="115">
        <f>+'REGISTROS AT2018'!W44</f>
        <v>0</v>
      </c>
      <c r="W37" s="115">
        <f>+'REGISTROS AT2018'!X44</f>
        <v>0</v>
      </c>
      <c r="X37" s="115">
        <f>+'REGISTROS AT2018'!Y44</f>
        <v>0</v>
      </c>
      <c r="Y37" s="115">
        <f>+'REGISTROS AT2018'!Z44</f>
        <v>0</v>
      </c>
      <c r="Z37" s="115">
        <f>+'REGISTROS AT2018'!AA44</f>
        <v>0</v>
      </c>
    </row>
    <row r="38" spans="2:26">
      <c r="B38" s="114">
        <f t="shared" si="1"/>
        <v>102</v>
      </c>
      <c r="C38" s="114" t="str">
        <f>+C37</f>
        <v>31/082017</v>
      </c>
      <c r="D38" s="115">
        <f t="shared" si="0"/>
        <v>-30805062.999999985</v>
      </c>
      <c r="E38" s="115">
        <f>+'REGISTROS AT2018'!F46+'REGISTROS AT2018'!F47</f>
        <v>-30805062.999999985</v>
      </c>
      <c r="F38" s="115">
        <f>+'REGISTROS AT2018'!G46+'REGISTROS AT2018'!G47</f>
        <v>0</v>
      </c>
      <c r="G38" s="115">
        <f>+'REGISTROS AT2018'!H46+'REGISTROS AT2018'!H47</f>
        <v>0</v>
      </c>
      <c r="H38" s="115">
        <f>+'REGISTROS AT2018'!I46+'REGISTROS AT2018'!I47</f>
        <v>0</v>
      </c>
      <c r="I38" s="115">
        <f>+'REGISTROS AT2018'!J46+'REGISTROS AT2018'!J47</f>
        <v>0</v>
      </c>
      <c r="J38" s="115">
        <f>+'REGISTROS AT2018'!K46+'REGISTROS AT2018'!K47</f>
        <v>0</v>
      </c>
      <c r="K38" s="115">
        <f>+'REGISTROS AT2018'!L46+'REGISTROS AT2018'!L47</f>
        <v>0</v>
      </c>
      <c r="L38" s="115">
        <f>+'REGISTROS AT2018'!M46+'REGISTROS AT2018'!M47</f>
        <v>0</v>
      </c>
      <c r="M38" s="115">
        <f>+'REGISTROS AT2018'!N46+'REGISTROS AT2018'!N47</f>
        <v>0</v>
      </c>
      <c r="N38" s="115">
        <f>+'REGISTROS AT2018'!O46+'REGISTROS AT2018'!O47</f>
        <v>0</v>
      </c>
      <c r="O38" s="115">
        <f>+'REGISTROS AT2018'!P46+'REGISTROS AT2018'!P47</f>
        <v>0</v>
      </c>
      <c r="P38" s="115">
        <f>+'REGISTROS AT2018'!Q46+'REGISTROS AT2018'!Q47</f>
        <v>0</v>
      </c>
      <c r="Q38" s="115">
        <f>+'REGISTROS AT2018'!R46+'REGISTROS AT2018'!R47</f>
        <v>-8385709.3519496443</v>
      </c>
      <c r="R38" s="115">
        <f>+'REGISTROS AT2018'!S46+'REGISTROS AT2018'!S47</f>
        <v>0</v>
      </c>
      <c r="S38" s="115">
        <f>+'REGISTROS AT2018'!T46+'REGISTROS AT2018'!T47</f>
        <v>0</v>
      </c>
      <c r="T38" s="115">
        <f>+'REGISTROS AT2018'!U46+'REGISTROS AT2018'!U47</f>
        <v>0</v>
      </c>
      <c r="U38" s="115">
        <f>+'REGISTROS AT2018'!V46+'REGISTROS AT2018'!V47</f>
        <v>-30805062.999999985</v>
      </c>
      <c r="V38" s="115">
        <f>+'REGISTROS AT2018'!W46+'REGISTROS AT2018'!W47</f>
        <v>0</v>
      </c>
      <c r="W38" s="115">
        <f>+'REGISTROS AT2018'!X46+'REGISTROS AT2018'!X47</f>
        <v>0</v>
      </c>
      <c r="X38" s="115">
        <f>+'REGISTROS AT2018'!Y46+'REGISTROS AT2018'!Y47</f>
        <v>0</v>
      </c>
      <c r="Y38" s="115">
        <f>+'REGISTROS AT2018'!Z46+'REGISTROS AT2018'!Z47</f>
        <v>0</v>
      </c>
      <c r="Z38" s="115">
        <f>+'REGISTROS AT2018'!AA46+'REGISTROS AT2018'!AA47</f>
        <v>0</v>
      </c>
    </row>
    <row r="39" spans="2:26">
      <c r="B39" s="114">
        <f t="shared" si="1"/>
        <v>101</v>
      </c>
      <c r="C39" s="173">
        <v>43008</v>
      </c>
      <c r="D39" s="115">
        <f t="shared" si="0"/>
        <v>36319462.093283914</v>
      </c>
      <c r="E39" s="115">
        <f>+'REGISTROS AT2018'!F49</f>
        <v>33109624.381150406</v>
      </c>
      <c r="F39" s="115">
        <f>+'REGISTROS AT2018'!G49</f>
        <v>3209837.7121335063</v>
      </c>
      <c r="G39" s="115">
        <f>+'REGISTROS AT2018'!H49</f>
        <v>0</v>
      </c>
      <c r="H39" s="115">
        <f>+'REGISTROS AT2018'!I49</f>
        <v>0</v>
      </c>
      <c r="I39" s="115">
        <f>+'REGISTROS AT2018'!J49</f>
        <v>0</v>
      </c>
      <c r="J39" s="115">
        <f>+'REGISTROS AT2018'!K49</f>
        <v>0</v>
      </c>
      <c r="K39" s="115">
        <f>+'REGISTROS AT2018'!L49</f>
        <v>0</v>
      </c>
      <c r="L39" s="115">
        <f>+'REGISTROS AT2018'!M49</f>
        <v>0</v>
      </c>
      <c r="M39" s="115">
        <f>+'REGISTROS AT2018'!N49</f>
        <v>0</v>
      </c>
      <c r="N39" s="115">
        <f>+'REGISTROS AT2018'!O49</f>
        <v>0</v>
      </c>
      <c r="O39" s="115">
        <f>+'REGISTROS AT2018'!P49</f>
        <v>0</v>
      </c>
      <c r="P39" s="115">
        <f>+'REGISTROS AT2018'!Q49</f>
        <v>0</v>
      </c>
      <c r="Q39" s="115">
        <f>+'REGISTROS AT2018'!R49</f>
        <v>7830392.948313389</v>
      </c>
      <c r="R39" s="115">
        <f>+'REGISTROS AT2018'!S49</f>
        <v>0</v>
      </c>
      <c r="S39" s="115">
        <f>+'REGISTROS AT2018'!T49</f>
        <v>0</v>
      </c>
      <c r="T39" s="115">
        <f>+'REGISTROS AT2018'!U49</f>
        <v>0</v>
      </c>
      <c r="U39" s="115">
        <f>+'REGISTROS AT2018'!V49</f>
        <v>28790665.617270581</v>
      </c>
      <c r="V39" s="115">
        <f>+'REGISTROS AT2018'!W49</f>
        <v>0</v>
      </c>
      <c r="W39" s="115">
        <f>+'REGISTROS AT2018'!X49</f>
        <v>0</v>
      </c>
      <c r="X39" s="115">
        <f>+'REGISTROS AT2018'!Y49</f>
        <v>0</v>
      </c>
      <c r="Y39" s="115">
        <f>+'REGISTROS AT2018'!Z49</f>
        <v>0</v>
      </c>
      <c r="Z39" s="115">
        <f>+'REGISTROS AT2018'!AA49</f>
        <v>0</v>
      </c>
    </row>
    <row r="40" spans="2:26">
      <c r="B40" s="114">
        <f t="shared" si="1"/>
        <v>102</v>
      </c>
      <c r="C40" s="173">
        <f>+C39</f>
        <v>43008</v>
      </c>
      <c r="D40" s="115">
        <f t="shared" si="0"/>
        <v>-17533538</v>
      </c>
      <c r="E40" s="115">
        <f>+'REGISTROS AT2018'!F51+'REGISTROS AT2018'!F52</f>
        <v>-17533538</v>
      </c>
      <c r="F40" s="115">
        <f>+'REGISTROS AT2018'!G51+'REGISTROS AT2018'!G52</f>
        <v>0</v>
      </c>
      <c r="G40" s="115">
        <f>+'REGISTROS AT2018'!H51+'REGISTROS AT2018'!H52</f>
        <v>0</v>
      </c>
      <c r="H40" s="115">
        <f>+'REGISTROS AT2018'!I51+'REGISTROS AT2018'!I52</f>
        <v>0</v>
      </c>
      <c r="I40" s="115">
        <f>+'REGISTROS AT2018'!J51+'REGISTROS AT2018'!J52</f>
        <v>0</v>
      </c>
      <c r="J40" s="115">
        <f>+'REGISTROS AT2018'!K51+'REGISTROS AT2018'!K52</f>
        <v>0</v>
      </c>
      <c r="K40" s="115">
        <f>+'REGISTROS AT2018'!L51+'REGISTROS AT2018'!L52</f>
        <v>0</v>
      </c>
      <c r="L40" s="115">
        <f>+'REGISTROS AT2018'!M51+'REGISTROS AT2018'!M52</f>
        <v>0</v>
      </c>
      <c r="M40" s="115">
        <f>+'REGISTROS AT2018'!N51+'REGISTROS AT2018'!N52</f>
        <v>0</v>
      </c>
      <c r="N40" s="115">
        <f>+'REGISTROS AT2018'!O51+'REGISTROS AT2018'!O52</f>
        <v>0</v>
      </c>
      <c r="O40" s="115">
        <f>+'REGISTROS AT2018'!P51+'REGISTROS AT2018'!P52</f>
        <v>0</v>
      </c>
      <c r="P40" s="115">
        <f>+'REGISTROS AT2018'!Q51+'REGISTROS AT2018'!Q52</f>
        <v>0</v>
      </c>
      <c r="Q40" s="115">
        <f>+'REGISTROS AT2018'!R51+'REGISTROS AT2018'!R52</f>
        <v>-4772954.1594952922</v>
      </c>
      <c r="R40" s="115">
        <f>+'REGISTROS AT2018'!S51+'REGISTROS AT2018'!S52</f>
        <v>0</v>
      </c>
      <c r="S40" s="115">
        <f>+'REGISTROS AT2018'!T51+'REGISTROS AT2018'!T52</f>
        <v>0</v>
      </c>
      <c r="T40" s="115">
        <f>+'REGISTROS AT2018'!U51+'REGISTROS AT2018'!U52</f>
        <v>0</v>
      </c>
      <c r="U40" s="115">
        <f>+'REGISTROS AT2018'!V51+'REGISTROS AT2018'!V52</f>
        <v>-17533538</v>
      </c>
      <c r="V40" s="115">
        <f>+'REGISTROS AT2018'!W51+'REGISTROS AT2018'!W52</f>
        <v>0</v>
      </c>
      <c r="W40" s="115">
        <f>+'REGISTROS AT2018'!X51+'REGISTROS AT2018'!X52</f>
        <v>0</v>
      </c>
      <c r="X40" s="115">
        <f>+'REGISTROS AT2018'!Y51+'REGISTROS AT2018'!Y52</f>
        <v>0</v>
      </c>
      <c r="Y40" s="115">
        <f>+'REGISTROS AT2018'!Z51+'REGISTROS AT2018'!Z52</f>
        <v>0</v>
      </c>
      <c r="Z40" s="115">
        <f>+'REGISTROS AT2018'!AA51+'REGISTROS AT2018'!AA52</f>
        <v>0</v>
      </c>
    </row>
    <row r="41" spans="2:26">
      <c r="B41" s="114">
        <f t="shared" si="1"/>
        <v>101</v>
      </c>
      <c r="C41" s="173">
        <v>43039</v>
      </c>
      <c r="D41" s="115">
        <f t="shared" si="0"/>
        <v>0</v>
      </c>
      <c r="E41" s="115">
        <f>+'REGISTROS AT2018'!F54</f>
        <v>0</v>
      </c>
      <c r="F41" s="115">
        <f>+'REGISTROS AT2018'!G54</f>
        <v>0</v>
      </c>
      <c r="G41" s="115">
        <f>+'REGISTROS AT2018'!H54</f>
        <v>0</v>
      </c>
      <c r="H41" s="115">
        <f>+'REGISTROS AT2018'!I54</f>
        <v>0</v>
      </c>
      <c r="I41" s="115">
        <f>+'REGISTROS AT2018'!J54</f>
        <v>0</v>
      </c>
      <c r="J41" s="115">
        <f>+'REGISTROS AT2018'!K54</f>
        <v>0</v>
      </c>
      <c r="K41" s="115">
        <f>+'REGISTROS AT2018'!L54</f>
        <v>0</v>
      </c>
      <c r="L41" s="115">
        <f>+'REGISTROS AT2018'!M54</f>
        <v>0</v>
      </c>
      <c r="M41" s="115">
        <f>+'REGISTROS AT2018'!N54</f>
        <v>0</v>
      </c>
      <c r="N41" s="115">
        <f>+'REGISTROS AT2018'!O54</f>
        <v>0</v>
      </c>
      <c r="O41" s="115">
        <f>+'REGISTROS AT2018'!P54</f>
        <v>0</v>
      </c>
      <c r="P41" s="115">
        <f>+'REGISTROS AT2018'!Q54</f>
        <v>0</v>
      </c>
      <c r="Q41" s="115">
        <f>+'REGISTROS AT2018'!R54</f>
        <v>0</v>
      </c>
      <c r="R41" s="115">
        <f>+'REGISTROS AT2018'!S54</f>
        <v>0</v>
      </c>
      <c r="S41" s="115">
        <f>+'REGISTROS AT2018'!T54</f>
        <v>0</v>
      </c>
      <c r="T41" s="115">
        <f>+'REGISTROS AT2018'!U54</f>
        <v>0</v>
      </c>
      <c r="U41" s="115">
        <f>+'REGISTROS AT2018'!V54</f>
        <v>0</v>
      </c>
      <c r="V41" s="115">
        <f>+'REGISTROS AT2018'!W54</f>
        <v>0</v>
      </c>
      <c r="W41" s="115">
        <f>+'REGISTROS AT2018'!X54</f>
        <v>0</v>
      </c>
      <c r="X41" s="115">
        <f>+'REGISTROS AT2018'!Y54</f>
        <v>0</v>
      </c>
      <c r="Y41" s="115">
        <f>+'REGISTROS AT2018'!Z54</f>
        <v>0</v>
      </c>
      <c r="Z41" s="115">
        <f>+'REGISTROS AT2018'!AA54</f>
        <v>0</v>
      </c>
    </row>
    <row r="42" spans="2:26">
      <c r="B42" s="114">
        <f t="shared" si="1"/>
        <v>102</v>
      </c>
      <c r="C42" s="173">
        <f>+C41</f>
        <v>43039</v>
      </c>
      <c r="D42" s="115">
        <f t="shared" si="0"/>
        <v>-17263701</v>
      </c>
      <c r="E42" s="115">
        <f>+'REGISTROS AT2018'!F56+'REGISTROS AT2018'!F57</f>
        <v>-17263701</v>
      </c>
      <c r="F42" s="115">
        <f>+'REGISTROS AT2018'!G56+'REGISTROS AT2018'!G57</f>
        <v>0</v>
      </c>
      <c r="G42" s="115">
        <f>+'REGISTROS AT2018'!H56+'REGISTROS AT2018'!H57</f>
        <v>0</v>
      </c>
      <c r="H42" s="115">
        <f>+'REGISTROS AT2018'!I56+'REGISTROS AT2018'!I57</f>
        <v>0</v>
      </c>
      <c r="I42" s="115">
        <f>+'REGISTROS AT2018'!J56+'REGISTROS AT2018'!J57</f>
        <v>0</v>
      </c>
      <c r="J42" s="115">
        <f>+'REGISTROS AT2018'!K56+'REGISTROS AT2018'!K57</f>
        <v>0</v>
      </c>
      <c r="K42" s="115">
        <f>+'REGISTROS AT2018'!L56+'REGISTROS AT2018'!L57</f>
        <v>0</v>
      </c>
      <c r="L42" s="115">
        <f>+'REGISTROS AT2018'!M56+'REGISTROS AT2018'!M57</f>
        <v>0</v>
      </c>
      <c r="M42" s="115">
        <f>+'REGISTROS AT2018'!N56+'REGISTROS AT2018'!N57</f>
        <v>0</v>
      </c>
      <c r="N42" s="115">
        <f>+'REGISTROS AT2018'!O56+'REGISTROS AT2018'!O57</f>
        <v>0</v>
      </c>
      <c r="O42" s="115">
        <f>+'REGISTROS AT2018'!P56+'REGISTROS AT2018'!P57</f>
        <v>0</v>
      </c>
      <c r="P42" s="115">
        <f>+'REGISTROS AT2018'!Q56+'REGISTROS AT2018'!Q57</f>
        <v>0</v>
      </c>
      <c r="Q42" s="115">
        <f>+'REGISTROS AT2018'!R56+'REGISTROS AT2018'!R57</f>
        <v>-4699499.5246386118</v>
      </c>
      <c r="R42" s="115">
        <f>+'REGISTROS AT2018'!S56+'REGISTROS AT2018'!S57</f>
        <v>0</v>
      </c>
      <c r="S42" s="115">
        <f>+'REGISTROS AT2018'!T56+'REGISTROS AT2018'!T57</f>
        <v>0</v>
      </c>
      <c r="T42" s="115">
        <f>+'REGISTROS AT2018'!U56+'REGISTROS AT2018'!U57</f>
        <v>0</v>
      </c>
      <c r="U42" s="115">
        <f>+'REGISTROS AT2018'!V56+'REGISTROS AT2018'!V57</f>
        <v>-17263701</v>
      </c>
      <c r="V42" s="115">
        <f>+'REGISTROS AT2018'!W56+'REGISTROS AT2018'!W57</f>
        <v>0</v>
      </c>
      <c r="W42" s="115">
        <f>+'REGISTROS AT2018'!X56+'REGISTROS AT2018'!X57</f>
        <v>0</v>
      </c>
      <c r="X42" s="115">
        <f>+'REGISTROS AT2018'!Y56+'REGISTROS AT2018'!Y57</f>
        <v>0</v>
      </c>
      <c r="Y42" s="115">
        <f>+'REGISTROS AT2018'!Z56+'REGISTROS AT2018'!Z57</f>
        <v>0</v>
      </c>
      <c r="Z42" s="115">
        <f>+'REGISTROS AT2018'!AA56+'REGISTROS AT2018'!AA57</f>
        <v>0</v>
      </c>
    </row>
    <row r="43" spans="2:26">
      <c r="B43" s="114">
        <f t="shared" si="1"/>
        <v>101</v>
      </c>
      <c r="C43" s="173">
        <v>43069</v>
      </c>
      <c r="D43" s="115">
        <f t="shared" si="0"/>
        <v>108967519.61841145</v>
      </c>
      <c r="E43" s="115">
        <f>+'REGISTROS AT2018'!F59</f>
        <v>99318747.455738127</v>
      </c>
      <c r="F43" s="115">
        <f>+'REGISTROS AT2018'!G59</f>
        <v>9648772.1626733188</v>
      </c>
      <c r="G43" s="115">
        <f>+'REGISTROS AT2018'!H59</f>
        <v>0</v>
      </c>
      <c r="H43" s="115">
        <f>+'REGISTROS AT2018'!I59</f>
        <v>0</v>
      </c>
      <c r="I43" s="115">
        <f>+'REGISTROS AT2018'!J59</f>
        <v>0</v>
      </c>
      <c r="J43" s="115">
        <f>+'REGISTROS AT2018'!K59</f>
        <v>0</v>
      </c>
      <c r="K43" s="115">
        <f>+'REGISTROS AT2018'!L59</f>
        <v>0</v>
      </c>
      <c r="L43" s="115">
        <f>+'REGISTROS AT2018'!M59</f>
        <v>0</v>
      </c>
      <c r="M43" s="115">
        <f>+'REGISTROS AT2018'!N59</f>
        <v>0</v>
      </c>
      <c r="N43" s="115">
        <f>+'REGISTROS AT2018'!O59</f>
        <v>0</v>
      </c>
      <c r="O43" s="115">
        <f>+'REGISTROS AT2018'!P59</f>
        <v>0</v>
      </c>
      <c r="P43" s="115">
        <f>+'REGISTROS AT2018'!Q59</f>
        <v>0</v>
      </c>
      <c r="Q43" s="115">
        <f>+'REGISTROS AT2018'!R59</f>
        <v>23481326.480525244</v>
      </c>
      <c r="R43" s="115">
        <f>+'REGISTROS AT2018'!S59</f>
        <v>0</v>
      </c>
      <c r="S43" s="115">
        <f>+'REGISTROS AT2018'!T59</f>
        <v>0</v>
      </c>
      <c r="T43" s="115">
        <f>+'REGISTROS AT2018'!U59</f>
        <v>0</v>
      </c>
      <c r="U43" s="115">
        <f>+'REGISTROS AT2018'!V59</f>
        <v>86335957.41151537</v>
      </c>
      <c r="V43" s="115">
        <f>+'REGISTROS AT2018'!W59</f>
        <v>0</v>
      </c>
      <c r="W43" s="115">
        <f>+'REGISTROS AT2018'!X59</f>
        <v>0</v>
      </c>
      <c r="X43" s="115">
        <f>+'REGISTROS AT2018'!Y59</f>
        <v>0</v>
      </c>
      <c r="Y43" s="115">
        <f>+'REGISTROS AT2018'!Z59</f>
        <v>0</v>
      </c>
      <c r="Z43" s="115">
        <f>+'REGISTROS AT2018'!AA59</f>
        <v>0</v>
      </c>
    </row>
    <row r="44" spans="2:26">
      <c r="B44" s="114">
        <f t="shared" si="1"/>
        <v>102</v>
      </c>
      <c r="C44" s="173">
        <f>+C43</f>
        <v>43069</v>
      </c>
      <c r="D44" s="115">
        <f t="shared" si="0"/>
        <v>-33995476.999999881</v>
      </c>
      <c r="E44" s="115">
        <f>+'REGISTROS AT2018'!F61+'REGISTROS AT2018'!F62</f>
        <v>-33995476.999999881</v>
      </c>
      <c r="F44" s="115">
        <f>+'REGISTROS AT2018'!G61+'REGISTROS AT2018'!G62</f>
        <v>0</v>
      </c>
      <c r="G44" s="115">
        <f>+'REGISTROS AT2018'!H61+'REGISTROS AT2018'!H62</f>
        <v>0</v>
      </c>
      <c r="H44" s="115">
        <f>+'REGISTROS AT2018'!I61+'REGISTROS AT2018'!I62</f>
        <v>0</v>
      </c>
      <c r="I44" s="115">
        <f>+'REGISTROS AT2018'!J61+'REGISTROS AT2018'!J62</f>
        <v>0</v>
      </c>
      <c r="J44" s="115">
        <f>+'REGISTROS AT2018'!K61+'REGISTROS AT2018'!K62</f>
        <v>0</v>
      </c>
      <c r="K44" s="115">
        <f>+'REGISTROS AT2018'!L61+'REGISTROS AT2018'!L62</f>
        <v>0</v>
      </c>
      <c r="L44" s="115">
        <f>+'REGISTROS AT2018'!M61+'REGISTROS AT2018'!M62</f>
        <v>0</v>
      </c>
      <c r="M44" s="115">
        <f>+'REGISTROS AT2018'!N61+'REGISTROS AT2018'!N62</f>
        <v>0</v>
      </c>
      <c r="N44" s="115">
        <f>+'REGISTROS AT2018'!O61+'REGISTROS AT2018'!O62</f>
        <v>0</v>
      </c>
      <c r="O44" s="115">
        <f>+'REGISTROS AT2018'!P61+'REGISTROS AT2018'!P62</f>
        <v>0</v>
      </c>
      <c r="P44" s="115">
        <f>+'REGISTROS AT2018'!Q61+'REGISTROS AT2018'!Q62</f>
        <v>0</v>
      </c>
      <c r="Q44" s="115">
        <f>+'REGISTROS AT2018'!R61+'REGISTROS AT2018'!R62</f>
        <v>-9254199.2010497805</v>
      </c>
      <c r="R44" s="115">
        <f>+'REGISTROS AT2018'!S61+'REGISTROS AT2018'!S62</f>
        <v>0</v>
      </c>
      <c r="S44" s="115">
        <f>+'REGISTROS AT2018'!T61+'REGISTROS AT2018'!T62</f>
        <v>0</v>
      </c>
      <c r="T44" s="115">
        <f>+'REGISTROS AT2018'!U61+'REGISTROS AT2018'!U62</f>
        <v>0</v>
      </c>
      <c r="U44" s="115">
        <f>+'REGISTROS AT2018'!V61+'REGISTROS AT2018'!V62</f>
        <v>-33995476.999999881</v>
      </c>
      <c r="V44" s="115">
        <f>+'REGISTROS AT2018'!W61+'REGISTROS AT2018'!W62</f>
        <v>0</v>
      </c>
      <c r="W44" s="115">
        <f>+'REGISTROS AT2018'!X61+'REGISTROS AT2018'!X62</f>
        <v>0</v>
      </c>
      <c r="X44" s="115">
        <f>+'REGISTROS AT2018'!Y61+'REGISTROS AT2018'!Y62</f>
        <v>0</v>
      </c>
      <c r="Y44" s="115">
        <f>+'REGISTROS AT2018'!Z61+'REGISTROS AT2018'!Z62</f>
        <v>0</v>
      </c>
      <c r="Z44" s="115">
        <f>+'REGISTROS AT2018'!AA61+'REGISTROS AT2018'!AA62</f>
        <v>0</v>
      </c>
    </row>
    <row r="45" spans="2:26">
      <c r="B45" s="114">
        <f t="shared" si="1"/>
        <v>101</v>
      </c>
      <c r="C45" s="173">
        <v>43099</v>
      </c>
      <c r="D45" s="115">
        <f t="shared" si="0"/>
        <v>18236225.312353652</v>
      </c>
      <c r="E45" s="115">
        <f>+'REGISTROS AT2018'!F64</f>
        <v>16618447.846412092</v>
      </c>
      <c r="F45" s="115">
        <f>+'REGISTROS AT2018'!G64</f>
        <v>1617777.4659415598</v>
      </c>
      <c r="G45" s="115">
        <f>+'REGISTROS AT2018'!H64</f>
        <v>0</v>
      </c>
      <c r="H45" s="115">
        <f>+'REGISTROS AT2018'!I64</f>
        <v>0</v>
      </c>
      <c r="I45" s="115">
        <f>+'REGISTROS AT2018'!J64</f>
        <v>0</v>
      </c>
      <c r="J45" s="115">
        <f>+'REGISTROS AT2018'!K64</f>
        <v>0</v>
      </c>
      <c r="K45" s="115">
        <f>+'REGISTROS AT2018'!L64</f>
        <v>0</v>
      </c>
      <c r="L45" s="115">
        <f>+'REGISTROS AT2018'!M64</f>
        <v>0</v>
      </c>
      <c r="M45" s="115">
        <f>+'REGISTROS AT2018'!N64</f>
        <v>0</v>
      </c>
      <c r="N45" s="115">
        <f>+'REGISTROS AT2018'!O64</f>
        <v>0</v>
      </c>
      <c r="O45" s="115">
        <f>+'REGISTROS AT2018'!P64</f>
        <v>0</v>
      </c>
      <c r="P45" s="115">
        <f>+'REGISTROS AT2018'!Q64</f>
        <v>0</v>
      </c>
      <c r="Q45" s="115">
        <f>+'REGISTROS AT2018'!R64</f>
        <v>3927781.540700349</v>
      </c>
      <c r="R45" s="115">
        <f>+'REGISTROS AT2018'!S64</f>
        <v>0</v>
      </c>
      <c r="S45" s="115">
        <f>+'REGISTROS AT2018'!T64</f>
        <v>0</v>
      </c>
      <c r="T45" s="115">
        <f>+'REGISTROS AT2018'!U64</f>
        <v>0</v>
      </c>
      <c r="U45" s="115">
        <f>+'REGISTROS AT2018'!V64</f>
        <v>14441666.715664078</v>
      </c>
      <c r="V45" s="115">
        <f>+'REGISTROS AT2018'!W64</f>
        <v>0</v>
      </c>
      <c r="W45" s="115">
        <f>+'REGISTROS AT2018'!X64</f>
        <v>0</v>
      </c>
      <c r="X45" s="115">
        <f>+'REGISTROS AT2018'!Y64</f>
        <v>0</v>
      </c>
      <c r="Y45" s="115">
        <f>+'REGISTROS AT2018'!Z64</f>
        <v>0</v>
      </c>
      <c r="Z45" s="115">
        <f>+'REGISTROS AT2018'!AA64</f>
        <v>0</v>
      </c>
    </row>
    <row r="46" spans="2:26">
      <c r="B46" s="114">
        <f t="shared" si="1"/>
        <v>102</v>
      </c>
      <c r="C46" s="173">
        <f>+C45</f>
        <v>43099</v>
      </c>
      <c r="D46" s="115">
        <f t="shared" si="0"/>
        <v>-36965689</v>
      </c>
      <c r="E46" s="115">
        <f>+'REGISTROS AT2018'!F66+'REGISTROS AT2018'!F67</f>
        <v>-36965689</v>
      </c>
      <c r="F46" s="115">
        <f>+'REGISTROS AT2018'!G66+'REGISTROS AT2018'!G67</f>
        <v>0</v>
      </c>
      <c r="G46" s="115">
        <f>+'REGISTROS AT2018'!H66+'REGISTROS AT2018'!H67</f>
        <v>0</v>
      </c>
      <c r="H46" s="115">
        <f>+'REGISTROS AT2018'!I66+'REGISTROS AT2018'!I67</f>
        <v>0</v>
      </c>
      <c r="I46" s="115">
        <f>+'REGISTROS AT2018'!J66+'REGISTROS AT2018'!J67</f>
        <v>0</v>
      </c>
      <c r="J46" s="115">
        <f>+'REGISTROS AT2018'!K66+'REGISTROS AT2018'!K67</f>
        <v>0</v>
      </c>
      <c r="K46" s="115">
        <f>+'REGISTROS AT2018'!L66+'REGISTROS AT2018'!L67</f>
        <v>0</v>
      </c>
      <c r="L46" s="115">
        <f>+'REGISTROS AT2018'!M66+'REGISTROS AT2018'!M67</f>
        <v>0</v>
      </c>
      <c r="M46" s="115">
        <f>+'REGISTROS AT2018'!N66+'REGISTROS AT2018'!N67</f>
        <v>0</v>
      </c>
      <c r="N46" s="115">
        <f>+'REGISTROS AT2018'!O66+'REGISTROS AT2018'!O67</f>
        <v>0</v>
      </c>
      <c r="O46" s="115">
        <f>+'REGISTROS AT2018'!P66+'REGISTROS AT2018'!P67</f>
        <v>0</v>
      </c>
      <c r="P46" s="115">
        <f>+'REGISTROS AT2018'!Q66+'REGISTROS AT2018'!Q67</f>
        <v>0</v>
      </c>
      <c r="Q46" s="115">
        <f>+'REGISTROS AT2018'!R66+'REGISTROS AT2018'!R67</f>
        <v>-10062745.982651042</v>
      </c>
      <c r="R46" s="115">
        <f>+'REGISTROS AT2018'!S66+'REGISTROS AT2018'!S67</f>
        <v>0</v>
      </c>
      <c r="S46" s="115">
        <f>+'REGISTROS AT2018'!T66+'REGISTROS AT2018'!T67</f>
        <v>0</v>
      </c>
      <c r="T46" s="115">
        <f>+'REGISTROS AT2018'!U66+'REGISTROS AT2018'!U67</f>
        <v>0</v>
      </c>
      <c r="U46" s="115">
        <f>+'REGISTROS AT2018'!V66+'REGISTROS AT2018'!V67</f>
        <v>-36965689</v>
      </c>
      <c r="V46" s="115">
        <f>+'REGISTROS AT2018'!W66+'REGISTROS AT2018'!W67</f>
        <v>0</v>
      </c>
      <c r="W46" s="115">
        <f>+'REGISTROS AT2018'!X66+'REGISTROS AT2018'!X67</f>
        <v>0</v>
      </c>
      <c r="X46" s="115">
        <f>+'REGISTROS AT2018'!Y66+'REGISTROS AT2018'!Y67</f>
        <v>0</v>
      </c>
      <c r="Y46" s="115">
        <f>+'REGISTROS AT2018'!Z66+'REGISTROS AT2018'!Z67</f>
        <v>0</v>
      </c>
      <c r="Z46" s="115">
        <f>+'REGISTROS AT2018'!AA66+'REGISTROS AT2018'!AA67</f>
        <v>0</v>
      </c>
    </row>
    <row r="47" spans="2:26">
      <c r="B47" s="114">
        <v>103</v>
      </c>
      <c r="C47" s="173">
        <f>+C46</f>
        <v>43099</v>
      </c>
      <c r="D47" s="115">
        <f>SUM(E47:K47)</f>
        <v>-16598100605.258505</v>
      </c>
      <c r="E47" s="115">
        <f>+'REGISTROS AT2018'!F69</f>
        <v>-16598100605.258505</v>
      </c>
      <c r="F47" s="115"/>
      <c r="G47" s="115">
        <f>+'REGISTROS AT2018'!H67+'REGISTROS AT2018'!H68</f>
        <v>0</v>
      </c>
      <c r="H47" s="115">
        <f>+'REGISTROS AT2018'!I67+'REGISTROS AT2018'!I68</f>
        <v>0</v>
      </c>
      <c r="I47" s="115">
        <f>+'REGISTROS AT2018'!J67+'REGISTROS AT2018'!J68</f>
        <v>0</v>
      </c>
      <c r="J47" s="115">
        <f>+'REGISTROS AT2018'!K67+'REGISTROS AT2018'!K68</f>
        <v>0</v>
      </c>
      <c r="K47" s="115">
        <f>+'REGISTROS AT2018'!L67+'REGISTROS AT2018'!L68</f>
        <v>0</v>
      </c>
      <c r="L47" s="115">
        <f>+'REGISTROS AT2018'!M67+'REGISTROS AT2018'!M68</f>
        <v>0</v>
      </c>
      <c r="M47" s="115">
        <f>+'REGISTROS AT2018'!N67+'REGISTROS AT2018'!N68</f>
        <v>0</v>
      </c>
      <c r="N47" s="115">
        <f>+'REGISTROS AT2018'!O67+'REGISTROS AT2018'!O68</f>
        <v>0</v>
      </c>
      <c r="O47" s="115">
        <f>+'REGISTROS AT2018'!P67+'REGISTROS AT2018'!P68</f>
        <v>0</v>
      </c>
      <c r="P47" s="115">
        <f>+'REGISTROS AT2018'!Q67+'REGISTROS AT2018'!Q68</f>
        <v>0</v>
      </c>
      <c r="Q47" s="115"/>
      <c r="R47" s="115">
        <f>+'REGISTROS AT2018'!S67+'REGISTROS AT2018'!S68</f>
        <v>0</v>
      </c>
      <c r="S47" s="115">
        <f>+'REGISTROS AT2018'!T67+'REGISTROS AT2018'!T68</f>
        <v>0</v>
      </c>
      <c r="T47" s="115">
        <f>+'REGISTROS AT2018'!U67+'REGISTROS AT2018'!U68</f>
        <v>0</v>
      </c>
      <c r="U47" s="115"/>
      <c r="V47" s="115">
        <f>+'REGISTROS AT2018'!W67+'REGISTROS AT2018'!W68</f>
        <v>0</v>
      </c>
      <c r="W47" s="115">
        <f>+'REGISTROS AT2018'!X67+'REGISTROS AT2018'!X68</f>
        <v>0</v>
      </c>
      <c r="X47" s="115">
        <f>+'REGISTROS AT2018'!Y67+'REGISTROS AT2018'!Y68</f>
        <v>0</v>
      </c>
      <c r="Y47" s="115">
        <f>+'REGISTROS AT2018'!Z67+'REGISTROS AT2018'!Z68</f>
        <v>0</v>
      </c>
      <c r="Z47" s="115">
        <f>+'REGISTROS AT2018'!AA67+'REGISTROS AT2018'!AA68</f>
        <v>0</v>
      </c>
    </row>
    <row r="48" spans="2:26">
      <c r="B48" s="114">
        <v>105</v>
      </c>
      <c r="C48" s="173">
        <f>+C46</f>
        <v>43099</v>
      </c>
      <c r="D48" s="115">
        <f t="shared" si="0"/>
        <v>23268966799.31282</v>
      </c>
      <c r="E48" s="115">
        <f>+'REGISTROS AT2018'!F79</f>
        <v>23268966799.31282</v>
      </c>
      <c r="F48" s="114"/>
      <c r="G48" s="114"/>
      <c r="H48" s="115"/>
      <c r="I48" s="114"/>
      <c r="J48" s="114"/>
      <c r="K48" s="114"/>
      <c r="L48" s="114"/>
      <c r="M48" s="114"/>
      <c r="N48" s="114"/>
      <c r="O48" s="114"/>
      <c r="P48" s="114"/>
      <c r="Q48" s="115"/>
      <c r="R48" s="114"/>
      <c r="S48" s="114"/>
      <c r="T48" s="114"/>
      <c r="U48" s="115"/>
      <c r="V48" s="114"/>
      <c r="W48" s="114"/>
      <c r="X48" s="114"/>
      <c r="Y48" s="114"/>
      <c r="Z48" s="114"/>
    </row>
    <row r="49" spans="2:26">
      <c r="B49" s="114">
        <v>106</v>
      </c>
      <c r="C49" s="173">
        <f t="shared" ref="C49:C58" si="2">+C48</f>
        <v>43099</v>
      </c>
      <c r="D49" s="115">
        <f t="shared" si="0"/>
        <v>320344619</v>
      </c>
      <c r="E49" s="115"/>
      <c r="F49" s="115">
        <f>+'REGISTROS AT2018'!G81</f>
        <v>320344619</v>
      </c>
      <c r="G49" s="114"/>
      <c r="H49" s="115"/>
      <c r="I49" s="114"/>
      <c r="J49" s="114"/>
      <c r="K49" s="114"/>
      <c r="L49" s="114"/>
      <c r="M49" s="114"/>
      <c r="N49" s="114"/>
      <c r="O49" s="115"/>
      <c r="P49" s="114"/>
      <c r="Q49" s="115"/>
      <c r="R49" s="114"/>
      <c r="S49" s="114"/>
      <c r="T49" s="114"/>
      <c r="U49" s="115"/>
      <c r="V49" s="114"/>
      <c r="W49" s="114"/>
      <c r="X49" s="114"/>
      <c r="Y49" s="114"/>
      <c r="Z49" s="114"/>
    </row>
    <row r="50" spans="2:26">
      <c r="B50" s="114">
        <v>107</v>
      </c>
      <c r="C50" s="173">
        <f t="shared" si="2"/>
        <v>43099</v>
      </c>
      <c r="D50" s="115">
        <f t="shared" si="0"/>
        <v>0</v>
      </c>
      <c r="E50" s="115"/>
      <c r="F50" s="114"/>
      <c r="G50" s="115">
        <f>+'REGISTROS AT2018'!H82</f>
        <v>0</v>
      </c>
      <c r="H50" s="115">
        <f>+'REGISTROS AT2018'!I83</f>
        <v>0</v>
      </c>
      <c r="I50" s="115">
        <f>+'REGISTROS AT2018'!J84</f>
        <v>0</v>
      </c>
      <c r="J50" s="115">
        <f>+'REGISTROS AT2018'!K85</f>
        <v>0</v>
      </c>
      <c r="K50" s="115">
        <f>+'REGISTROS AT2018'!L86</f>
        <v>0</v>
      </c>
      <c r="L50" s="114"/>
      <c r="M50" s="114"/>
      <c r="N50" s="114"/>
      <c r="O50" s="114"/>
      <c r="P50" s="114"/>
      <c r="Q50" s="115"/>
      <c r="R50" s="114"/>
      <c r="S50" s="114"/>
      <c r="T50" s="114"/>
      <c r="U50" s="115"/>
      <c r="V50" s="114"/>
      <c r="W50" s="114"/>
      <c r="X50" s="114"/>
      <c r="Y50" s="114"/>
      <c r="Z50" s="114"/>
    </row>
    <row r="51" spans="2:26">
      <c r="B51" s="114">
        <v>109</v>
      </c>
      <c r="C51" s="173">
        <f t="shared" si="2"/>
        <v>43099</v>
      </c>
      <c r="D51" s="115"/>
      <c r="E51" s="115"/>
      <c r="F51" s="114"/>
      <c r="G51" s="115"/>
      <c r="H51" s="115"/>
      <c r="I51" s="115"/>
      <c r="J51" s="115"/>
      <c r="K51" s="115"/>
      <c r="L51" s="114"/>
      <c r="M51" s="115">
        <f>+'REGISTROS AT2018'!N87</f>
        <v>0</v>
      </c>
      <c r="N51" s="114"/>
      <c r="O51" s="114"/>
      <c r="P51" s="114"/>
      <c r="Q51" s="115"/>
      <c r="R51" s="114"/>
      <c r="S51" s="114"/>
      <c r="T51" s="114"/>
      <c r="U51" s="115"/>
      <c r="V51" s="114"/>
      <c r="W51" s="114"/>
      <c r="X51" s="114"/>
      <c r="Y51" s="114"/>
      <c r="Z51" s="114"/>
    </row>
    <row r="52" spans="2:26">
      <c r="B52" s="114">
        <v>109</v>
      </c>
      <c r="C52" s="173">
        <f t="shared" si="2"/>
        <v>43099</v>
      </c>
      <c r="D52" s="115"/>
      <c r="E52" s="115"/>
      <c r="F52" s="114"/>
      <c r="G52" s="115"/>
      <c r="H52" s="115"/>
      <c r="I52" s="115"/>
      <c r="J52" s="115"/>
      <c r="K52" s="115"/>
      <c r="L52" s="114"/>
      <c r="M52" s="114"/>
      <c r="N52" s="114"/>
      <c r="O52" s="114"/>
      <c r="P52" s="114"/>
      <c r="Q52" s="115">
        <f>+'REGISTROS AT2018'!R88</f>
        <v>0</v>
      </c>
      <c r="R52" s="114"/>
      <c r="S52" s="114"/>
      <c r="T52" s="114"/>
      <c r="U52" s="115">
        <f>+'REGISTROS AT2018'!V88</f>
        <v>0</v>
      </c>
      <c r="V52" s="114"/>
      <c r="W52" s="114"/>
      <c r="X52" s="114"/>
      <c r="Y52" s="114"/>
      <c r="Z52" s="114"/>
    </row>
    <row r="53" spans="2:26">
      <c r="B53" s="114">
        <v>108</v>
      </c>
      <c r="C53" s="173">
        <f>+C50</f>
        <v>43099</v>
      </c>
      <c r="D53" s="115"/>
      <c r="E53" s="115"/>
      <c r="F53" s="114"/>
      <c r="G53" s="115"/>
      <c r="H53" s="115"/>
      <c r="I53" s="115"/>
      <c r="J53" s="115"/>
      <c r="K53" s="115"/>
      <c r="L53" s="114"/>
      <c r="M53" s="114"/>
      <c r="N53" s="114"/>
      <c r="O53" s="115">
        <f>+'REGISTROS AT2018'!P89</f>
        <v>1424606176.6668057</v>
      </c>
      <c r="P53" s="114"/>
      <c r="Q53" s="115"/>
      <c r="R53" s="114"/>
      <c r="S53" s="114"/>
      <c r="T53" s="114"/>
      <c r="U53" s="115"/>
      <c r="V53" s="114"/>
      <c r="W53" s="114"/>
      <c r="X53" s="114"/>
      <c r="Y53" s="114"/>
      <c r="Z53" s="114"/>
    </row>
    <row r="54" spans="2:26">
      <c r="B54" s="114">
        <v>109</v>
      </c>
      <c r="C54" s="173">
        <f t="shared" si="2"/>
        <v>43099</v>
      </c>
      <c r="D54" s="115"/>
      <c r="E54" s="115"/>
      <c r="F54" s="114"/>
      <c r="G54" s="115"/>
      <c r="H54" s="115"/>
      <c r="I54" s="115"/>
      <c r="J54" s="115"/>
      <c r="K54" s="115"/>
      <c r="L54" s="114"/>
      <c r="M54" s="115"/>
      <c r="N54" s="114"/>
      <c r="O54" s="115">
        <f>+'REGISTROS AT2018'!P90</f>
        <v>0</v>
      </c>
      <c r="P54" s="114"/>
      <c r="Q54" s="115"/>
      <c r="R54" s="114"/>
      <c r="S54" s="114"/>
      <c r="T54" s="114"/>
      <c r="U54" s="115"/>
      <c r="V54" s="114"/>
      <c r="W54" s="114"/>
      <c r="X54" s="114"/>
      <c r="Y54" s="114"/>
      <c r="Z54" s="114"/>
    </row>
    <row r="55" spans="2:26">
      <c r="B55" s="114">
        <v>110</v>
      </c>
      <c r="C55" s="173">
        <f>+C54</f>
        <v>43099</v>
      </c>
      <c r="D55" s="115"/>
      <c r="E55" s="115"/>
      <c r="F55" s="114"/>
      <c r="G55" s="115"/>
      <c r="H55" s="115"/>
      <c r="I55" s="115"/>
      <c r="J55" s="115"/>
      <c r="K55" s="115"/>
      <c r="L55" s="114"/>
      <c r="M55" s="114"/>
      <c r="N55" s="114"/>
      <c r="O55" s="115"/>
      <c r="P55" s="115">
        <f>+'REGISTROS AT2018'!Q91</f>
        <v>0</v>
      </c>
      <c r="Q55" s="115"/>
      <c r="R55" s="114"/>
      <c r="S55" s="114"/>
      <c r="T55" s="114"/>
      <c r="U55" s="115"/>
      <c r="V55" s="114"/>
      <c r="W55" s="114"/>
      <c r="X55" s="114"/>
      <c r="Y55" s="114"/>
      <c r="Z55" s="114"/>
    </row>
    <row r="56" spans="2:26">
      <c r="B56" s="114">
        <v>102</v>
      </c>
      <c r="C56" s="173">
        <f>+C50</f>
        <v>43099</v>
      </c>
      <c r="D56" s="115">
        <f t="shared" si="0"/>
        <v>0</v>
      </c>
      <c r="E56" s="115">
        <f>+'REGISTROS AT2018'!F95</f>
        <v>0</v>
      </c>
      <c r="F56" s="115">
        <f>+'REGISTROS AT2018'!G95</f>
        <v>0</v>
      </c>
      <c r="G56" s="115">
        <f>+'REGISTROS AT2018'!H95</f>
        <v>0</v>
      </c>
      <c r="H56" s="115">
        <f>+'REGISTROS AT2018'!I95</f>
        <v>0</v>
      </c>
      <c r="I56" s="115">
        <f>+'REGISTROS AT2018'!J95</f>
        <v>0</v>
      </c>
      <c r="J56" s="115">
        <f>+'REGISTROS AT2018'!K95</f>
        <v>0</v>
      </c>
      <c r="K56" s="115">
        <f>+'REGISTROS AT2018'!L95</f>
        <v>0</v>
      </c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4"/>
      <c r="W56" s="114"/>
      <c r="X56" s="114"/>
      <c r="Y56" s="114"/>
      <c r="Z56" s="114"/>
    </row>
    <row r="57" spans="2:26">
      <c r="B57" s="114">
        <v>102</v>
      </c>
      <c r="C57" s="173">
        <f t="shared" si="2"/>
        <v>43099</v>
      </c>
      <c r="D57" s="115">
        <f t="shared" si="0"/>
        <v>0</v>
      </c>
      <c r="E57" s="115">
        <f>+'REGISTROS AT2018'!F96</f>
        <v>0</v>
      </c>
      <c r="F57" s="115">
        <f>+'REGISTROS AT2018'!G96</f>
        <v>0</v>
      </c>
      <c r="G57" s="115">
        <f>+'REGISTROS AT2018'!H96</f>
        <v>0</v>
      </c>
      <c r="H57" s="115">
        <f>+'REGISTROS AT2018'!I96</f>
        <v>0</v>
      </c>
      <c r="I57" s="115">
        <f>+'REGISTROS AT2018'!J96</f>
        <v>0</v>
      </c>
      <c r="J57" s="115">
        <f>+'REGISTROS AT2018'!K96</f>
        <v>0</v>
      </c>
      <c r="K57" s="115">
        <f>+'REGISTROS AT2018'!L96</f>
        <v>0</v>
      </c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4"/>
      <c r="W57" s="114"/>
      <c r="X57" s="114"/>
      <c r="Y57" s="114"/>
      <c r="Z57" s="114"/>
    </row>
    <row r="58" spans="2:26">
      <c r="B58" s="114">
        <v>102</v>
      </c>
      <c r="C58" s="173">
        <f t="shared" si="2"/>
        <v>43099</v>
      </c>
      <c r="D58" s="115">
        <f t="shared" si="0"/>
        <v>0</v>
      </c>
      <c r="E58" s="115">
        <f>+'REGISTROS AT2018'!F97</f>
        <v>0</v>
      </c>
      <c r="F58" s="115">
        <f>+'REGISTROS AT2018'!G97</f>
        <v>0</v>
      </c>
      <c r="G58" s="115">
        <f>+'REGISTROS AT2018'!H97</f>
        <v>0</v>
      </c>
      <c r="H58" s="115">
        <f>+'REGISTROS AT2018'!I97</f>
        <v>0</v>
      </c>
      <c r="I58" s="115">
        <f>+'REGISTROS AT2018'!J97</f>
        <v>0</v>
      </c>
      <c r="J58" s="115">
        <f>+'REGISTROS AT2018'!K97</f>
        <v>0</v>
      </c>
      <c r="K58" s="115">
        <f>+'REGISTROS AT2018'!L97</f>
        <v>0</v>
      </c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4"/>
      <c r="W58" s="114"/>
      <c r="X58" s="114"/>
      <c r="Y58" s="114"/>
      <c r="Z58" s="114"/>
    </row>
    <row r="59" spans="2:26">
      <c r="B59" s="114">
        <v>102</v>
      </c>
      <c r="C59" s="173">
        <f t="shared" ref="C59:C67" si="3">+C58</f>
        <v>43099</v>
      </c>
      <c r="D59" s="115">
        <f t="shared" si="0"/>
        <v>0</v>
      </c>
      <c r="E59" s="115">
        <f>+'REGISTROS AT2018'!F98</f>
        <v>0</v>
      </c>
      <c r="F59" s="115">
        <f>+'REGISTROS AT2018'!G98</f>
        <v>0</v>
      </c>
      <c r="G59" s="115">
        <f>+'REGISTROS AT2018'!H98</f>
        <v>0</v>
      </c>
      <c r="H59" s="115">
        <f>+'REGISTROS AT2018'!I98</f>
        <v>0</v>
      </c>
      <c r="I59" s="115">
        <f>+'REGISTROS AT2018'!J98</f>
        <v>0</v>
      </c>
      <c r="J59" s="115">
        <f>+'REGISTROS AT2018'!K98</f>
        <v>0</v>
      </c>
      <c r="K59" s="115">
        <f>+'REGISTROS AT2018'!L98</f>
        <v>0</v>
      </c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4"/>
      <c r="W59" s="114"/>
      <c r="X59" s="114"/>
      <c r="Y59" s="114"/>
      <c r="Z59" s="114"/>
    </row>
    <row r="60" spans="2:26">
      <c r="B60" s="114">
        <v>102</v>
      </c>
      <c r="C60" s="173">
        <f t="shared" si="3"/>
        <v>43099</v>
      </c>
      <c r="D60" s="115">
        <f t="shared" si="0"/>
        <v>0</v>
      </c>
      <c r="E60" s="115">
        <f>+'REGISTROS AT2018'!F99</f>
        <v>0</v>
      </c>
      <c r="F60" s="115">
        <f>+'REGISTROS AT2018'!G99</f>
        <v>0</v>
      </c>
      <c r="G60" s="115">
        <f>+'REGISTROS AT2018'!H99</f>
        <v>0</v>
      </c>
      <c r="H60" s="115">
        <f>+'REGISTROS AT2018'!I99</f>
        <v>0</v>
      </c>
      <c r="I60" s="115">
        <f>+'REGISTROS AT2018'!J99</f>
        <v>0</v>
      </c>
      <c r="J60" s="115">
        <f>+'REGISTROS AT2018'!K99</f>
        <v>0</v>
      </c>
      <c r="K60" s="115">
        <f>+'REGISTROS AT2018'!L99</f>
        <v>0</v>
      </c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4"/>
      <c r="W60" s="114"/>
      <c r="X60" s="114"/>
      <c r="Y60" s="114"/>
      <c r="Z60" s="114"/>
    </row>
    <row r="61" spans="2:26">
      <c r="B61" s="114">
        <v>102</v>
      </c>
      <c r="C61" s="173">
        <f t="shared" si="3"/>
        <v>43099</v>
      </c>
      <c r="D61" s="115">
        <f t="shared" si="0"/>
        <v>0</v>
      </c>
      <c r="E61" s="115">
        <f>+'REGISTROS AT2018'!F100</f>
        <v>0</v>
      </c>
      <c r="F61" s="115">
        <f>+'REGISTROS AT2018'!G100</f>
        <v>0</v>
      </c>
      <c r="G61" s="115">
        <f>+'REGISTROS AT2018'!H100</f>
        <v>0</v>
      </c>
      <c r="H61" s="115">
        <f>+'REGISTROS AT2018'!I100</f>
        <v>0</v>
      </c>
      <c r="I61" s="115">
        <f>+'REGISTROS AT2018'!J100</f>
        <v>0</v>
      </c>
      <c r="J61" s="115">
        <f>+'REGISTROS AT2018'!K100</f>
        <v>0</v>
      </c>
      <c r="K61" s="115">
        <f>+'REGISTROS AT2018'!L100</f>
        <v>0</v>
      </c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4"/>
      <c r="W61" s="114"/>
      <c r="X61" s="114"/>
      <c r="Y61" s="114"/>
      <c r="Z61" s="114"/>
    </row>
    <row r="62" spans="2:26">
      <c r="B62" s="114">
        <v>200</v>
      </c>
      <c r="C62" s="173">
        <f>+C60</f>
        <v>43099</v>
      </c>
      <c r="D62" s="115">
        <f t="shared" si="0"/>
        <v>0</v>
      </c>
      <c r="E62" s="115">
        <f>+'REGISTROS AT2018'!F105</f>
        <v>0</v>
      </c>
      <c r="F62" s="115">
        <f>+'REGISTROS AT2018'!G105</f>
        <v>0</v>
      </c>
      <c r="G62" s="115">
        <f>+'REGISTROS AT2018'!H105</f>
        <v>0</v>
      </c>
      <c r="H62" s="115">
        <f>+'REGISTROS AT2018'!I105</f>
        <v>0</v>
      </c>
      <c r="I62" s="115">
        <f>+'REGISTROS AT2018'!J105</f>
        <v>0</v>
      </c>
      <c r="J62" s="115">
        <f>+'REGISTROS AT2018'!K105</f>
        <v>0</v>
      </c>
      <c r="K62" s="115">
        <f>+'REGISTROS AT2018'!L105</f>
        <v>0</v>
      </c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4"/>
      <c r="W62" s="114"/>
      <c r="X62" s="114"/>
      <c r="Y62" s="114"/>
      <c r="Z62" s="114"/>
    </row>
    <row r="63" spans="2:26">
      <c r="B63" s="114">
        <v>200</v>
      </c>
      <c r="C63" s="173">
        <f t="shared" si="3"/>
        <v>43099</v>
      </c>
      <c r="D63" s="115">
        <f t="shared" si="0"/>
        <v>0</v>
      </c>
      <c r="E63" s="115">
        <f>+'REGISTROS AT2018'!F106</f>
        <v>0</v>
      </c>
      <c r="F63" s="115">
        <f>+'REGISTROS AT2018'!G106</f>
        <v>0</v>
      </c>
      <c r="G63" s="115">
        <f>+'REGISTROS AT2018'!H106</f>
        <v>0</v>
      </c>
      <c r="H63" s="115">
        <f>+'REGISTROS AT2018'!I106</f>
        <v>0</v>
      </c>
      <c r="I63" s="115">
        <f>+'REGISTROS AT2018'!J106</f>
        <v>0</v>
      </c>
      <c r="J63" s="115">
        <f>+'REGISTROS AT2018'!K106</f>
        <v>0</v>
      </c>
      <c r="K63" s="115">
        <f>+'REGISTROS AT2018'!L106</f>
        <v>0</v>
      </c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4"/>
      <c r="W63" s="114"/>
      <c r="X63" s="114"/>
      <c r="Y63" s="114"/>
      <c r="Z63" s="114"/>
    </row>
    <row r="64" spans="2:26">
      <c r="B64" s="114">
        <v>200</v>
      </c>
      <c r="C64" s="173">
        <f t="shared" si="3"/>
        <v>43099</v>
      </c>
      <c r="D64" s="115">
        <f t="shared" si="0"/>
        <v>0</v>
      </c>
      <c r="E64" s="115">
        <f>+'REGISTROS AT2018'!F107</f>
        <v>0</v>
      </c>
      <c r="F64" s="115">
        <f>+'REGISTROS AT2018'!G107</f>
        <v>0</v>
      </c>
      <c r="G64" s="115">
        <f>+'REGISTROS AT2018'!H107</f>
        <v>0</v>
      </c>
      <c r="H64" s="115">
        <f>+'REGISTROS AT2018'!I107</f>
        <v>0</v>
      </c>
      <c r="I64" s="115">
        <f>+'REGISTROS AT2018'!J107</f>
        <v>0</v>
      </c>
      <c r="J64" s="115">
        <f>+'REGISTROS AT2018'!K107</f>
        <v>0</v>
      </c>
      <c r="K64" s="115">
        <f>+'REGISTROS AT2018'!L107</f>
        <v>0</v>
      </c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4"/>
      <c r="W64" s="114"/>
      <c r="X64" s="114"/>
      <c r="Y64" s="114"/>
      <c r="Z64" s="114"/>
    </row>
    <row r="65" spans="2:27">
      <c r="B65" s="114">
        <v>200</v>
      </c>
      <c r="C65" s="173">
        <f t="shared" si="3"/>
        <v>43099</v>
      </c>
      <c r="D65" s="115">
        <f t="shared" si="0"/>
        <v>0</v>
      </c>
      <c r="E65" s="115">
        <f>+'REGISTROS AT2018'!F108</f>
        <v>0</v>
      </c>
      <c r="F65" s="115">
        <f>+'REGISTROS AT2018'!G108</f>
        <v>0</v>
      </c>
      <c r="G65" s="115">
        <f>+'REGISTROS AT2018'!H108</f>
        <v>0</v>
      </c>
      <c r="H65" s="115">
        <f>+'REGISTROS AT2018'!I108</f>
        <v>0</v>
      </c>
      <c r="I65" s="115">
        <f>+'REGISTROS AT2018'!J108</f>
        <v>0</v>
      </c>
      <c r="J65" s="115">
        <f>+'REGISTROS AT2018'!K108</f>
        <v>0</v>
      </c>
      <c r="K65" s="115">
        <f>+'REGISTROS AT2018'!L108</f>
        <v>0</v>
      </c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4"/>
      <c r="W65" s="114"/>
      <c r="X65" s="114"/>
      <c r="Y65" s="114"/>
      <c r="Z65" s="114"/>
    </row>
    <row r="66" spans="2:27">
      <c r="B66" s="114">
        <v>200</v>
      </c>
      <c r="C66" s="173">
        <f t="shared" si="3"/>
        <v>43099</v>
      </c>
      <c r="D66" s="115">
        <f t="shared" si="0"/>
        <v>0</v>
      </c>
      <c r="E66" s="115">
        <f>+'REGISTROS AT2018'!F109</f>
        <v>0</v>
      </c>
      <c r="F66" s="115">
        <f>+'REGISTROS AT2018'!G109</f>
        <v>0</v>
      </c>
      <c r="G66" s="115">
        <f>+'REGISTROS AT2018'!H109</f>
        <v>0</v>
      </c>
      <c r="H66" s="115">
        <f>+'REGISTROS AT2018'!I109</f>
        <v>0</v>
      </c>
      <c r="I66" s="115">
        <f>+'REGISTROS AT2018'!J109</f>
        <v>0</v>
      </c>
      <c r="J66" s="115">
        <f>+'REGISTROS AT2018'!K109</f>
        <v>0</v>
      </c>
      <c r="K66" s="115">
        <f>+'REGISTROS AT2018'!L109</f>
        <v>0</v>
      </c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4"/>
      <c r="W66" s="114"/>
      <c r="X66" s="114"/>
      <c r="Y66" s="114"/>
      <c r="Z66" s="114"/>
    </row>
    <row r="67" spans="2:27">
      <c r="B67" s="114">
        <v>200</v>
      </c>
      <c r="C67" s="173">
        <f t="shared" si="3"/>
        <v>43099</v>
      </c>
      <c r="D67" s="115">
        <f t="shared" si="0"/>
        <v>0</v>
      </c>
      <c r="E67" s="115">
        <f>+'REGISTROS AT2018'!F110</f>
        <v>0</v>
      </c>
      <c r="F67" s="115">
        <f>+'REGISTROS AT2018'!G110</f>
        <v>0</v>
      </c>
      <c r="G67" s="115">
        <f>+'REGISTROS AT2018'!H110</f>
        <v>0</v>
      </c>
      <c r="H67" s="115">
        <f>+'REGISTROS AT2018'!I110</f>
        <v>0</v>
      </c>
      <c r="I67" s="115">
        <f>+'REGISTROS AT2018'!J110</f>
        <v>0</v>
      </c>
      <c r="J67" s="115">
        <f>+'REGISTROS AT2018'!K110</f>
        <v>0</v>
      </c>
      <c r="K67" s="115">
        <f>+'REGISTROS AT2018'!L110</f>
        <v>0</v>
      </c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4"/>
      <c r="W67" s="114"/>
      <c r="X67" s="114"/>
      <c r="Y67" s="114"/>
      <c r="Z67" s="114"/>
    </row>
    <row r="68" spans="2:27">
      <c r="B68" s="114">
        <v>111</v>
      </c>
      <c r="C68" s="173">
        <f>+C65</f>
        <v>43099</v>
      </c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>
        <f>+'REGISTROS AT2018'!P114</f>
        <v>-543722.55634888296</v>
      </c>
      <c r="P68" s="115"/>
      <c r="Q68" s="115"/>
      <c r="R68" s="115"/>
      <c r="S68" s="115"/>
      <c r="T68" s="115"/>
      <c r="U68" s="115"/>
      <c r="V68" s="115"/>
      <c r="W68" s="114"/>
      <c r="X68" s="114"/>
      <c r="Y68" s="114"/>
      <c r="Z68" s="114"/>
    </row>
    <row r="69" spans="2:27">
      <c r="B69" s="182" t="s">
        <v>302</v>
      </c>
      <c r="C69" s="183"/>
      <c r="D69" s="184">
        <f>SUM(D21:D68)</f>
        <v>25208706661.720322</v>
      </c>
      <c r="E69" s="184">
        <f t="shared" ref="E69:AA69" si="4">SUM(E21:E68)</f>
        <v>23268966799.31282</v>
      </c>
      <c r="F69" s="184">
        <f t="shared" si="4"/>
        <v>1939739862.4075015</v>
      </c>
      <c r="G69" s="184">
        <f t="shared" si="4"/>
        <v>0</v>
      </c>
      <c r="H69" s="184">
        <f t="shared" si="4"/>
        <v>0</v>
      </c>
      <c r="I69" s="184">
        <f t="shared" si="4"/>
        <v>0</v>
      </c>
      <c r="J69" s="184">
        <f t="shared" si="4"/>
        <v>0</v>
      </c>
      <c r="K69" s="184">
        <f t="shared" si="4"/>
        <v>0</v>
      </c>
      <c r="L69" s="184">
        <f t="shared" si="4"/>
        <v>0</v>
      </c>
      <c r="M69" s="184">
        <f t="shared" si="4"/>
        <v>0</v>
      </c>
      <c r="N69" s="184">
        <f t="shared" si="4"/>
        <v>0</v>
      </c>
      <c r="O69" s="184">
        <f t="shared" si="4"/>
        <v>1424062454.1104569</v>
      </c>
      <c r="P69" s="184">
        <f t="shared" si="4"/>
        <v>0</v>
      </c>
      <c r="Q69" s="184">
        <f t="shared" si="4"/>
        <v>3921646576.2583981</v>
      </c>
      <c r="R69" s="184">
        <f t="shared" si="4"/>
        <v>0</v>
      </c>
      <c r="S69" s="184">
        <f t="shared" si="4"/>
        <v>0</v>
      </c>
      <c r="T69" s="184">
        <f t="shared" si="4"/>
        <v>0</v>
      </c>
      <c r="U69" s="184">
        <f t="shared" si="4"/>
        <v>14419142693.379742</v>
      </c>
      <c r="V69" s="184">
        <f t="shared" si="4"/>
        <v>0</v>
      </c>
      <c r="W69" s="184">
        <f t="shared" si="4"/>
        <v>0</v>
      </c>
      <c r="X69" s="184">
        <f t="shared" si="4"/>
        <v>0</v>
      </c>
      <c r="Y69" s="184">
        <f t="shared" si="4"/>
        <v>0</v>
      </c>
      <c r="Z69" s="184">
        <f t="shared" si="4"/>
        <v>0</v>
      </c>
      <c r="AA69" s="184">
        <f t="shared" si="4"/>
        <v>0</v>
      </c>
    </row>
    <row r="70" spans="2:27" s="100" customFormat="1" ht="15">
      <c r="B70" s="98"/>
      <c r="D70" s="116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</row>
    <row r="71" spans="2:27" s="100" customFormat="1" ht="15" customHeight="1">
      <c r="B71" s="209" t="s">
        <v>149</v>
      </c>
      <c r="C71" s="209"/>
      <c r="D71" s="209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</row>
    <row r="72" spans="2:27" s="100" customFormat="1" ht="15">
      <c r="B72" s="221" t="s">
        <v>150</v>
      </c>
      <c r="C72" s="222"/>
      <c r="D72" s="113" t="s">
        <v>151</v>
      </c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</row>
    <row r="73" spans="2:27" s="100" customFormat="1" ht="15">
      <c r="B73" s="223">
        <f>+'[4]REGISTRO 2017'!R7</f>
        <v>0.21881800000000001</v>
      </c>
      <c r="C73" s="224"/>
      <c r="D73" s="113" t="s">
        <v>152</v>
      </c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</row>
    <row r="74" spans="2:27" s="100" customFormat="1" ht="15">
      <c r="B74" s="98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</row>
    <row r="75" spans="2:27" ht="15" customHeight="1">
      <c r="B75" s="225" t="s">
        <v>153</v>
      </c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6" t="s">
        <v>55</v>
      </c>
    </row>
    <row r="76" spans="2:27" ht="24" customHeight="1">
      <c r="B76" s="118"/>
      <c r="C76" s="119"/>
      <c r="D76" s="227" t="s">
        <v>54</v>
      </c>
      <c r="E76" s="227"/>
      <c r="F76" s="227"/>
      <c r="G76" s="227"/>
      <c r="H76" s="227"/>
      <c r="I76" s="227" t="s">
        <v>118</v>
      </c>
      <c r="J76" s="227"/>
      <c r="K76" s="227"/>
      <c r="L76" s="227"/>
      <c r="M76" s="227"/>
      <c r="N76" s="227"/>
      <c r="O76" s="227"/>
      <c r="P76" s="227"/>
      <c r="Q76" s="200" t="str">
        <f>+T16</f>
        <v>Crédito por impuesto tasa adicional, Ex. Art. 21  LIR.</v>
      </c>
      <c r="R76" s="200" t="s">
        <v>154</v>
      </c>
      <c r="S76" s="200" t="str">
        <f>+V16</f>
        <v>Retiros, Remesas o Distribuciones  afectos a IGC o IA, no Imputados a los Registros RAI, DDAN o REX.</v>
      </c>
      <c r="T76" s="200"/>
      <c r="U76" s="200"/>
      <c r="V76" s="200"/>
      <c r="W76" s="228" t="s">
        <v>143</v>
      </c>
      <c r="X76" s="228"/>
      <c r="Y76" s="226"/>
    </row>
    <row r="77" spans="2:27" ht="15.75" customHeight="1">
      <c r="B77" s="200" t="str">
        <f>+E16</f>
        <v>Rentas afectas a los impuestos global complementario o adicional (RAI)</v>
      </c>
      <c r="C77" s="200" t="str">
        <f>+F16</f>
        <v>Diferencia entre depreciación acelerada y normal 
(DDAN)</v>
      </c>
      <c r="D77" s="200" t="str">
        <f>+G17</f>
        <v>Rentas exentas de impuesto global complementario (IGC) y/o impuesto adicional (IA)</v>
      </c>
      <c r="E77" s="200" t="str">
        <f>+H17</f>
        <v>Ingresos No Renta</v>
      </c>
      <c r="F77" s="200"/>
      <c r="G77" s="200"/>
      <c r="H77" s="200"/>
      <c r="I77" s="200" t="s">
        <v>124</v>
      </c>
      <c r="J77" s="200"/>
      <c r="K77" s="200"/>
      <c r="L77" s="200"/>
      <c r="M77" s="200"/>
      <c r="N77" s="200" t="s">
        <v>125</v>
      </c>
      <c r="O77" s="200"/>
      <c r="P77" s="200"/>
      <c r="Q77" s="200"/>
      <c r="R77" s="200"/>
      <c r="S77" s="200"/>
      <c r="T77" s="200"/>
      <c r="U77" s="200"/>
      <c r="V77" s="219"/>
      <c r="W77" s="228"/>
      <c r="X77" s="228"/>
      <c r="Y77" s="226"/>
    </row>
    <row r="78" spans="2:27" ht="19.5" customHeight="1">
      <c r="B78" s="200"/>
      <c r="C78" s="200"/>
      <c r="D78" s="200"/>
      <c r="E78" s="200" t="str">
        <f>+H18</f>
        <v>Ingresos no constitutivos de renta</v>
      </c>
      <c r="F78" s="199" t="s">
        <v>127</v>
      </c>
      <c r="G78" s="199"/>
      <c r="H78" s="199"/>
      <c r="I78" s="200" t="s">
        <v>128</v>
      </c>
      <c r="J78" s="200"/>
      <c r="K78" s="200" t="s">
        <v>129</v>
      </c>
      <c r="L78" s="200"/>
      <c r="M78" s="200" t="s">
        <v>130</v>
      </c>
      <c r="N78" s="200" t="s">
        <v>29</v>
      </c>
      <c r="O78" s="200" t="s">
        <v>30</v>
      </c>
      <c r="P78" s="200" t="s">
        <v>131</v>
      </c>
      <c r="Q78" s="200"/>
      <c r="R78" s="200"/>
      <c r="S78" s="200" t="str">
        <f>+V19</f>
        <v>Sin derecho a crédito</v>
      </c>
      <c r="T78" s="200" t="str">
        <f>+W19</f>
        <v>Con  derecho a crédito por IDPC voluntario</v>
      </c>
      <c r="U78" s="200" t="str">
        <f>+X19</f>
        <v>Con crédito por IDPC acumulados  hasta el 31.12.2016</v>
      </c>
      <c r="V78" s="228" t="s">
        <v>148</v>
      </c>
      <c r="W78" s="228"/>
      <c r="X78" s="228"/>
      <c r="Y78" s="226"/>
    </row>
    <row r="79" spans="2:27" ht="54" customHeight="1">
      <c r="B79" s="200"/>
      <c r="C79" s="200"/>
      <c r="D79" s="200"/>
      <c r="E79" s="200"/>
      <c r="F79" s="200" t="str">
        <f>+I19</f>
        <v>Otras rentas percibidas desde 14 ter letra A) o 14 letra C N°s 1 y 2</v>
      </c>
      <c r="G79" s="200" t="str">
        <f>+J19</f>
        <v>Rentas provenientes del registro RAP</v>
      </c>
      <c r="H79" s="200" t="str">
        <f>+K19</f>
        <v>Rentas generadas hasta el 31.12.1983 y utilidades afectadas con impuesto sustitutivo al FUT (ISFUT)</v>
      </c>
      <c r="I79" s="200" t="s">
        <v>30</v>
      </c>
      <c r="J79" s="200" t="s">
        <v>29</v>
      </c>
      <c r="K79" s="200" t="s">
        <v>30</v>
      </c>
      <c r="L79" s="200" t="s">
        <v>29</v>
      </c>
      <c r="M79" s="200"/>
      <c r="N79" s="200"/>
      <c r="O79" s="200"/>
      <c r="P79" s="200"/>
      <c r="Q79" s="200"/>
      <c r="R79" s="200"/>
      <c r="S79" s="200"/>
      <c r="T79" s="200" t="s">
        <v>155</v>
      </c>
      <c r="U79" s="200"/>
      <c r="V79" s="228"/>
      <c r="W79" s="228"/>
      <c r="X79" s="228"/>
      <c r="Y79" s="226"/>
    </row>
    <row r="80" spans="2:27" ht="55.5" customHeight="1"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28"/>
      <c r="W80" s="228"/>
      <c r="X80" s="228"/>
      <c r="Y80" s="226"/>
    </row>
    <row r="81" spans="2:25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1"/>
      <c r="W81" s="229"/>
      <c r="X81" s="229"/>
      <c r="Y81" s="121"/>
    </row>
    <row r="82" spans="2:25">
      <c r="C82" s="122"/>
    </row>
    <row r="83" spans="2:25">
      <c r="B83" s="230" t="s">
        <v>47</v>
      </c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</row>
    <row r="84" spans="2:25">
      <c r="C84" s="122"/>
    </row>
    <row r="85" spans="2:25">
      <c r="C85" s="122"/>
    </row>
    <row r="86" spans="2:25">
      <c r="B86" s="231" t="s">
        <v>48</v>
      </c>
      <c r="C86" s="232"/>
      <c r="E86" s="231" t="s">
        <v>156</v>
      </c>
      <c r="F86" s="233"/>
      <c r="G86" s="232"/>
    </row>
    <row r="87" spans="2:25">
      <c r="B87" s="123"/>
      <c r="C87" s="124"/>
      <c r="E87" s="123"/>
      <c r="F87" s="125"/>
      <c r="G87" s="124"/>
    </row>
    <row r="88" spans="2:25">
      <c r="C88" s="122"/>
    </row>
    <row r="89" spans="2:25">
      <c r="C89" s="122"/>
    </row>
    <row r="90" spans="2:25">
      <c r="C90" s="122"/>
    </row>
    <row r="91" spans="2:25">
      <c r="C91" s="122"/>
    </row>
    <row r="92" spans="2:25">
      <c r="C92" s="122"/>
    </row>
    <row r="93" spans="2:25">
      <c r="C93" s="122"/>
    </row>
    <row r="94" spans="2:25">
      <c r="C94" s="122"/>
    </row>
    <row r="95" spans="2:25">
      <c r="C95" s="122"/>
    </row>
    <row r="96" spans="2:25">
      <c r="C96" s="122"/>
    </row>
    <row r="97" spans="1:20">
      <c r="C97" s="122"/>
    </row>
    <row r="98" spans="1:20">
      <c r="C98" s="122"/>
    </row>
    <row r="99" spans="1:20">
      <c r="C99" s="122"/>
    </row>
    <row r="100" spans="1:20">
      <c r="C100" s="122"/>
    </row>
    <row r="101" spans="1:20">
      <c r="C101" s="122"/>
    </row>
    <row r="102" spans="1:20">
      <c r="C102" s="122"/>
    </row>
    <row r="103" spans="1:20">
      <c r="C103" s="122"/>
    </row>
    <row r="104" spans="1:20">
      <c r="C104" s="122"/>
    </row>
    <row r="105" spans="1:20">
      <c r="C105" s="122"/>
    </row>
    <row r="106" spans="1:20">
      <c r="C106" s="122"/>
    </row>
    <row r="107" spans="1:20">
      <c r="C107" s="122"/>
    </row>
    <row r="108" spans="1:20">
      <c r="C108" s="122"/>
    </row>
    <row r="109" spans="1:20">
      <c r="C109" s="122"/>
    </row>
    <row r="110" spans="1:20" hidden="1">
      <c r="B110" s="122"/>
      <c r="C110" s="122" t="s">
        <v>157</v>
      </c>
      <c r="T110" s="100"/>
    </row>
    <row r="111" spans="1:20" ht="15" hidden="1">
      <c r="B111" s="126" t="s">
        <v>158</v>
      </c>
      <c r="C111" s="113" t="s">
        <v>159</v>
      </c>
      <c r="T111" s="100"/>
    </row>
    <row r="112" spans="1:20" hidden="1">
      <c r="A112" s="127"/>
      <c r="B112" s="127" t="s">
        <v>160</v>
      </c>
      <c r="C112" s="98" t="s">
        <v>161</v>
      </c>
      <c r="T112" s="100"/>
    </row>
    <row r="113" spans="1:20" hidden="1">
      <c r="A113" s="127"/>
      <c r="B113" s="127">
        <v>1</v>
      </c>
      <c r="C113" s="98" t="s">
        <v>162</v>
      </c>
      <c r="T113" s="100"/>
    </row>
    <row r="114" spans="1:20" hidden="1">
      <c r="A114" s="127"/>
      <c r="B114" s="127" t="s">
        <v>163</v>
      </c>
      <c r="C114" s="98" t="s">
        <v>164</v>
      </c>
    </row>
    <row r="115" spans="1:20" hidden="1">
      <c r="A115" s="127"/>
      <c r="B115" s="127" t="s">
        <v>165</v>
      </c>
      <c r="C115" s="98" t="s">
        <v>166</v>
      </c>
    </row>
    <row r="116" spans="1:20" hidden="1">
      <c r="A116" s="127"/>
      <c r="B116" s="127" t="s">
        <v>167</v>
      </c>
      <c r="C116" s="98" t="s">
        <v>168</v>
      </c>
    </row>
    <row r="117" spans="1:20" hidden="1">
      <c r="A117" s="127"/>
      <c r="B117" s="127" t="s">
        <v>169</v>
      </c>
      <c r="C117" s="98" t="s">
        <v>170</v>
      </c>
    </row>
    <row r="118" spans="1:20" hidden="1">
      <c r="A118" s="127"/>
      <c r="B118" s="127" t="s">
        <v>167</v>
      </c>
      <c r="C118" s="98" t="s">
        <v>171</v>
      </c>
    </row>
    <row r="119" spans="1:20" hidden="1">
      <c r="A119" s="127"/>
      <c r="B119" s="127" t="s">
        <v>172</v>
      </c>
      <c r="C119" s="98" t="s">
        <v>173</v>
      </c>
    </row>
    <row r="120" spans="1:20" hidden="1">
      <c r="A120" s="127"/>
      <c r="B120" s="127" t="s">
        <v>174</v>
      </c>
      <c r="C120" s="98" t="s">
        <v>175</v>
      </c>
    </row>
    <row r="121" spans="1:20" hidden="1">
      <c r="A121" s="127"/>
      <c r="B121" s="127" t="s">
        <v>174</v>
      </c>
      <c r="C121" s="98" t="s">
        <v>176</v>
      </c>
    </row>
    <row r="122" spans="1:20" hidden="1">
      <c r="A122" s="127"/>
      <c r="B122" s="127" t="s">
        <v>174</v>
      </c>
      <c r="C122" s="98" t="s">
        <v>177</v>
      </c>
    </row>
    <row r="123" spans="1:20" hidden="1">
      <c r="A123" s="127"/>
      <c r="B123" s="127" t="s">
        <v>178</v>
      </c>
      <c r="C123" s="98" t="s">
        <v>179</v>
      </c>
    </row>
    <row r="124" spans="1:20" hidden="1">
      <c r="A124" s="127"/>
      <c r="B124" s="127" t="s">
        <v>180</v>
      </c>
      <c r="C124" s="98" t="s">
        <v>181</v>
      </c>
    </row>
    <row r="125" spans="1:20" hidden="1">
      <c r="A125" s="127"/>
      <c r="B125" s="127" t="s">
        <v>180</v>
      </c>
      <c r="C125" s="98" t="s">
        <v>182</v>
      </c>
    </row>
    <row r="126" spans="1:20" hidden="1">
      <c r="A126" s="127"/>
      <c r="B126" s="127" t="s">
        <v>183</v>
      </c>
      <c r="C126" s="122" t="s">
        <v>184</v>
      </c>
    </row>
    <row r="127" spans="1:20" hidden="1">
      <c r="A127" s="127"/>
      <c r="B127" s="127" t="s">
        <v>163</v>
      </c>
      <c r="C127" s="98" t="s">
        <v>185</v>
      </c>
    </row>
    <row r="128" spans="1:20" hidden="1">
      <c r="A128" s="127"/>
      <c r="B128" s="127" t="s">
        <v>186</v>
      </c>
      <c r="C128" s="98" t="s">
        <v>187</v>
      </c>
    </row>
    <row r="129" spans="1:4" hidden="1">
      <c r="A129" s="127"/>
      <c r="B129" s="127" t="s">
        <v>188</v>
      </c>
      <c r="C129" s="98" t="s">
        <v>189</v>
      </c>
    </row>
    <row r="130" spans="1:4" hidden="1">
      <c r="A130" s="127"/>
      <c r="B130" s="127" t="s">
        <v>190</v>
      </c>
      <c r="C130" s="98" t="s">
        <v>191</v>
      </c>
    </row>
    <row r="131" spans="1:4" hidden="1">
      <c r="A131" s="127"/>
      <c r="B131" s="127" t="s">
        <v>192</v>
      </c>
      <c r="C131" s="98" t="s">
        <v>193</v>
      </c>
    </row>
    <row r="132" spans="1:4" hidden="1">
      <c r="A132" s="127"/>
      <c r="B132" s="127" t="s">
        <v>194</v>
      </c>
      <c r="C132" s="98" t="s">
        <v>195</v>
      </c>
    </row>
    <row r="133" spans="1:4" hidden="1">
      <c r="A133" s="127"/>
      <c r="B133" s="127" t="s">
        <v>196</v>
      </c>
      <c r="C133" s="98" t="s">
        <v>197</v>
      </c>
    </row>
    <row r="134" spans="1:4" hidden="1">
      <c r="A134" s="127"/>
      <c r="B134" s="127" t="s">
        <v>198</v>
      </c>
      <c r="C134" s="98" t="s">
        <v>199</v>
      </c>
    </row>
    <row r="135" spans="1:4" hidden="1">
      <c r="A135" s="127"/>
      <c r="B135" s="127" t="s">
        <v>174</v>
      </c>
      <c r="C135" s="98" t="s">
        <v>200</v>
      </c>
    </row>
    <row r="136" spans="1:4" hidden="1">
      <c r="A136" s="127"/>
      <c r="B136" s="127" t="s">
        <v>201</v>
      </c>
      <c r="C136" s="98" t="s">
        <v>202</v>
      </c>
    </row>
    <row r="137" spans="1:4" ht="18.75">
      <c r="A137" s="128"/>
      <c r="B137" s="127"/>
      <c r="D137" s="113" t="s">
        <v>203</v>
      </c>
    </row>
    <row r="138" spans="1:4" ht="18.75">
      <c r="A138" s="128"/>
    </row>
  </sheetData>
  <mergeCells count="80">
    <mergeCell ref="W81:X81"/>
    <mergeCell ref="B83:P83"/>
    <mergeCell ref="B86:C86"/>
    <mergeCell ref="E86:G86"/>
    <mergeCell ref="V78:V80"/>
    <mergeCell ref="F79:F80"/>
    <mergeCell ref="G79:G80"/>
    <mergeCell ref="H79:H80"/>
    <mergeCell ref="I79:I80"/>
    <mergeCell ref="J79:J80"/>
    <mergeCell ref="K79:K80"/>
    <mergeCell ref="L79:L80"/>
    <mergeCell ref="N78:N80"/>
    <mergeCell ref="O78:O80"/>
    <mergeCell ref="P78:P80"/>
    <mergeCell ref="S78:S80"/>
    <mergeCell ref="K78:L78"/>
    <mergeCell ref="M78:M80"/>
    <mergeCell ref="T78:T80"/>
    <mergeCell ref="U78:U80"/>
    <mergeCell ref="C77:C80"/>
    <mergeCell ref="D77:D80"/>
    <mergeCell ref="E77:H77"/>
    <mergeCell ref="I77:M77"/>
    <mergeCell ref="N77:P77"/>
    <mergeCell ref="E78:E80"/>
    <mergeCell ref="F78:H78"/>
    <mergeCell ref="I78:J78"/>
    <mergeCell ref="B73:C73"/>
    <mergeCell ref="B75:X75"/>
    <mergeCell ref="Y75:Y80"/>
    <mergeCell ref="D76:H76"/>
    <mergeCell ref="I76:P76"/>
    <mergeCell ref="Q76:Q80"/>
    <mergeCell ref="R76:R80"/>
    <mergeCell ref="S76:V77"/>
    <mergeCell ref="W76:X80"/>
    <mergeCell ref="B77:B80"/>
    <mergeCell ref="V19:V20"/>
    <mergeCell ref="W19:W20"/>
    <mergeCell ref="X19:X20"/>
    <mergeCell ref="Y19:Y20"/>
    <mergeCell ref="B71:D71"/>
    <mergeCell ref="B72:C72"/>
    <mergeCell ref="B16:B20"/>
    <mergeCell ref="C16:C20"/>
    <mergeCell ref="D16:D20"/>
    <mergeCell ref="E16:E20"/>
    <mergeCell ref="L18:M18"/>
    <mergeCell ref="N18:O18"/>
    <mergeCell ref="P18:P20"/>
    <mergeCell ref="Q18:Q20"/>
    <mergeCell ref="R18:R20"/>
    <mergeCell ref="S18:S20"/>
    <mergeCell ref="L19:L20"/>
    <mergeCell ref="M19:M20"/>
    <mergeCell ref="N19:N20"/>
    <mergeCell ref="O19:O20"/>
    <mergeCell ref="L16:S16"/>
    <mergeCell ref="T16:T20"/>
    <mergeCell ref="U16:U20"/>
    <mergeCell ref="V16:Y18"/>
    <mergeCell ref="Z16:Z20"/>
    <mergeCell ref="G17:G20"/>
    <mergeCell ref="H17:K17"/>
    <mergeCell ref="L17:P17"/>
    <mergeCell ref="Q17:S17"/>
    <mergeCell ref="H18:H20"/>
    <mergeCell ref="F16:F20"/>
    <mergeCell ref="G16:K16"/>
    <mergeCell ref="I18:K18"/>
    <mergeCell ref="I19:I20"/>
    <mergeCell ref="J19:J20"/>
    <mergeCell ref="K19:K20"/>
    <mergeCell ref="B6:E6"/>
    <mergeCell ref="D8:F8"/>
    <mergeCell ref="D10:F10"/>
    <mergeCell ref="D12:F12"/>
    <mergeCell ref="D13:F13"/>
    <mergeCell ref="B15:C15"/>
  </mergeCells>
  <pageMargins left="0.25" right="0.25" top="0.75" bottom="0.75" header="0.3" footer="0.3"/>
  <pageSetup paperSize="14" scale="33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B156"/>
  <sheetViews>
    <sheetView showGridLines="0" tabSelected="1" topLeftCell="A14" zoomScale="87" zoomScaleNormal="87" workbookViewId="0">
      <pane xSplit="1" ySplit="9" topLeftCell="B23" activePane="bottomRight" state="frozen"/>
      <selection activeCell="A14" sqref="A14"/>
      <selection pane="topRight" activeCell="B14" sqref="B14"/>
      <selection pane="bottomLeft" activeCell="A23" sqref="A23"/>
      <selection pane="bottomRight" activeCell="C84" sqref="C84:C94"/>
    </sheetView>
  </sheetViews>
  <sheetFormatPr baseColWidth="10" defaultRowHeight="15"/>
  <cols>
    <col min="1" max="1" width="4.85546875" style="129" customWidth="1"/>
    <col min="2" max="2" width="16.140625" style="129" customWidth="1"/>
    <col min="3" max="3" width="16.7109375" style="129" customWidth="1"/>
    <col min="4" max="4" width="13.28515625" style="129" customWidth="1"/>
    <col min="5" max="6" width="12.85546875" style="129" customWidth="1"/>
    <col min="7" max="7" width="15" style="129" customWidth="1"/>
    <col min="8" max="8" width="15.7109375" style="129" customWidth="1"/>
    <col min="9" max="9" width="18.7109375" style="129" customWidth="1"/>
    <col min="10" max="10" width="15.85546875" style="129" customWidth="1"/>
    <col min="11" max="11" width="17.7109375" style="129" customWidth="1"/>
    <col min="12" max="12" width="15.85546875" style="129" customWidth="1"/>
    <col min="13" max="13" width="16.42578125" style="129" customWidth="1"/>
    <col min="14" max="14" width="15.28515625" style="129" customWidth="1"/>
    <col min="15" max="16" width="15" style="129" customWidth="1"/>
    <col min="17" max="17" width="15" style="129" hidden="1" customWidth="1"/>
    <col min="18" max="18" width="16.5703125" style="129" customWidth="1"/>
    <col min="19" max="20" width="13.5703125" style="129" customWidth="1"/>
    <col min="21" max="21" width="17.28515625" style="129" customWidth="1"/>
    <col min="22" max="22" width="12.5703125" style="129" customWidth="1"/>
    <col min="23" max="23" width="13.28515625" style="129" customWidth="1"/>
    <col min="24" max="24" width="5.42578125" style="129" customWidth="1"/>
    <col min="25" max="25" width="12.28515625" style="129" customWidth="1"/>
    <col min="26" max="26" width="14.42578125" style="129" customWidth="1"/>
    <col min="27" max="36" width="11.42578125" style="129"/>
    <col min="37" max="37" width="13" style="129" customWidth="1"/>
    <col min="38" max="16384" width="11.42578125" style="129"/>
  </cols>
  <sheetData>
    <row r="1" spans="2:23" ht="18.75">
      <c r="D1" s="130"/>
    </row>
    <row r="2" spans="2:23" ht="23.25">
      <c r="D2" s="131"/>
    </row>
    <row r="3" spans="2:23" ht="21">
      <c r="D3" s="132"/>
      <c r="E3" s="132"/>
    </row>
    <row r="4" spans="2:23" ht="15.75">
      <c r="B4" s="105" t="s">
        <v>204</v>
      </c>
    </row>
    <row r="5" spans="2:23" ht="15.75">
      <c r="B5" s="129" t="s">
        <v>205</v>
      </c>
      <c r="M5" s="98"/>
      <c r="N5" s="98"/>
      <c r="W5" s="133" t="s">
        <v>205</v>
      </c>
    </row>
    <row r="6" spans="2:23">
      <c r="B6" s="134" t="s">
        <v>49</v>
      </c>
      <c r="T6" s="106"/>
      <c r="V6" s="127" t="s">
        <v>40</v>
      </c>
      <c r="W6" s="135"/>
    </row>
    <row r="8" spans="2:23" ht="15" hidden="1" customHeight="1">
      <c r="B8" s="136" t="s">
        <v>50</v>
      </c>
      <c r="C8" s="137"/>
      <c r="D8" s="234" t="s">
        <v>42</v>
      </c>
      <c r="E8" s="235"/>
      <c r="F8" s="236"/>
    </row>
    <row r="9" spans="2:23" hidden="1">
      <c r="B9" s="136" t="str">
        <f>+[5]F1939!B9</f>
        <v>79.999.999-9</v>
      </c>
      <c r="C9" s="137"/>
      <c r="D9" s="138" t="str">
        <f>+[5]F1939!E9</f>
        <v>YYYU SPA</v>
      </c>
      <c r="E9" s="139"/>
      <c r="F9" s="137"/>
    </row>
    <row r="10" spans="2:23" ht="15" hidden="1" customHeight="1">
      <c r="B10" s="136" t="s">
        <v>46</v>
      </c>
      <c r="C10" s="137"/>
      <c r="D10" s="234" t="s">
        <v>41</v>
      </c>
      <c r="E10" s="235"/>
      <c r="F10" s="236"/>
    </row>
    <row r="11" spans="2:23" hidden="1">
      <c r="B11" s="136"/>
      <c r="C11" s="137"/>
      <c r="D11" s="136"/>
      <c r="E11" s="139"/>
      <c r="F11" s="137"/>
    </row>
    <row r="12" spans="2:23" hidden="1">
      <c r="B12" s="136" t="s">
        <v>51</v>
      </c>
      <c r="C12" s="137"/>
      <c r="D12" s="234" t="s">
        <v>43</v>
      </c>
      <c r="E12" s="235"/>
      <c r="F12" s="236"/>
    </row>
    <row r="13" spans="2:23" hidden="1">
      <c r="B13" s="136"/>
      <c r="C13" s="137"/>
      <c r="D13" s="234"/>
      <c r="E13" s="235"/>
      <c r="F13" s="236"/>
    </row>
    <row r="16" spans="2:23">
      <c r="B16" s="129" t="s">
        <v>206</v>
      </c>
      <c r="C16" s="129" t="s">
        <v>207</v>
      </c>
    </row>
    <row r="17" spans="2:184" ht="21.75" customHeight="1">
      <c r="B17" s="237" t="s">
        <v>208</v>
      </c>
      <c r="C17" s="237" t="s">
        <v>209</v>
      </c>
      <c r="D17" s="200" t="s">
        <v>210</v>
      </c>
      <c r="E17" s="238" t="s">
        <v>211</v>
      </c>
      <c r="F17" s="238"/>
      <c r="G17" s="238"/>
      <c r="H17" s="238"/>
      <c r="I17" s="238"/>
      <c r="J17" s="238"/>
      <c r="K17" s="238"/>
      <c r="L17" s="238"/>
      <c r="M17" s="237" t="s">
        <v>57</v>
      </c>
      <c r="N17" s="237"/>
      <c r="O17" s="237"/>
      <c r="P17" s="237"/>
      <c r="Q17" s="237"/>
      <c r="R17" s="237"/>
      <c r="S17" s="237"/>
      <c r="T17" s="237"/>
      <c r="U17" s="237"/>
      <c r="V17" s="200" t="s">
        <v>212</v>
      </c>
      <c r="W17" s="200" t="s">
        <v>213</v>
      </c>
    </row>
    <row r="18" spans="2:184" s="140" customFormat="1" ht="15.75" customHeight="1">
      <c r="B18" s="237"/>
      <c r="C18" s="237"/>
      <c r="D18" s="200"/>
      <c r="E18" s="237" t="s">
        <v>214</v>
      </c>
      <c r="F18" s="237"/>
      <c r="G18" s="237"/>
      <c r="H18" s="237"/>
      <c r="I18" s="237" t="s">
        <v>215</v>
      </c>
      <c r="J18" s="237"/>
      <c r="K18" s="237"/>
      <c r="L18" s="237"/>
      <c r="M18" s="237" t="s">
        <v>216</v>
      </c>
      <c r="N18" s="237"/>
      <c r="O18" s="237"/>
      <c r="P18" s="237"/>
      <c r="Q18" s="237"/>
      <c r="R18" s="237" t="s">
        <v>217</v>
      </c>
      <c r="S18" s="237"/>
      <c r="T18" s="237"/>
      <c r="U18" s="200" t="s">
        <v>119</v>
      </c>
      <c r="V18" s="200"/>
      <c r="W18" s="200"/>
    </row>
    <row r="19" spans="2:184" s="140" customFormat="1" ht="15.75" customHeight="1">
      <c r="B19" s="237"/>
      <c r="C19" s="237"/>
      <c r="D19" s="200"/>
      <c r="E19" s="237"/>
      <c r="F19" s="237"/>
      <c r="G19" s="237"/>
      <c r="H19" s="237"/>
      <c r="I19" s="237" t="s">
        <v>218</v>
      </c>
      <c r="J19" s="239" t="s">
        <v>219</v>
      </c>
      <c r="K19" s="239"/>
      <c r="L19" s="239"/>
      <c r="M19" s="237"/>
      <c r="N19" s="237"/>
      <c r="O19" s="237"/>
      <c r="P19" s="237"/>
      <c r="Q19" s="237"/>
      <c r="R19" s="237"/>
      <c r="S19" s="237"/>
      <c r="T19" s="237"/>
      <c r="U19" s="200"/>
      <c r="V19" s="200"/>
      <c r="W19" s="200"/>
    </row>
    <row r="20" spans="2:184" s="140" customFormat="1" ht="37.5" customHeight="1">
      <c r="B20" s="237"/>
      <c r="C20" s="237"/>
      <c r="D20" s="200"/>
      <c r="E20" s="237"/>
      <c r="F20" s="237"/>
      <c r="G20" s="237"/>
      <c r="H20" s="237"/>
      <c r="I20" s="237"/>
      <c r="J20" s="237" t="s">
        <v>220</v>
      </c>
      <c r="K20" s="237" t="s">
        <v>221</v>
      </c>
      <c r="L20" s="237"/>
      <c r="M20" s="237" t="s">
        <v>128</v>
      </c>
      <c r="N20" s="237"/>
      <c r="O20" s="237" t="s">
        <v>129</v>
      </c>
      <c r="P20" s="237"/>
      <c r="Q20" s="237" t="s">
        <v>130</v>
      </c>
      <c r="R20" s="200" t="s">
        <v>29</v>
      </c>
      <c r="S20" s="237" t="s">
        <v>30</v>
      </c>
      <c r="T20" s="237" t="s">
        <v>130</v>
      </c>
      <c r="U20" s="200"/>
      <c r="V20" s="200"/>
      <c r="W20" s="200"/>
      <c r="GB20" s="140" t="s">
        <v>222</v>
      </c>
    </row>
    <row r="21" spans="2:184" s="140" customFormat="1" ht="44.25" customHeight="1">
      <c r="B21" s="237"/>
      <c r="C21" s="237"/>
      <c r="D21" s="200"/>
      <c r="E21" s="237" t="s">
        <v>223</v>
      </c>
      <c r="F21" s="237" t="s">
        <v>147</v>
      </c>
      <c r="G21" s="237" t="s">
        <v>224</v>
      </c>
      <c r="H21" s="237" t="s">
        <v>145</v>
      </c>
      <c r="I21" s="237"/>
      <c r="J21" s="237"/>
      <c r="K21" s="237" t="s">
        <v>127</v>
      </c>
      <c r="L21" s="200" t="s">
        <v>225</v>
      </c>
      <c r="M21" s="237" t="s">
        <v>30</v>
      </c>
      <c r="N21" s="237" t="s">
        <v>29</v>
      </c>
      <c r="O21" s="237" t="s">
        <v>30</v>
      </c>
      <c r="P21" s="237" t="s">
        <v>29</v>
      </c>
      <c r="Q21" s="237"/>
      <c r="R21" s="200"/>
      <c r="S21" s="237"/>
      <c r="T21" s="237"/>
      <c r="U21" s="200"/>
      <c r="V21" s="200"/>
      <c r="W21" s="200"/>
    </row>
    <row r="22" spans="2:184" s="140" customFormat="1" ht="54.75" customHeight="1">
      <c r="B22" s="237"/>
      <c r="C22" s="237"/>
      <c r="D22" s="200"/>
      <c r="E22" s="237"/>
      <c r="F22" s="237"/>
      <c r="G22" s="237"/>
      <c r="H22" s="237"/>
      <c r="I22" s="237"/>
      <c r="J22" s="237"/>
      <c r="K22" s="237"/>
      <c r="L22" s="200"/>
      <c r="M22" s="237"/>
      <c r="N22" s="237"/>
      <c r="O22" s="237"/>
      <c r="P22" s="237"/>
      <c r="Q22" s="237"/>
      <c r="R22" s="200"/>
      <c r="S22" s="237"/>
      <c r="T22" s="237"/>
      <c r="U22" s="200"/>
      <c r="V22" s="200"/>
      <c r="W22" s="200"/>
    </row>
    <row r="23" spans="2:184" s="140" customFormat="1">
      <c r="B23" s="141">
        <v>42766</v>
      </c>
      <c r="C23" s="142">
        <v>1</v>
      </c>
      <c r="D23" s="142"/>
      <c r="E23" s="115"/>
      <c r="F23" s="115">
        <f>+'retiros o dividendos ejercicio'!J5</f>
        <v>4466916</v>
      </c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>
        <f>+F23*'REGISTROS AT2018'!$T$4</f>
        <v>1215977.3630579335</v>
      </c>
      <c r="S23" s="115"/>
      <c r="T23" s="115"/>
      <c r="U23" s="115"/>
      <c r="V23" s="115"/>
      <c r="W23" s="115">
        <v>1</v>
      </c>
    </row>
    <row r="24" spans="2:184" s="140" customFormat="1">
      <c r="B24" s="141">
        <v>42794</v>
      </c>
      <c r="C24" s="142">
        <v>1</v>
      </c>
      <c r="D24" s="142"/>
      <c r="E24" s="115"/>
      <c r="F24" s="115">
        <f>+'retiros o dividendos ejercicio'!J6</f>
        <v>2675314.7746666698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>
        <f>+F24*'REGISTROS AT2018'!$T$4</f>
        <v>728270.28872920526</v>
      </c>
      <c r="S24" s="115"/>
      <c r="T24" s="115"/>
      <c r="U24" s="115"/>
      <c r="V24" s="115"/>
      <c r="W24" s="115">
        <v>1</v>
      </c>
    </row>
    <row r="25" spans="2:184" s="140" customFormat="1">
      <c r="B25" s="141">
        <v>42825</v>
      </c>
      <c r="C25" s="142">
        <v>1</v>
      </c>
      <c r="D25" s="142"/>
      <c r="E25" s="115"/>
      <c r="F25" s="115">
        <f>+'retiros o dividendos ejercicio'!J7</f>
        <v>12797428.460333301</v>
      </c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>
        <f>+F25*'REGISTROS AT2018'!$T$4</f>
        <v>3483697.323414776</v>
      </c>
      <c r="S25" s="115"/>
      <c r="T25" s="115"/>
      <c r="U25" s="115"/>
      <c r="V25" s="115"/>
      <c r="W25" s="115">
        <v>1</v>
      </c>
    </row>
    <row r="26" spans="2:184" s="140" customFormat="1">
      <c r="B26" s="141">
        <v>42855</v>
      </c>
      <c r="C26" s="142">
        <v>1</v>
      </c>
      <c r="D26" s="142"/>
      <c r="E26" s="115"/>
      <c r="F26" s="115">
        <f>+'retiros o dividendos ejercicio'!J8</f>
        <v>2635477.8981666663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>
        <f>+F26*'REGISTROS AT2018'!$T$4</f>
        <v>717425.95227001538</v>
      </c>
      <c r="S26" s="115"/>
      <c r="T26" s="115"/>
      <c r="U26" s="115"/>
      <c r="V26" s="115"/>
      <c r="W26" s="115">
        <v>1</v>
      </c>
    </row>
    <row r="27" spans="2:184" s="140" customFormat="1">
      <c r="B27" s="141">
        <v>42886</v>
      </c>
      <c r="C27" s="142">
        <v>1</v>
      </c>
      <c r="D27" s="142"/>
      <c r="E27" s="115"/>
      <c r="F27" s="115">
        <f>+'retiros o dividendos ejercicio'!J9</f>
        <v>3006034.637333333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>
        <f>+F27*'REGISTROS AT2018'!$T$4</f>
        <v>818298.36772515927</v>
      </c>
      <c r="S27" s="115"/>
      <c r="T27" s="115"/>
      <c r="U27" s="115"/>
      <c r="V27" s="115"/>
      <c r="W27" s="115">
        <v>1</v>
      </c>
    </row>
    <row r="28" spans="2:184" s="140" customFormat="1">
      <c r="B28" s="141">
        <v>42916</v>
      </c>
      <c r="C28" s="142">
        <v>1</v>
      </c>
      <c r="D28" s="142"/>
      <c r="E28" s="115"/>
      <c r="F28" s="115">
        <f>+'retiros o dividendos ejercicio'!J10</f>
        <v>9820009.4526666701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>
        <f>+F28*'REGISTROS AT2018'!$T$4</f>
        <v>2673188.6606906415</v>
      </c>
      <c r="S28" s="115"/>
      <c r="T28" s="115"/>
      <c r="U28" s="115"/>
      <c r="V28" s="115"/>
      <c r="W28" s="115">
        <v>1</v>
      </c>
    </row>
    <row r="29" spans="2:184" s="140" customFormat="1">
      <c r="B29" s="141">
        <v>42947</v>
      </c>
      <c r="C29" s="142">
        <v>1</v>
      </c>
      <c r="D29" s="142"/>
      <c r="E29" s="115"/>
      <c r="F29" s="115">
        <f>+'retiros o dividendos ejercicio'!J11</f>
        <v>4773888.7250000006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>
        <f>+F29*'REGISTROS AT2018'!$T$4</f>
        <v>1299541.0308493602</v>
      </c>
      <c r="S29" s="115"/>
      <c r="T29" s="115"/>
      <c r="U29" s="115"/>
      <c r="V29" s="115"/>
      <c r="W29" s="115">
        <v>1</v>
      </c>
    </row>
    <row r="30" spans="2:184" s="140" customFormat="1">
      <c r="B30" s="141">
        <v>42978</v>
      </c>
      <c r="C30" s="142">
        <v>1</v>
      </c>
      <c r="D30" s="142"/>
      <c r="E30" s="115"/>
      <c r="F30" s="115">
        <f>+'retiros o dividendos ejercicio'!J12</f>
        <v>8086783.4068333302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>
        <f>+F30*'REGISTROS AT2018'!$T$4</f>
        <v>2201372.3926444654</v>
      </c>
      <c r="S30" s="115"/>
      <c r="T30" s="115"/>
      <c r="U30" s="115"/>
      <c r="V30" s="115"/>
      <c r="W30" s="115">
        <v>1</v>
      </c>
    </row>
    <row r="31" spans="2:184" s="140" customFormat="1">
      <c r="B31" s="141">
        <v>43008</v>
      </c>
      <c r="C31" s="142">
        <v>1</v>
      </c>
      <c r="D31" s="142"/>
      <c r="E31" s="115"/>
      <c r="F31" s="115">
        <f>+'retiros o dividendos ejercicio'!J13</f>
        <v>2936867.6149999998</v>
      </c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>
        <f>+F31*'REGISTROS AT2018'!$T$4</f>
        <v>799469.82171546144</v>
      </c>
      <c r="S31" s="115"/>
      <c r="T31" s="115"/>
      <c r="U31" s="115"/>
      <c r="V31" s="115"/>
      <c r="W31" s="115">
        <v>1</v>
      </c>
    </row>
    <row r="32" spans="2:184" s="140" customFormat="1">
      <c r="B32" s="141">
        <v>43039</v>
      </c>
      <c r="C32" s="142">
        <v>1</v>
      </c>
      <c r="D32" s="142"/>
      <c r="E32" s="115"/>
      <c r="F32" s="115">
        <f>+'retiros o dividendos ejercicio'!J14</f>
        <v>2897424.4844999998</v>
      </c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>
        <f>+F32*'REGISTROS AT2018'!$T$4</f>
        <v>788732.6702185137</v>
      </c>
      <c r="S32" s="115"/>
      <c r="T32" s="115"/>
      <c r="U32" s="115"/>
      <c r="V32" s="115"/>
      <c r="W32" s="115">
        <v>1</v>
      </c>
    </row>
    <row r="33" spans="2:23" s="140" customFormat="1">
      <c r="B33" s="141">
        <v>43069</v>
      </c>
      <c r="C33" s="142">
        <v>1</v>
      </c>
      <c r="D33" s="142"/>
      <c r="E33" s="115"/>
      <c r="F33" s="115">
        <f>+'retiros o dividendos ejercicio'!J15</f>
        <v>13171578.7461666</v>
      </c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>
        <f>+F33*'REGISTROS AT2018'!$T$4</f>
        <v>3585547.9689059709</v>
      </c>
      <c r="S33" s="115"/>
      <c r="T33" s="115"/>
      <c r="U33" s="115"/>
      <c r="V33" s="115"/>
      <c r="W33" s="115">
        <v>1</v>
      </c>
    </row>
    <row r="34" spans="2:23" s="140" customFormat="1">
      <c r="B34" s="141">
        <v>43100</v>
      </c>
      <c r="C34" s="142">
        <v>1</v>
      </c>
      <c r="D34" s="142"/>
      <c r="E34" s="115"/>
      <c r="F34" s="115">
        <f>+'retiros o dividendos ejercicio'!J16</f>
        <v>6160948.166666667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>
        <f>+F34*'REGISTROS AT2018'!$T$4</f>
        <v>1677124.3304418402</v>
      </c>
      <c r="S34" s="115"/>
      <c r="T34" s="115"/>
      <c r="U34" s="115"/>
      <c r="V34" s="115"/>
      <c r="W34" s="115">
        <v>1</v>
      </c>
    </row>
    <row r="35" spans="2:23" s="140" customFormat="1">
      <c r="B35" s="141">
        <v>42766</v>
      </c>
      <c r="C35" s="142">
        <v>2</v>
      </c>
      <c r="D35" s="142"/>
      <c r="E35" s="115"/>
      <c r="F35" s="115">
        <f>+'retiros o dividendos ejercicio'!K5</f>
        <v>4466916.5206666663</v>
      </c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>
        <f>+F35*'REGISTROS AT2018'!$T$4</f>
        <v>1215977.5047930547</v>
      </c>
      <c r="S35" s="115"/>
      <c r="T35" s="115"/>
      <c r="U35" s="115"/>
      <c r="V35" s="115"/>
      <c r="W35" s="115">
        <v>2</v>
      </c>
    </row>
    <row r="36" spans="2:23" s="140" customFormat="1">
      <c r="B36" s="141">
        <v>42794</v>
      </c>
      <c r="C36" s="142">
        <v>2</v>
      </c>
      <c r="D36" s="142"/>
      <c r="E36" s="115"/>
      <c r="F36" s="115">
        <f>+'retiros o dividendos ejercicio'!K6</f>
        <v>2675314.7746666665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>
        <f>+F36*'REGISTROS AT2018'!$T$4</f>
        <v>728270.28872920433</v>
      </c>
      <c r="S36" s="115"/>
      <c r="T36" s="115"/>
      <c r="U36" s="115"/>
      <c r="V36" s="115"/>
      <c r="W36" s="115">
        <v>2</v>
      </c>
    </row>
    <row r="37" spans="2:23" s="140" customFormat="1">
      <c r="B37" s="141">
        <v>42825</v>
      </c>
      <c r="C37" s="142">
        <v>2</v>
      </c>
      <c r="D37" s="142"/>
      <c r="E37" s="115"/>
      <c r="F37" s="115">
        <f>+'retiros o dividendos ejercicio'!K7</f>
        <v>12797428.460333301</v>
      </c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>
        <f>+F37*'REGISTROS AT2018'!$T$4</f>
        <v>3483697.323414776</v>
      </c>
      <c r="S37" s="115"/>
      <c r="T37" s="115"/>
      <c r="U37" s="115"/>
      <c r="V37" s="115"/>
      <c r="W37" s="115">
        <v>2</v>
      </c>
    </row>
    <row r="38" spans="2:23" s="140" customFormat="1">
      <c r="B38" s="141">
        <v>42855</v>
      </c>
      <c r="C38" s="142">
        <v>2</v>
      </c>
      <c r="D38" s="142"/>
      <c r="E38" s="115"/>
      <c r="F38" s="115">
        <f>+'retiros o dividendos ejercicio'!K8</f>
        <v>2635477.8981666663</v>
      </c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>
        <f>+F38*'REGISTROS AT2018'!$T$4</f>
        <v>717425.95227001538</v>
      </c>
      <c r="S38" s="115"/>
      <c r="T38" s="115"/>
      <c r="U38" s="115"/>
      <c r="V38" s="115"/>
      <c r="W38" s="115">
        <v>2</v>
      </c>
    </row>
    <row r="39" spans="2:23" s="140" customFormat="1">
      <c r="B39" s="141">
        <v>42886</v>
      </c>
      <c r="C39" s="142">
        <v>2</v>
      </c>
      <c r="D39" s="142"/>
      <c r="E39" s="115"/>
      <c r="F39" s="115">
        <f>+'retiros o dividendos ejercicio'!K9</f>
        <v>3006034.637333333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>
        <f>+F39*'REGISTROS AT2018'!$T$4</f>
        <v>818298.36772515927</v>
      </c>
      <c r="S39" s="115"/>
      <c r="T39" s="115"/>
      <c r="U39" s="115"/>
      <c r="V39" s="115"/>
      <c r="W39" s="115"/>
    </row>
    <row r="40" spans="2:23" s="140" customFormat="1">
      <c r="B40" s="141">
        <v>42916</v>
      </c>
      <c r="C40" s="142">
        <v>2</v>
      </c>
      <c r="D40" s="142"/>
      <c r="E40" s="115"/>
      <c r="F40" s="115">
        <f>+'retiros o dividendos ejercicio'!K10</f>
        <v>9820009.4526666701</v>
      </c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>
        <f>+F40*'REGISTROS AT2018'!$T$4</f>
        <v>2673188.6606906415</v>
      </c>
      <c r="S40" s="115"/>
      <c r="T40" s="115"/>
      <c r="U40" s="115"/>
      <c r="V40" s="115"/>
      <c r="W40" s="115"/>
    </row>
    <row r="41" spans="2:23" s="140" customFormat="1">
      <c r="B41" s="141">
        <v>42947</v>
      </c>
      <c r="C41" s="142">
        <v>2</v>
      </c>
      <c r="D41" s="142"/>
      <c r="E41" s="115"/>
      <c r="F41" s="115">
        <f>+'retiros o dividendos ejercicio'!K11</f>
        <v>4773888.7250000006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>
        <f>+F41*'REGISTROS AT2018'!$T$4</f>
        <v>1299541.0308493602</v>
      </c>
      <c r="S41" s="115"/>
      <c r="T41" s="115"/>
      <c r="U41" s="115"/>
      <c r="V41" s="115"/>
      <c r="W41" s="115"/>
    </row>
    <row r="42" spans="2:23" s="140" customFormat="1">
      <c r="B42" s="141">
        <v>42978</v>
      </c>
      <c r="C42" s="142">
        <v>2</v>
      </c>
      <c r="D42" s="142"/>
      <c r="E42" s="115"/>
      <c r="F42" s="115">
        <f>+'retiros o dividendos ejercicio'!K12</f>
        <v>8086783.4068333302</v>
      </c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>
        <f>+F42*'REGISTROS AT2018'!$T$4</f>
        <v>2201372.3926444654</v>
      </c>
      <c r="S42" s="115"/>
      <c r="T42" s="115"/>
      <c r="U42" s="115"/>
      <c r="V42" s="115"/>
      <c r="W42" s="115"/>
    </row>
    <row r="43" spans="2:23" s="140" customFormat="1">
      <c r="B43" s="141">
        <v>43008</v>
      </c>
      <c r="C43" s="142">
        <v>2</v>
      </c>
      <c r="D43" s="142"/>
      <c r="E43" s="115"/>
      <c r="F43" s="115">
        <f>+'retiros o dividendos ejercicio'!K13</f>
        <v>2936867.6149999998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>
        <f>+F43*'REGISTROS AT2018'!$T$4</f>
        <v>799469.82171546144</v>
      </c>
      <c r="S43" s="115"/>
      <c r="T43" s="115"/>
      <c r="U43" s="115"/>
      <c r="V43" s="115"/>
      <c r="W43" s="115"/>
    </row>
    <row r="44" spans="2:23" s="140" customFormat="1">
      <c r="B44" s="141">
        <v>43039</v>
      </c>
      <c r="C44" s="142">
        <v>2</v>
      </c>
      <c r="D44" s="142"/>
      <c r="E44" s="115"/>
      <c r="F44" s="115">
        <f>+'retiros o dividendos ejercicio'!K14</f>
        <v>2897424.4844999998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>
        <f>+F44*'REGISTROS AT2018'!$T$4</f>
        <v>788732.6702185137</v>
      </c>
      <c r="S44" s="115"/>
      <c r="T44" s="115"/>
      <c r="U44" s="115"/>
      <c r="V44" s="115"/>
      <c r="W44" s="115"/>
    </row>
    <row r="45" spans="2:23" s="140" customFormat="1">
      <c r="B45" s="141">
        <v>43069</v>
      </c>
      <c r="C45" s="142">
        <v>2</v>
      </c>
      <c r="D45" s="142"/>
      <c r="E45" s="115"/>
      <c r="F45" s="115">
        <f>+'retiros o dividendos ejercicio'!K15</f>
        <v>13171578.7461666</v>
      </c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>
        <f>+F45*'REGISTROS AT2018'!$T$4</f>
        <v>3585547.9689059709</v>
      </c>
      <c r="S45" s="115"/>
      <c r="T45" s="115"/>
      <c r="U45" s="115"/>
      <c r="V45" s="115"/>
      <c r="W45" s="115"/>
    </row>
    <row r="46" spans="2:23" s="140" customFormat="1">
      <c r="B46" s="141">
        <v>43100</v>
      </c>
      <c r="C46" s="142">
        <v>2</v>
      </c>
      <c r="D46" s="142"/>
      <c r="E46" s="115"/>
      <c r="F46" s="115">
        <f>+'retiros o dividendos ejercicio'!K16</f>
        <v>6160948.166666667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>
        <f>+F46*'REGISTROS AT2018'!$T$4</f>
        <v>1677124.3304418402</v>
      </c>
      <c r="S46" s="115"/>
      <c r="T46" s="115"/>
      <c r="U46" s="115"/>
      <c r="V46" s="115"/>
      <c r="W46" s="115"/>
    </row>
    <row r="47" spans="2:23" s="140" customFormat="1">
      <c r="B47" s="141">
        <v>42766</v>
      </c>
      <c r="C47" s="142">
        <v>3</v>
      </c>
      <c r="D47" s="142"/>
      <c r="E47" s="115"/>
      <c r="F47" s="115">
        <f>+'retiros o dividendos ejercicio'!L5</f>
        <v>2466916.5206666701</v>
      </c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>
        <f>+F47*'REGISTROS AT2018'!$T$4</f>
        <v>671540.4197626079</v>
      </c>
      <c r="S47" s="115"/>
      <c r="T47" s="115"/>
      <c r="U47" s="115"/>
      <c r="V47" s="115"/>
      <c r="W47" s="115"/>
    </row>
    <row r="48" spans="2:23" s="140" customFormat="1">
      <c r="B48" s="141">
        <v>42794</v>
      </c>
      <c r="C48" s="142">
        <v>3</v>
      </c>
      <c r="D48" s="142"/>
      <c r="E48" s="115"/>
      <c r="F48" s="115">
        <f>+'retiros o dividendos ejercicio'!L6</f>
        <v>2675314.7746666665</v>
      </c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>
        <f>+F48*'REGISTROS AT2018'!$T$4</f>
        <v>728270.28872920433</v>
      </c>
      <c r="S48" s="115"/>
      <c r="T48" s="115"/>
      <c r="U48" s="115"/>
      <c r="V48" s="115"/>
      <c r="W48" s="115"/>
    </row>
    <row r="49" spans="2:23" s="140" customFormat="1">
      <c r="B49" s="141">
        <v>42825</v>
      </c>
      <c r="C49" s="142">
        <v>3</v>
      </c>
      <c r="D49" s="142"/>
      <c r="E49" s="115"/>
      <c r="F49" s="115">
        <f>+'retiros o dividendos ejercicio'!L7</f>
        <v>297428</v>
      </c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>
        <f>+F49*'REGISTROS AT2018'!$T$4</f>
        <v>80965.416663217984</v>
      </c>
      <c r="S49" s="115"/>
      <c r="T49" s="115"/>
      <c r="U49" s="115"/>
      <c r="V49" s="115"/>
      <c r="W49" s="115"/>
    </row>
    <row r="50" spans="2:23" s="140" customFormat="1">
      <c r="B50" s="141">
        <v>42855</v>
      </c>
      <c r="C50" s="142">
        <v>3</v>
      </c>
      <c r="D50" s="142"/>
      <c r="E50" s="115"/>
      <c r="F50" s="115">
        <f>+'retiros o dividendos ejercicio'!L8</f>
        <v>2635477.8981666663</v>
      </c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>
        <f>+F50*'REGISTROS AT2018'!$T$4</f>
        <v>717425.95227001538</v>
      </c>
      <c r="S50" s="115"/>
      <c r="T50" s="115"/>
      <c r="U50" s="115"/>
      <c r="V50" s="115"/>
      <c r="W50" s="115"/>
    </row>
    <row r="51" spans="2:23" s="140" customFormat="1">
      <c r="B51" s="141">
        <v>42886</v>
      </c>
      <c r="C51" s="142">
        <v>3</v>
      </c>
      <c r="D51" s="142"/>
      <c r="E51" s="115"/>
      <c r="F51" s="115">
        <f>+'retiros o dividendos ejercicio'!L9</f>
        <v>3006034.637333333</v>
      </c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>
        <f>+F51*'REGISTROS AT2018'!$T$4</f>
        <v>818298.36772515927</v>
      </c>
      <c r="S51" s="115"/>
      <c r="T51" s="115"/>
      <c r="U51" s="115"/>
      <c r="V51" s="115"/>
      <c r="W51" s="115"/>
    </row>
    <row r="52" spans="2:23" s="140" customFormat="1">
      <c r="B52" s="141">
        <v>42916</v>
      </c>
      <c r="C52" s="142">
        <v>3</v>
      </c>
      <c r="D52" s="142"/>
      <c r="E52" s="115"/>
      <c r="F52" s="115">
        <f>+'retiros o dividendos ejercicio'!L10</f>
        <v>1820009.4526666701</v>
      </c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>
        <f>+F52*'REGISTROS AT2018'!$T$4</f>
        <v>495440.32056885114</v>
      </c>
      <c r="S52" s="115"/>
      <c r="T52" s="115"/>
      <c r="U52" s="115"/>
      <c r="V52" s="115"/>
      <c r="W52" s="115"/>
    </row>
    <row r="53" spans="2:23" s="140" customFormat="1">
      <c r="B53" s="141">
        <v>42947</v>
      </c>
      <c r="C53" s="142">
        <v>3</v>
      </c>
      <c r="D53" s="142"/>
      <c r="E53" s="115"/>
      <c r="F53" s="115">
        <f>+'retiros o dividendos ejercicio'!L11</f>
        <v>1773888.7250000001</v>
      </c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>
        <f>+F53*'REGISTROS AT2018'!$T$4</f>
        <v>482885.40330368868</v>
      </c>
      <c r="S53" s="115"/>
      <c r="T53" s="115"/>
      <c r="U53" s="115"/>
      <c r="V53" s="115"/>
      <c r="W53" s="115"/>
    </row>
    <row r="54" spans="2:23" s="140" customFormat="1">
      <c r="B54" s="141">
        <v>42978</v>
      </c>
      <c r="C54" s="142">
        <v>3</v>
      </c>
      <c r="D54" s="142"/>
      <c r="E54" s="115"/>
      <c r="F54" s="115">
        <f>+'retiros o dividendos ejercicio'!L12</f>
        <v>3220116.4068333302</v>
      </c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>
        <f>+F54*'REGISTROS AT2018'!$T$4</f>
        <v>876575.39499752864</v>
      </c>
      <c r="S54" s="115"/>
      <c r="T54" s="115"/>
      <c r="U54" s="115"/>
      <c r="V54" s="115"/>
      <c r="W54" s="115"/>
    </row>
    <row r="55" spans="2:23" s="140" customFormat="1">
      <c r="B55" s="141">
        <v>43008</v>
      </c>
      <c r="C55" s="142">
        <v>3</v>
      </c>
      <c r="D55" s="142"/>
      <c r="E55" s="115"/>
      <c r="F55" s="115">
        <f>+'retiros o dividendos ejercicio'!L13</f>
        <v>2936867.6149999998</v>
      </c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>
        <f>+F55*'REGISTROS AT2018'!$T$4</f>
        <v>799469.82171546144</v>
      </c>
      <c r="S55" s="115"/>
      <c r="T55" s="115"/>
      <c r="U55" s="115"/>
      <c r="V55" s="115"/>
      <c r="W55" s="115"/>
    </row>
    <row r="56" spans="2:23" s="140" customFormat="1">
      <c r="B56" s="141">
        <v>43039</v>
      </c>
      <c r="C56" s="142">
        <v>3</v>
      </c>
      <c r="D56" s="142"/>
      <c r="E56" s="115"/>
      <c r="F56" s="115">
        <f>+'retiros o dividendos ejercicio'!L14</f>
        <v>2897424.4844999998</v>
      </c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>
        <f>+F56*'REGISTROS AT2018'!$T$4</f>
        <v>788732.6702185137</v>
      </c>
      <c r="S56" s="115"/>
      <c r="T56" s="115"/>
      <c r="U56" s="115"/>
      <c r="V56" s="115"/>
      <c r="W56" s="115"/>
    </row>
    <row r="57" spans="2:23" s="140" customFormat="1">
      <c r="B57" s="141">
        <v>43069</v>
      </c>
      <c r="C57" s="142">
        <v>3</v>
      </c>
      <c r="D57" s="142"/>
      <c r="E57" s="115"/>
      <c r="F57" s="115">
        <f>+'retiros o dividendos ejercicio'!L15</f>
        <v>671578.74616667</v>
      </c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>
        <f>+F57*'REGISTROS AT2018'!$T$4</f>
        <v>182816.18746569235</v>
      </c>
      <c r="S57" s="115"/>
      <c r="T57" s="115"/>
      <c r="U57" s="115"/>
      <c r="V57" s="115"/>
      <c r="W57" s="115"/>
    </row>
    <row r="58" spans="2:23" s="140" customFormat="1">
      <c r="B58" s="141">
        <v>43100</v>
      </c>
      <c r="C58" s="142">
        <v>3</v>
      </c>
      <c r="D58" s="142"/>
      <c r="E58" s="115"/>
      <c r="F58" s="115">
        <f>+'retiros o dividendos ejercicio'!L16</f>
        <v>6027615.166666667</v>
      </c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>
        <f>+F58*'REGISTROS AT2018'!$T$4</f>
        <v>1640828.6155126579</v>
      </c>
      <c r="S58" s="115"/>
      <c r="T58" s="115"/>
      <c r="U58" s="115"/>
      <c r="V58" s="115"/>
      <c r="W58" s="115"/>
    </row>
    <row r="59" spans="2:23" s="140" customFormat="1">
      <c r="B59" s="141">
        <v>42766</v>
      </c>
      <c r="C59" s="142">
        <v>4</v>
      </c>
      <c r="D59" s="142"/>
      <c r="E59" s="115"/>
      <c r="F59" s="115">
        <f>+'retiros o dividendos ejercicio'!M5</f>
        <v>2466916.5206666701</v>
      </c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>
        <f>+F59*'REGISTROS AT2018'!$T$4</f>
        <v>671540.4197626079</v>
      </c>
      <c r="S59" s="115"/>
      <c r="T59" s="115"/>
      <c r="U59" s="115"/>
      <c r="V59" s="115"/>
      <c r="W59" s="115"/>
    </row>
    <row r="60" spans="2:23" s="140" customFormat="1">
      <c r="B60" s="141">
        <v>42794</v>
      </c>
      <c r="C60" s="142">
        <v>4</v>
      </c>
      <c r="D60" s="142"/>
      <c r="E60" s="115"/>
      <c r="F60" s="115">
        <f>+'retiros o dividendos ejercicio'!M6</f>
        <v>2675314.7746666665</v>
      </c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>
        <f>+F60*'REGISTROS AT2018'!$T$4</f>
        <v>728270.28872920433</v>
      </c>
      <c r="S60" s="115"/>
      <c r="T60" s="115"/>
      <c r="U60" s="115"/>
      <c r="V60" s="115"/>
      <c r="W60" s="115"/>
    </row>
    <row r="61" spans="2:23" s="140" customFormat="1">
      <c r="B61" s="141">
        <v>42825</v>
      </c>
      <c r="C61" s="142">
        <v>4</v>
      </c>
      <c r="D61" s="142"/>
      <c r="E61" s="115"/>
      <c r="F61" s="115">
        <f>+'retiros o dividendos ejercicio'!M7</f>
        <v>297428</v>
      </c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>
        <f>+F61*'REGISTROS AT2018'!$T$4</f>
        <v>80965.416663217984</v>
      </c>
      <c r="S61" s="115"/>
      <c r="T61" s="115"/>
      <c r="U61" s="115"/>
      <c r="V61" s="115"/>
      <c r="W61" s="115"/>
    </row>
    <row r="62" spans="2:23" s="140" customFormat="1">
      <c r="B62" s="141">
        <v>42855</v>
      </c>
      <c r="C62" s="142">
        <v>4</v>
      </c>
      <c r="D62" s="142"/>
      <c r="E62" s="115"/>
      <c r="F62" s="115">
        <f>+'retiros o dividendos ejercicio'!M8</f>
        <v>2635477.8981666663</v>
      </c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>
        <f>+F62*'REGISTROS AT2018'!$T$4</f>
        <v>717425.95227001538</v>
      </c>
      <c r="S62" s="115"/>
      <c r="T62" s="115"/>
      <c r="U62" s="115"/>
      <c r="V62" s="115"/>
      <c r="W62" s="115"/>
    </row>
    <row r="63" spans="2:23" s="140" customFormat="1">
      <c r="B63" s="141">
        <v>42886</v>
      </c>
      <c r="C63" s="142">
        <v>4</v>
      </c>
      <c r="D63" s="142"/>
      <c r="E63" s="115"/>
      <c r="F63" s="115">
        <f>+'retiros o dividendos ejercicio'!M9</f>
        <v>3006034.637333333</v>
      </c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>
        <f>+F63*'REGISTROS AT2018'!$T$4</f>
        <v>818298.36772515927</v>
      </c>
      <c r="S63" s="115"/>
      <c r="T63" s="115"/>
      <c r="U63" s="115"/>
      <c r="V63" s="115"/>
      <c r="W63" s="115"/>
    </row>
    <row r="64" spans="2:23" s="140" customFormat="1">
      <c r="B64" s="141">
        <v>42916</v>
      </c>
      <c r="C64" s="142">
        <v>4</v>
      </c>
      <c r="D64" s="142"/>
      <c r="E64" s="115"/>
      <c r="F64" s="115">
        <f>+'retiros o dividendos ejercicio'!M10</f>
        <v>1820009.4526666701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>
        <f>+F64*'REGISTROS AT2018'!$T$4</f>
        <v>495440.32056885114</v>
      </c>
      <c r="S64" s="115"/>
      <c r="T64" s="115"/>
      <c r="U64" s="115"/>
      <c r="V64" s="115"/>
      <c r="W64" s="115"/>
    </row>
    <row r="65" spans="2:23" s="140" customFormat="1">
      <c r="B65" s="141">
        <v>42947</v>
      </c>
      <c r="C65" s="142">
        <v>4</v>
      </c>
      <c r="D65" s="142"/>
      <c r="E65" s="115"/>
      <c r="F65" s="115">
        <f>+'retiros o dividendos ejercicio'!M11</f>
        <v>1773888.7250000001</v>
      </c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>
        <f>+F65*'REGISTROS AT2018'!$T$4</f>
        <v>482885.40330368868</v>
      </c>
      <c r="S65" s="115"/>
      <c r="T65" s="115"/>
      <c r="U65" s="115"/>
      <c r="V65" s="115"/>
      <c r="W65" s="115"/>
    </row>
    <row r="66" spans="2:23" s="140" customFormat="1">
      <c r="B66" s="141">
        <v>42978</v>
      </c>
      <c r="C66" s="142">
        <v>4</v>
      </c>
      <c r="D66" s="142"/>
      <c r="E66" s="115"/>
      <c r="F66" s="115">
        <f>+'retiros o dividendos ejercicio'!M12</f>
        <v>3220116.4068333302</v>
      </c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>
        <f>+F66*'REGISTROS AT2018'!$T$4</f>
        <v>876575.39499752864</v>
      </c>
      <c r="S66" s="115"/>
      <c r="T66" s="115"/>
      <c r="U66" s="115"/>
      <c r="V66" s="115"/>
      <c r="W66" s="115"/>
    </row>
    <row r="67" spans="2:23" s="140" customFormat="1">
      <c r="B67" s="141">
        <v>43008</v>
      </c>
      <c r="C67" s="142">
        <v>4</v>
      </c>
      <c r="D67" s="142"/>
      <c r="E67" s="115"/>
      <c r="F67" s="115">
        <f>+'retiros o dividendos ejercicio'!M13</f>
        <v>2936867.6149999998</v>
      </c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>
        <f>+F67*'REGISTROS AT2018'!$T$4</f>
        <v>799469.82171546144</v>
      </c>
      <c r="S67" s="115"/>
      <c r="T67" s="115"/>
      <c r="U67" s="115"/>
      <c r="V67" s="115"/>
      <c r="W67" s="115"/>
    </row>
    <row r="68" spans="2:23" s="140" customFormat="1">
      <c r="B68" s="141">
        <v>43039</v>
      </c>
      <c r="C68" s="142">
        <v>4</v>
      </c>
      <c r="D68" s="142"/>
      <c r="E68" s="115"/>
      <c r="F68" s="115">
        <f>+'retiros o dividendos ejercicio'!M14</f>
        <v>2897424.4844999998</v>
      </c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>
        <f>+F68*'REGISTROS AT2018'!$T$4</f>
        <v>788732.6702185137</v>
      </c>
      <c r="S68" s="115"/>
      <c r="T68" s="115"/>
      <c r="U68" s="115"/>
      <c r="V68" s="115"/>
      <c r="W68" s="115"/>
    </row>
    <row r="69" spans="2:23" s="140" customFormat="1">
      <c r="B69" s="141">
        <v>43069</v>
      </c>
      <c r="C69" s="142">
        <v>4</v>
      </c>
      <c r="D69" s="142"/>
      <c r="E69" s="115"/>
      <c r="F69" s="115">
        <f>+'retiros o dividendos ejercicio'!M15</f>
        <v>671578.74616667</v>
      </c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>
        <f>+F69*'REGISTROS AT2018'!$T$4</f>
        <v>182816.18746569235</v>
      </c>
      <c r="S69" s="115"/>
      <c r="T69" s="115"/>
      <c r="U69" s="115"/>
      <c r="V69" s="115"/>
      <c r="W69" s="115"/>
    </row>
    <row r="70" spans="2:23" s="140" customFormat="1">
      <c r="B70" s="141">
        <v>43100</v>
      </c>
      <c r="C70" s="142">
        <v>4</v>
      </c>
      <c r="D70" s="142"/>
      <c r="E70" s="115"/>
      <c r="F70" s="115">
        <f>+'retiros o dividendos ejercicio'!M16</f>
        <v>6027615.166666667</v>
      </c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>
        <f>+F70*'REGISTROS AT2018'!$T$4</f>
        <v>1640828.6155126579</v>
      </c>
      <c r="S70" s="115"/>
      <c r="T70" s="115"/>
      <c r="U70" s="115"/>
      <c r="V70" s="115"/>
      <c r="W70" s="115"/>
    </row>
    <row r="71" spans="2:23" s="140" customFormat="1">
      <c r="B71" s="141">
        <v>42766</v>
      </c>
      <c r="C71" s="142">
        <v>5</v>
      </c>
      <c r="D71" s="142"/>
      <c r="E71" s="115"/>
      <c r="F71" s="115">
        <f>+'retiros o dividendos ejercicio'!N5</f>
        <v>2466916.5206666701</v>
      </c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>
        <f>+F71*'REGISTROS AT2018'!$T$4</f>
        <v>671540.4197626079</v>
      </c>
      <c r="S71" s="115"/>
      <c r="T71" s="115"/>
      <c r="U71" s="115"/>
      <c r="V71" s="115"/>
      <c r="W71" s="115"/>
    </row>
    <row r="72" spans="2:23" s="140" customFormat="1">
      <c r="B72" s="141">
        <v>42794</v>
      </c>
      <c r="C72" s="142">
        <v>5</v>
      </c>
      <c r="D72" s="142"/>
      <c r="E72" s="115"/>
      <c r="F72" s="115">
        <f>+'retiros o dividendos ejercicio'!N6</f>
        <v>2675314.7746666665</v>
      </c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>
        <f>+F72*'REGISTROS AT2018'!$T$4</f>
        <v>728270.28872920433</v>
      </c>
      <c r="S72" s="115"/>
      <c r="T72" s="115"/>
      <c r="U72" s="115"/>
      <c r="V72" s="115"/>
      <c r="W72" s="115"/>
    </row>
    <row r="73" spans="2:23" s="140" customFormat="1">
      <c r="B73" s="141">
        <v>42825</v>
      </c>
      <c r="C73" s="142">
        <v>5</v>
      </c>
      <c r="D73" s="142"/>
      <c r="E73" s="115"/>
      <c r="F73" s="115">
        <f>+'retiros o dividendos ejercicio'!N7</f>
        <v>297428</v>
      </c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>
        <f>+F73*'REGISTROS AT2018'!$T$4</f>
        <v>80965.416663217984</v>
      </c>
      <c r="S73" s="115"/>
      <c r="T73" s="115"/>
      <c r="U73" s="115"/>
      <c r="V73" s="115"/>
      <c r="W73" s="115"/>
    </row>
    <row r="74" spans="2:23" s="140" customFormat="1">
      <c r="B74" s="141">
        <v>42855</v>
      </c>
      <c r="C74" s="142">
        <v>5</v>
      </c>
      <c r="D74" s="142"/>
      <c r="E74" s="115"/>
      <c r="F74" s="115">
        <f>+'retiros o dividendos ejercicio'!N8</f>
        <v>2635477.8981666663</v>
      </c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>
        <f>+F74*'REGISTROS AT2018'!$T$4</f>
        <v>717425.95227001538</v>
      </c>
      <c r="S74" s="115"/>
      <c r="T74" s="115"/>
      <c r="U74" s="115"/>
      <c r="V74" s="115"/>
      <c r="W74" s="115"/>
    </row>
    <row r="75" spans="2:23" s="140" customFormat="1">
      <c r="B75" s="141">
        <v>42886</v>
      </c>
      <c r="C75" s="142">
        <v>5</v>
      </c>
      <c r="D75" s="142"/>
      <c r="E75" s="115"/>
      <c r="F75" s="115">
        <f>+'retiros o dividendos ejercicio'!N9</f>
        <v>3006034.637333333</v>
      </c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>
        <f>+F75*'REGISTROS AT2018'!$T$4</f>
        <v>818298.36772515927</v>
      </c>
      <c r="S75" s="115"/>
      <c r="T75" s="115"/>
      <c r="U75" s="115"/>
      <c r="V75" s="115"/>
      <c r="W75" s="115"/>
    </row>
    <row r="76" spans="2:23" s="140" customFormat="1">
      <c r="B76" s="141">
        <v>42916</v>
      </c>
      <c r="C76" s="142">
        <v>5</v>
      </c>
      <c r="D76" s="142"/>
      <c r="E76" s="115"/>
      <c r="F76" s="115">
        <f>+'retiros o dividendos ejercicio'!N10</f>
        <v>1820009.4526666701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>
        <f>+F76*'REGISTROS AT2018'!$T$4</f>
        <v>495440.32056885114</v>
      </c>
      <c r="S76" s="115"/>
      <c r="T76" s="115"/>
      <c r="U76" s="115"/>
      <c r="V76" s="115"/>
      <c r="W76" s="115"/>
    </row>
    <row r="77" spans="2:23" s="140" customFormat="1">
      <c r="B77" s="141">
        <v>42947</v>
      </c>
      <c r="C77" s="142">
        <v>5</v>
      </c>
      <c r="D77" s="142"/>
      <c r="E77" s="115"/>
      <c r="F77" s="115">
        <f>+'retiros o dividendos ejercicio'!N11</f>
        <v>1773888.7250000001</v>
      </c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>
        <f>+F77*'REGISTROS AT2018'!$T$4</f>
        <v>482885.40330368868</v>
      </c>
      <c r="S77" s="115"/>
      <c r="T77" s="115"/>
      <c r="U77" s="115"/>
      <c r="V77" s="115"/>
      <c r="W77" s="115"/>
    </row>
    <row r="78" spans="2:23" s="140" customFormat="1">
      <c r="B78" s="141">
        <v>42978</v>
      </c>
      <c r="C78" s="142">
        <v>5</v>
      </c>
      <c r="D78" s="142"/>
      <c r="E78" s="115"/>
      <c r="F78" s="115">
        <f>+'retiros o dividendos ejercicio'!N12</f>
        <v>3236782.4068333302</v>
      </c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>
        <f>+F78*'REGISTROS AT2018'!$T$4</f>
        <v>881112.18922708731</v>
      </c>
      <c r="S78" s="115"/>
      <c r="T78" s="115"/>
      <c r="U78" s="115"/>
      <c r="V78" s="115"/>
      <c r="W78" s="115"/>
    </row>
    <row r="79" spans="2:23" s="140" customFormat="1">
      <c r="B79" s="141">
        <v>43008</v>
      </c>
      <c r="C79" s="142">
        <v>5</v>
      </c>
      <c r="D79" s="142"/>
      <c r="E79" s="115"/>
      <c r="F79" s="115">
        <f>+'retiros o dividendos ejercicio'!N13</f>
        <v>2936867.6149999998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>
        <f>+F79*'REGISTROS AT2018'!$T$4</f>
        <v>799469.82171546144</v>
      </c>
      <c r="S79" s="115"/>
      <c r="T79" s="115"/>
      <c r="U79" s="115"/>
      <c r="V79" s="115"/>
      <c r="W79" s="115"/>
    </row>
    <row r="80" spans="2:23" s="140" customFormat="1">
      <c r="B80" s="141">
        <v>43039</v>
      </c>
      <c r="C80" s="142">
        <v>5</v>
      </c>
      <c r="D80" s="142"/>
      <c r="E80" s="115"/>
      <c r="F80" s="115">
        <f>+'retiros o dividendos ejercicio'!N14</f>
        <v>2897424.4844999998</v>
      </c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>
        <f>+F80*'REGISTROS AT2018'!$T$4</f>
        <v>788732.6702185137</v>
      </c>
      <c r="S80" s="115"/>
      <c r="T80" s="115"/>
      <c r="U80" s="115"/>
      <c r="V80" s="115"/>
      <c r="W80" s="115"/>
    </row>
    <row r="81" spans="2:25" s="140" customFormat="1">
      <c r="B81" s="141">
        <v>43069</v>
      </c>
      <c r="C81" s="142">
        <v>5</v>
      </c>
      <c r="D81" s="142"/>
      <c r="E81" s="115"/>
      <c r="F81" s="115">
        <f>+'retiros o dividendos ejercicio'!N15</f>
        <v>654912.74616667</v>
      </c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>
        <f>+F81*'REGISTROS AT2018'!$T$4</f>
        <v>178279.39323613365</v>
      </c>
      <c r="S81" s="115"/>
      <c r="T81" s="115"/>
      <c r="U81" s="115"/>
      <c r="V81" s="115"/>
      <c r="W81" s="115"/>
    </row>
    <row r="82" spans="2:25" s="140" customFormat="1">
      <c r="B82" s="141">
        <v>43100</v>
      </c>
      <c r="C82" s="142">
        <v>5</v>
      </c>
      <c r="D82" s="142"/>
      <c r="E82" s="115"/>
      <c r="F82" s="115">
        <f>+'retiros o dividendos ejercicio'!N16</f>
        <v>6027615.166666667</v>
      </c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>
        <f>+F82*'REGISTROS AT2018'!$T$4</f>
        <v>1640828.6155126579</v>
      </c>
      <c r="S82" s="115"/>
      <c r="T82" s="115"/>
      <c r="U82" s="115"/>
      <c r="V82" s="115"/>
      <c r="W82" s="115"/>
    </row>
    <row r="83" spans="2:25" s="140" customFormat="1">
      <c r="B83" s="141">
        <v>42766</v>
      </c>
      <c r="C83" s="142">
        <v>6</v>
      </c>
      <c r="D83" s="142"/>
      <c r="E83" s="115"/>
      <c r="F83" s="115">
        <f>+'retiros o dividendos ejercicio'!O5</f>
        <v>10466916.52066667</v>
      </c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>
        <f>+F83*'REGISTROS AT2018'!$T$4</f>
        <v>2849288.7598843984</v>
      </c>
      <c r="S83" s="115"/>
      <c r="T83" s="115"/>
      <c r="U83" s="115"/>
      <c r="V83" s="115"/>
      <c r="W83" s="115"/>
    </row>
    <row r="84" spans="2:25" s="140" customFormat="1">
      <c r="B84" s="141">
        <v>42794</v>
      </c>
      <c r="C84" s="142">
        <v>6</v>
      </c>
      <c r="D84" s="142"/>
      <c r="E84" s="115"/>
      <c r="F84" s="115">
        <f>+'retiros o dividendos ejercicio'!O6</f>
        <v>2675314.7746666665</v>
      </c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>
        <f>+F84*'REGISTROS AT2018'!$T$4</f>
        <v>728270.28872920433</v>
      </c>
      <c r="S84" s="115"/>
      <c r="T84" s="115"/>
      <c r="U84" s="115"/>
      <c r="V84" s="115"/>
      <c r="W84" s="115"/>
    </row>
    <row r="85" spans="2:25" s="140" customFormat="1">
      <c r="B85" s="141">
        <v>42825</v>
      </c>
      <c r="C85" s="142">
        <v>6</v>
      </c>
      <c r="D85" s="142"/>
      <c r="E85" s="115"/>
      <c r="F85" s="115">
        <f>+'retiros o dividendos ejercicio'!O7</f>
        <v>5297430</v>
      </c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>
        <f>+F85*'REGISTROS AT2018'!$T$4</f>
        <v>1442058.6736764221</v>
      </c>
      <c r="S85" s="115"/>
      <c r="T85" s="115"/>
      <c r="U85" s="115"/>
      <c r="V85" s="115"/>
      <c r="W85" s="115"/>
    </row>
    <row r="86" spans="2:25" s="140" customFormat="1">
      <c r="B86" s="141">
        <v>42855</v>
      </c>
      <c r="C86" s="142">
        <v>6</v>
      </c>
      <c r="D86" s="142"/>
      <c r="E86" s="115"/>
      <c r="F86" s="115">
        <f>+'retiros o dividendos ejercicio'!O8</f>
        <v>2635477.8981666663</v>
      </c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>
        <f>+F86*'REGISTROS AT2018'!$T$4</f>
        <v>717425.95227001538</v>
      </c>
      <c r="S86" s="115"/>
      <c r="T86" s="115"/>
      <c r="U86" s="115"/>
      <c r="V86" s="115"/>
      <c r="W86" s="115"/>
    </row>
    <row r="87" spans="2:25" s="140" customFormat="1">
      <c r="B87" s="141">
        <v>42886</v>
      </c>
      <c r="C87" s="142">
        <v>6</v>
      </c>
      <c r="D87" s="142"/>
      <c r="E87" s="115"/>
      <c r="F87" s="115">
        <f>+'retiros o dividendos ejercicio'!O9</f>
        <v>3006034.637333333</v>
      </c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>
        <f>+F87*'REGISTROS AT2018'!$T$4</f>
        <v>818298.36772515927</v>
      </c>
      <c r="S87" s="115"/>
      <c r="T87" s="115"/>
      <c r="U87" s="115"/>
      <c r="V87" s="115"/>
      <c r="W87" s="115"/>
    </row>
    <row r="88" spans="2:25" s="140" customFormat="1">
      <c r="B88" s="141">
        <v>42916</v>
      </c>
      <c r="C88" s="142">
        <v>6</v>
      </c>
      <c r="D88" s="142"/>
      <c r="E88" s="115"/>
      <c r="F88" s="115">
        <f>+'retiros o dividendos ejercicio'!O10</f>
        <v>9820009.4526666701</v>
      </c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>
        <f>+F88*'REGISTROS AT2018'!$T$4</f>
        <v>2673188.6606906415</v>
      </c>
      <c r="S88" s="115"/>
      <c r="T88" s="115"/>
      <c r="U88" s="115"/>
      <c r="V88" s="115"/>
      <c r="W88" s="115"/>
    </row>
    <row r="89" spans="2:25" s="140" customFormat="1">
      <c r="B89" s="141">
        <v>42947</v>
      </c>
      <c r="C89" s="142">
        <v>6</v>
      </c>
      <c r="D89" s="142"/>
      <c r="E89" s="115"/>
      <c r="F89" s="115">
        <f>+'retiros o dividendos ejercicio'!O11</f>
        <v>13773888.725</v>
      </c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>
        <f>+F89*'REGISTROS AT2018'!$T$4</f>
        <v>3749507.9134863745</v>
      </c>
      <c r="S89" s="115"/>
      <c r="T89" s="115"/>
      <c r="U89" s="115"/>
      <c r="V89" s="115"/>
      <c r="W89" s="115"/>
    </row>
    <row r="90" spans="2:25" s="140" customFormat="1">
      <c r="B90" s="141">
        <v>42978</v>
      </c>
      <c r="C90" s="142">
        <v>6</v>
      </c>
      <c r="D90" s="142"/>
      <c r="E90" s="115"/>
      <c r="F90" s="115">
        <f>+'retiros o dividendos ejercicio'!O12</f>
        <v>5170116.406833333</v>
      </c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>
        <f>+F90*'REGISTROS AT2018'!$T$4</f>
        <v>1407401.5529022159</v>
      </c>
      <c r="S90" s="115"/>
      <c r="T90" s="115"/>
      <c r="U90" s="115"/>
      <c r="V90" s="115"/>
      <c r="W90" s="115"/>
    </row>
    <row r="91" spans="2:25" s="140" customFormat="1">
      <c r="B91" s="141">
        <v>43008</v>
      </c>
      <c r="C91" s="142">
        <v>6</v>
      </c>
      <c r="D91" s="142"/>
      <c r="E91" s="115"/>
      <c r="F91" s="115">
        <f>+'retiros o dividendos ejercicio'!O13</f>
        <v>2936867.6149999998</v>
      </c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>
        <f>+F91*'REGISTROS AT2018'!$T$4</f>
        <v>799469.82171546144</v>
      </c>
      <c r="S91" s="115"/>
      <c r="T91" s="115"/>
      <c r="U91" s="115"/>
      <c r="V91" s="115"/>
      <c r="W91" s="115"/>
    </row>
    <row r="92" spans="2:25" s="140" customFormat="1">
      <c r="B92" s="141">
        <v>43039</v>
      </c>
      <c r="C92" s="142">
        <v>6</v>
      </c>
      <c r="D92" s="142"/>
      <c r="E92" s="115"/>
      <c r="F92" s="115">
        <f>+'retiros o dividendos ejercicio'!O14</f>
        <v>2897424.4844999998</v>
      </c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>
        <f>+F92*'REGISTROS AT2018'!$T$4</f>
        <v>788732.6702185137</v>
      </c>
      <c r="S92" s="115"/>
      <c r="T92" s="115"/>
      <c r="U92" s="115"/>
      <c r="V92" s="115"/>
      <c r="W92" s="115"/>
    </row>
    <row r="93" spans="2:25" s="140" customFormat="1">
      <c r="B93" s="141">
        <v>43069</v>
      </c>
      <c r="C93" s="142">
        <v>6</v>
      </c>
      <c r="D93" s="142"/>
      <c r="E93" s="115"/>
      <c r="F93" s="115">
        <f>+'retiros o dividendos ejercicio'!O15</f>
        <v>5688244.7461666698</v>
      </c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>
        <f>+F93*'REGISTROS AT2018'!$T$4</f>
        <v>1548445.6942713701</v>
      </c>
      <c r="S93" s="115"/>
      <c r="T93" s="115"/>
      <c r="U93" s="115"/>
      <c r="V93" s="115"/>
      <c r="W93" s="115"/>
    </row>
    <row r="94" spans="2:25" s="140" customFormat="1">
      <c r="B94" s="141">
        <v>43100</v>
      </c>
      <c r="C94" s="142">
        <v>6</v>
      </c>
      <c r="D94" s="142"/>
      <c r="E94" s="115"/>
      <c r="F94" s="115">
        <f>+'retiros o dividendos ejercicio'!O16</f>
        <v>6560947.166666667</v>
      </c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>
        <f>+F94*'REGISTROS AT2018'!$T$4</f>
        <v>1786011.4752293874</v>
      </c>
      <c r="S94" s="115"/>
      <c r="T94" s="115"/>
      <c r="U94" s="115"/>
      <c r="V94" s="115"/>
      <c r="W94" s="115"/>
    </row>
    <row r="95" spans="2:25" s="140" customFormat="1">
      <c r="B95" s="142"/>
      <c r="C95" s="142"/>
      <c r="D95" s="142">
        <f>SUM(D23:D46)</f>
        <v>0</v>
      </c>
      <c r="E95" s="115">
        <f>SUM(E23:E94)</f>
        <v>0</v>
      </c>
      <c r="F95" s="115">
        <f t="shared" ref="F95:W95" si="0">SUM(F23:F94)</f>
        <v>309072034.96599972</v>
      </c>
      <c r="G95" s="115">
        <f t="shared" si="0"/>
        <v>0</v>
      </c>
      <c r="H95" s="115">
        <f t="shared" si="0"/>
        <v>0</v>
      </c>
      <c r="I95" s="115">
        <f t="shared" si="0"/>
        <v>0</v>
      </c>
      <c r="J95" s="115">
        <f t="shared" si="0"/>
        <v>0</v>
      </c>
      <c r="K95" s="115">
        <f t="shared" si="0"/>
        <v>0</v>
      </c>
      <c r="L95" s="115">
        <f t="shared" si="0"/>
        <v>0</v>
      </c>
      <c r="M95" s="115">
        <f t="shared" si="0"/>
        <v>0</v>
      </c>
      <c r="N95" s="115">
        <f t="shared" si="0"/>
        <v>0</v>
      </c>
      <c r="O95" s="115">
        <f t="shared" si="0"/>
        <v>0</v>
      </c>
      <c r="P95" s="115">
        <f t="shared" si="0"/>
        <v>0</v>
      </c>
      <c r="Q95" s="115">
        <f t="shared" si="0"/>
        <v>0</v>
      </c>
      <c r="R95" s="115">
        <f t="shared" si="0"/>
        <v>84135138.890658766</v>
      </c>
      <c r="S95" s="115">
        <f t="shared" si="0"/>
        <v>0</v>
      </c>
      <c r="T95" s="115">
        <f t="shared" si="0"/>
        <v>0</v>
      </c>
      <c r="U95" s="115">
        <f t="shared" si="0"/>
        <v>0</v>
      </c>
      <c r="V95" s="115">
        <f t="shared" si="0"/>
        <v>0</v>
      </c>
      <c r="W95" s="115">
        <f t="shared" si="0"/>
        <v>20</v>
      </c>
      <c r="X95" s="115">
        <f>SUM(X23:X46)</f>
        <v>0</v>
      </c>
      <c r="Y95" s="115"/>
    </row>
    <row r="96" spans="2:25" s="140" customFormat="1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</row>
    <row r="97" spans="2:23" s="140" customFormat="1"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</row>
    <row r="98" spans="2:23" s="140" customFormat="1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</row>
    <row r="99" spans="2:23" s="140" customFormat="1">
      <c r="D99" s="144"/>
      <c r="E99" s="144"/>
      <c r="F99" s="144"/>
      <c r="G99" s="144"/>
      <c r="H99" s="145"/>
      <c r="I99" s="144"/>
      <c r="J99" s="144"/>
      <c r="K99" s="144"/>
      <c r="L99" s="144"/>
      <c r="V99" s="144"/>
    </row>
    <row r="100" spans="2:23" s="140" customFormat="1">
      <c r="B100" s="129" t="s">
        <v>226</v>
      </c>
      <c r="C100" s="140" t="s">
        <v>227</v>
      </c>
    </row>
    <row r="101" spans="2:23" s="140" customFormat="1" ht="15" customHeight="1">
      <c r="B101" s="237" t="s">
        <v>228</v>
      </c>
      <c r="C101" s="237" t="s">
        <v>229</v>
      </c>
      <c r="E101" s="146"/>
      <c r="F101" s="146"/>
      <c r="G101" s="146"/>
    </row>
    <row r="102" spans="2:23" s="140" customFormat="1" ht="15" customHeight="1">
      <c r="B102" s="237"/>
      <c r="C102" s="237"/>
    </row>
    <row r="103" spans="2:23" s="140" customFormat="1" ht="15" customHeight="1">
      <c r="B103" s="237"/>
      <c r="C103" s="237"/>
    </row>
    <row r="104" spans="2:23" s="140" customFormat="1">
      <c r="B104" s="237"/>
      <c r="C104" s="237"/>
    </row>
    <row r="105" spans="2:23" s="140" customFormat="1">
      <c r="B105" s="237"/>
      <c r="C105" s="237"/>
      <c r="M105" s="147"/>
    </row>
    <row r="106" spans="2:23" s="140" customFormat="1">
      <c r="B106" s="148" t="s">
        <v>230</v>
      </c>
      <c r="C106" s="148" t="s">
        <v>231</v>
      </c>
    </row>
    <row r="108" spans="2:23" s="140" customFormat="1">
      <c r="B108" s="240" t="s">
        <v>153</v>
      </c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</row>
    <row r="109" spans="2:23" ht="15" customHeight="1">
      <c r="B109" s="200" t="s">
        <v>210</v>
      </c>
      <c r="C109" s="234" t="s">
        <v>211</v>
      </c>
      <c r="D109" s="235"/>
      <c r="E109" s="235"/>
      <c r="F109" s="235"/>
      <c r="G109" s="235"/>
      <c r="H109" s="235"/>
      <c r="I109" s="235"/>
      <c r="J109" s="236"/>
      <c r="K109" s="242" t="s">
        <v>57</v>
      </c>
      <c r="L109" s="243"/>
      <c r="M109" s="243"/>
      <c r="N109" s="243"/>
      <c r="O109" s="243"/>
      <c r="P109" s="243"/>
      <c r="Q109" s="243"/>
      <c r="R109" s="243"/>
      <c r="S109" s="244"/>
      <c r="T109" s="237" t="s">
        <v>232</v>
      </c>
      <c r="U109" s="237" t="s">
        <v>229</v>
      </c>
      <c r="V109" s="246" t="s">
        <v>233</v>
      </c>
    </row>
    <row r="110" spans="2:23" ht="15" customHeight="1">
      <c r="B110" s="200"/>
      <c r="C110" s="237" t="str">
        <f>+E18</f>
        <v>Afectos a los Impuestos Global Complementario y/o Impuesto Adicional</v>
      </c>
      <c r="D110" s="237"/>
      <c r="E110" s="237"/>
      <c r="F110" s="237"/>
      <c r="G110" s="239" t="s">
        <v>215</v>
      </c>
      <c r="H110" s="239"/>
      <c r="I110" s="239"/>
      <c r="J110" s="239"/>
      <c r="K110" s="237" t="s">
        <v>216</v>
      </c>
      <c r="L110" s="237"/>
      <c r="M110" s="237"/>
      <c r="N110" s="237"/>
      <c r="O110" s="237"/>
      <c r="P110" s="237" t="s">
        <v>217</v>
      </c>
      <c r="Q110" s="237"/>
      <c r="R110" s="237"/>
      <c r="S110" s="237" t="s">
        <v>234</v>
      </c>
      <c r="T110" s="245"/>
      <c r="U110" s="245"/>
      <c r="V110" s="246"/>
      <c r="W110" s="149"/>
    </row>
    <row r="111" spans="2:23">
      <c r="B111" s="200"/>
      <c r="C111" s="237"/>
      <c r="D111" s="237"/>
      <c r="E111" s="237"/>
      <c r="F111" s="237"/>
      <c r="G111" s="237" t="s">
        <v>235</v>
      </c>
      <c r="H111" s="239" t="s">
        <v>219</v>
      </c>
      <c r="I111" s="239"/>
      <c r="J111" s="239"/>
      <c r="K111" s="237"/>
      <c r="L111" s="237"/>
      <c r="M111" s="237"/>
      <c r="N111" s="237"/>
      <c r="O111" s="237"/>
      <c r="P111" s="237"/>
      <c r="Q111" s="237"/>
      <c r="R111" s="237"/>
      <c r="S111" s="237"/>
      <c r="T111" s="245"/>
      <c r="U111" s="245"/>
      <c r="V111" s="246"/>
      <c r="W111" s="149"/>
    </row>
    <row r="112" spans="2:23">
      <c r="B112" s="200"/>
      <c r="C112" s="237"/>
      <c r="D112" s="237"/>
      <c r="E112" s="237"/>
      <c r="F112" s="237"/>
      <c r="G112" s="237"/>
      <c r="H112" s="237" t="s">
        <v>236</v>
      </c>
      <c r="I112" s="237" t="s">
        <v>127</v>
      </c>
      <c r="J112" s="237"/>
      <c r="K112" s="237" t="s">
        <v>128</v>
      </c>
      <c r="L112" s="237"/>
      <c r="M112" s="237" t="s">
        <v>129</v>
      </c>
      <c r="N112" s="237"/>
      <c r="O112" s="237" t="s">
        <v>130</v>
      </c>
      <c r="P112" s="237" t="s">
        <v>29</v>
      </c>
      <c r="Q112" s="237" t="s">
        <v>30</v>
      </c>
      <c r="R112" s="237" t="s">
        <v>131</v>
      </c>
      <c r="S112" s="237"/>
      <c r="T112" s="245"/>
      <c r="U112" s="245"/>
      <c r="V112" s="246"/>
      <c r="W112" s="149"/>
    </row>
    <row r="113" spans="2:23" ht="45.75" customHeight="1">
      <c r="B113" s="200"/>
      <c r="C113" s="237" t="str">
        <f>+E21</f>
        <v>Con crédito por IDPC generados a contar del 01.01.2017</v>
      </c>
      <c r="D113" s="237" t="str">
        <f>+F21</f>
        <v>Con crédito por IDPC acumulados  hasta el 31.12.2016</v>
      </c>
      <c r="E113" s="237" t="str">
        <f>+G21</f>
        <v>Con  derecho a crédito por pago de IDPC voluntario</v>
      </c>
      <c r="F113" s="237" t="str">
        <f>+H21</f>
        <v>Sin derecho a crédito</v>
      </c>
      <c r="G113" s="237"/>
      <c r="H113" s="237"/>
      <c r="I113" s="237" t="s">
        <v>127</v>
      </c>
      <c r="J113" s="200" t="s">
        <v>237</v>
      </c>
      <c r="K113" s="237" t="s">
        <v>30</v>
      </c>
      <c r="L113" s="237" t="s">
        <v>29</v>
      </c>
      <c r="M113" s="237" t="s">
        <v>30</v>
      </c>
      <c r="N113" s="237" t="s">
        <v>29</v>
      </c>
      <c r="O113" s="237"/>
      <c r="P113" s="237"/>
      <c r="Q113" s="237"/>
      <c r="R113" s="237"/>
      <c r="S113" s="237"/>
      <c r="T113" s="245"/>
      <c r="U113" s="245"/>
      <c r="V113" s="246"/>
      <c r="W113" s="149"/>
    </row>
    <row r="114" spans="2:23" ht="90.6" customHeight="1">
      <c r="B114" s="200"/>
      <c r="C114" s="237"/>
      <c r="D114" s="237"/>
      <c r="E114" s="237"/>
      <c r="F114" s="237"/>
      <c r="G114" s="237"/>
      <c r="H114" s="237"/>
      <c r="I114" s="237"/>
      <c r="J114" s="200"/>
      <c r="K114" s="237"/>
      <c r="L114" s="237"/>
      <c r="M114" s="237"/>
      <c r="N114" s="237"/>
      <c r="O114" s="237"/>
      <c r="P114" s="237"/>
      <c r="Q114" s="237"/>
      <c r="R114" s="237"/>
      <c r="S114" s="237"/>
      <c r="T114" s="245"/>
      <c r="U114" s="245"/>
      <c r="V114" s="246"/>
      <c r="W114" s="149"/>
    </row>
    <row r="115" spans="2:23" ht="15" customHeight="1">
      <c r="B115" s="142">
        <f>+D95</f>
        <v>0</v>
      </c>
      <c r="C115" s="142"/>
      <c r="D115" s="150">
        <f>+F95</f>
        <v>309072034.96599972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50">
        <f>+R95</f>
        <v>84135138.890658766</v>
      </c>
      <c r="Q115" s="142"/>
      <c r="R115" s="142"/>
      <c r="S115" s="142"/>
      <c r="T115" s="142"/>
      <c r="U115" s="142"/>
      <c r="V115" s="151">
        <v>2</v>
      </c>
    </row>
    <row r="117" spans="2:23">
      <c r="B117" s="230" t="s">
        <v>47</v>
      </c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</row>
    <row r="118" spans="2:23">
      <c r="C118" s="152"/>
      <c r="J118" s="140"/>
      <c r="K118" s="140"/>
    </row>
    <row r="119" spans="2:23">
      <c r="C119" s="152"/>
      <c r="J119" s="140"/>
      <c r="K119" s="140"/>
    </row>
    <row r="120" spans="2:23" s="113" customFormat="1">
      <c r="B120" s="231" t="s">
        <v>48</v>
      </c>
      <c r="C120" s="232"/>
      <c r="E120" s="247" t="s">
        <v>156</v>
      </c>
      <c r="F120" s="247"/>
      <c r="G120" s="247"/>
      <c r="H120" s="247"/>
    </row>
    <row r="121" spans="2:23" s="113" customFormat="1">
      <c r="B121" s="123"/>
      <c r="C121" s="124"/>
      <c r="E121" s="123"/>
      <c r="F121" s="125"/>
      <c r="G121" s="125"/>
      <c r="H121" s="124"/>
    </row>
    <row r="122" spans="2:23">
      <c r="C122" s="152"/>
      <c r="J122" s="140"/>
      <c r="K122" s="140"/>
    </row>
    <row r="123" spans="2:23"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</row>
    <row r="124" spans="2:23"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</row>
    <row r="125" spans="2:23"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</row>
    <row r="126" spans="2:23"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</row>
    <row r="127" spans="2:23">
      <c r="M127" s="140"/>
      <c r="N127" s="140"/>
    </row>
    <row r="128" spans="2:23">
      <c r="M128" s="140"/>
      <c r="N128" s="140"/>
    </row>
    <row r="129" spans="15:21">
      <c r="O129" s="140"/>
      <c r="P129" s="140"/>
      <c r="Q129" s="140"/>
      <c r="R129" s="140"/>
      <c r="S129" s="140"/>
      <c r="T129" s="140"/>
      <c r="U129" s="140"/>
    </row>
    <row r="130" spans="15:21">
      <c r="O130" s="140"/>
      <c r="P130" s="140"/>
      <c r="Q130" s="140"/>
      <c r="R130" s="140"/>
      <c r="S130" s="140"/>
      <c r="T130" s="140"/>
      <c r="U130" s="140"/>
    </row>
    <row r="131" spans="15:21">
      <c r="O131" s="140"/>
      <c r="P131" s="140"/>
      <c r="Q131" s="140"/>
      <c r="R131" s="140"/>
      <c r="S131" s="140"/>
      <c r="T131" s="140"/>
      <c r="U131" s="140"/>
    </row>
    <row r="132" spans="15:21">
      <c r="O132" s="140"/>
      <c r="P132" s="140"/>
      <c r="Q132" s="140"/>
      <c r="R132" s="140"/>
      <c r="S132" s="140"/>
      <c r="T132" s="140"/>
      <c r="U132" s="140"/>
    </row>
    <row r="134" spans="15:21">
      <c r="O134" s="140"/>
      <c r="P134" s="140"/>
      <c r="Q134" s="140"/>
      <c r="R134" s="140"/>
      <c r="S134" s="140"/>
      <c r="T134" s="140"/>
      <c r="U134" s="140"/>
    </row>
    <row r="135" spans="15:21">
      <c r="O135" s="140"/>
      <c r="P135" s="140"/>
      <c r="Q135" s="140"/>
      <c r="R135" s="140"/>
      <c r="S135" s="140"/>
      <c r="T135" s="140"/>
      <c r="U135" s="140"/>
    </row>
    <row r="136" spans="15:21">
      <c r="O136" s="140"/>
      <c r="P136" s="140"/>
      <c r="Q136" s="140"/>
      <c r="R136" s="140"/>
      <c r="S136" s="140"/>
      <c r="T136" s="140"/>
      <c r="U136" s="140"/>
    </row>
    <row r="137" spans="15:21">
      <c r="O137" s="140"/>
      <c r="P137" s="140"/>
      <c r="Q137" s="140"/>
      <c r="R137" s="140"/>
      <c r="S137" s="140"/>
      <c r="T137" s="140"/>
      <c r="U137" s="140"/>
    </row>
    <row r="138" spans="15:21">
      <c r="O138" s="140"/>
      <c r="P138" s="140"/>
      <c r="Q138" s="140"/>
      <c r="R138" s="140"/>
      <c r="S138" s="140"/>
      <c r="T138" s="140"/>
      <c r="U138" s="140"/>
    </row>
    <row r="156" spans="3:3">
      <c r="C156" s="140"/>
    </row>
  </sheetData>
  <mergeCells count="73">
    <mergeCell ref="M113:M114"/>
    <mergeCell ref="N113:N114"/>
    <mergeCell ref="B117:P117"/>
    <mergeCell ref="B120:C120"/>
    <mergeCell ref="E120:H120"/>
    <mergeCell ref="O112:O114"/>
    <mergeCell ref="P112:P114"/>
    <mergeCell ref="Q112:Q114"/>
    <mergeCell ref="R112:R114"/>
    <mergeCell ref="C113:C114"/>
    <mergeCell ref="D113:D114"/>
    <mergeCell ref="E113:E114"/>
    <mergeCell ref="F113:F114"/>
    <mergeCell ref="I113:I114"/>
    <mergeCell ref="J113:J114"/>
    <mergeCell ref="K113:K114"/>
    <mergeCell ref="L113:L114"/>
    <mergeCell ref="G110:J110"/>
    <mergeCell ref="K110:O111"/>
    <mergeCell ref="P110:R111"/>
    <mergeCell ref="S110:S114"/>
    <mergeCell ref="G111:G114"/>
    <mergeCell ref="H111:J111"/>
    <mergeCell ref="H112:H114"/>
    <mergeCell ref="I112:J112"/>
    <mergeCell ref="K112:L112"/>
    <mergeCell ref="M112:N112"/>
    <mergeCell ref="B101:B105"/>
    <mergeCell ref="C101:C105"/>
    <mergeCell ref="B108:V108"/>
    <mergeCell ref="B109:B114"/>
    <mergeCell ref="C109:J109"/>
    <mergeCell ref="K109:S109"/>
    <mergeCell ref="T109:T114"/>
    <mergeCell ref="U109:U114"/>
    <mergeCell ref="V109:V114"/>
    <mergeCell ref="C110:F112"/>
    <mergeCell ref="E21:E22"/>
    <mergeCell ref="F21:F22"/>
    <mergeCell ref="G21:G22"/>
    <mergeCell ref="H21:H22"/>
    <mergeCell ref="K21:K22"/>
    <mergeCell ref="L21:L22"/>
    <mergeCell ref="M20:N20"/>
    <mergeCell ref="O20:P20"/>
    <mergeCell ref="Q20:Q22"/>
    <mergeCell ref="R20:R22"/>
    <mergeCell ref="S20:S22"/>
    <mergeCell ref="T20:T22"/>
    <mergeCell ref="M21:M22"/>
    <mergeCell ref="N21:N22"/>
    <mergeCell ref="O21:O22"/>
    <mergeCell ref="P21:P22"/>
    <mergeCell ref="M17:U17"/>
    <mergeCell ref="V17:V22"/>
    <mergeCell ref="W17:W22"/>
    <mergeCell ref="E18:H20"/>
    <mergeCell ref="I18:L18"/>
    <mergeCell ref="M18:Q19"/>
    <mergeCell ref="R18:T19"/>
    <mergeCell ref="U18:U22"/>
    <mergeCell ref="I19:I22"/>
    <mergeCell ref="J19:L19"/>
    <mergeCell ref="D8:F8"/>
    <mergeCell ref="D10:F10"/>
    <mergeCell ref="D12:F12"/>
    <mergeCell ref="D13:F13"/>
    <mergeCell ref="B17:B22"/>
    <mergeCell ref="C17:C22"/>
    <mergeCell ref="D17:D22"/>
    <mergeCell ref="E17:L17"/>
    <mergeCell ref="J20:J22"/>
    <mergeCell ref="K20:L20"/>
  </mergeCells>
  <pageMargins left="0.25" right="0.25" top="0.75" bottom="0.75" header="0.3" footer="0.3"/>
  <pageSetup paperSize="14" scale="46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dj1925 co1023 at2017</vt:lpstr>
      <vt:lpstr>RLI SPI at 2018</vt:lpstr>
      <vt:lpstr>retiros o dividendos ejercicio</vt:lpstr>
      <vt:lpstr>REGISTROS AT2018</vt:lpstr>
      <vt:lpstr>F1939</vt:lpstr>
      <vt:lpstr>F1941 </vt:lpstr>
      <vt:lpstr>'dj1925 co1023 at2017'!Área_de_impresión</vt:lpstr>
      <vt:lpstr>'F1939'!Área_de_impresión</vt:lpstr>
      <vt:lpstr>'F1941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Santiago</dc:creator>
  <cp:lastModifiedBy>CPCI Chile SpA</cp:lastModifiedBy>
  <dcterms:created xsi:type="dcterms:W3CDTF">2016-10-22T05:17:52Z</dcterms:created>
  <dcterms:modified xsi:type="dcterms:W3CDTF">2024-03-11T04:49:29Z</dcterms:modified>
</cp:coreProperties>
</file>