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 firstSheet="4" activeTab="14"/>
  </bookViews>
  <sheets>
    <sheet name="ANTECEDENTES " sheetId="40" r:id="rId1"/>
    <sheet name="retiros o dividendos ejercicio" sheetId="12" r:id="rId2"/>
    <sheet name="GTO RECHAZADO" sheetId="11" r:id="rId3"/>
    <sheet name="F1909" sheetId="35" r:id="rId4"/>
    <sheet name="BALANCE" sheetId="49" r:id="rId5"/>
    <sheet name="ddjj1847" sheetId="32" r:id="rId6"/>
    <sheet name="R14 14A" sheetId="24" r:id="rId7"/>
    <sheet name="CPT 31122022" sheetId="5" r:id="rId8"/>
    <sheet name="RLI  final" sheetId="46" r:id="rId9"/>
    <sheet name="R12 14A" sheetId="22" r:id="rId10"/>
    <sheet name="DJ 1926 seccion B  " sheetId="10" r:id="rId11"/>
    <sheet name="DJ 1926 seccion C y D" sheetId="30" r:id="rId12"/>
    <sheet name="RREE  final" sheetId="45" r:id="rId13"/>
    <sheet name="R13 14A" sheetId="23" r:id="rId14"/>
    <sheet name="CALCULO IDPC VOL" sheetId="52" r:id="rId15"/>
    <sheet name="ANEXO N°1 (DDJJ 1847)" sheetId="27" r:id="rId16"/>
    <sheet name="ANEXO N°1 (DDJJ 1926)" sheetId="2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b" localSheetId="0">#REF!</definedName>
    <definedName name="\b" localSheetId="14">#REF!</definedName>
    <definedName name="\b" localSheetId="7">#REF!</definedName>
    <definedName name="\b" localSheetId="5">#REF!</definedName>
    <definedName name="\b" localSheetId="10">#REF!</definedName>
    <definedName name="\b" localSheetId="11">#REF!</definedName>
    <definedName name="\b" localSheetId="2">#REF!</definedName>
    <definedName name="\b" localSheetId="1">#REF!</definedName>
    <definedName name="\b" localSheetId="8">#REF!</definedName>
    <definedName name="\b" localSheetId="12">#REF!</definedName>
    <definedName name="\b">#REF!</definedName>
    <definedName name="\z" localSheetId="0">#REF!</definedName>
    <definedName name="\z" localSheetId="14">#REF!</definedName>
    <definedName name="\z" localSheetId="7">#REF!</definedName>
    <definedName name="\z" localSheetId="5">#REF!</definedName>
    <definedName name="\z" localSheetId="10">#REF!</definedName>
    <definedName name="\z" localSheetId="11">#REF!</definedName>
    <definedName name="\z" localSheetId="2">#REF!</definedName>
    <definedName name="\z" localSheetId="1">#REF!</definedName>
    <definedName name="\z" localSheetId="8">#REF!</definedName>
    <definedName name="\z" localSheetId="12">#REF!</definedName>
    <definedName name="\z">#REF!</definedName>
    <definedName name="aa" localSheetId="8">#REF!</definedName>
    <definedName name="aa" localSheetId="12">#REF!</definedName>
    <definedName name="aa">#REF!</definedName>
    <definedName name="aaa" localSheetId="8">#REF!</definedName>
    <definedName name="aaa" localSheetId="12">#REF!</definedName>
    <definedName name="aaa">#REF!</definedName>
    <definedName name="aaaa" localSheetId="8">#REF!</definedName>
    <definedName name="aaaa" localSheetId="12">#REF!</definedName>
    <definedName name="aaaa">#REF!</definedName>
    <definedName name="_xlnm.Print_Area" localSheetId="15">'ANEXO N°1 (DDJJ 1847)'!$B$1:$C$182</definedName>
    <definedName name="_xlnm.Print_Area" localSheetId="16">'ANEXO N°1 (DDJJ 1926)'!$B$1:$C$259</definedName>
    <definedName name="_xlnm.Print_Area" localSheetId="10">'DJ 1926 seccion B  '!$A$3:$L$81</definedName>
    <definedName name="_xlnm.Print_Area" localSheetId="11">'DJ 1926 seccion C y D'!$A$3:$M$41</definedName>
    <definedName name="_xlnm.Print_Area" localSheetId="9">'R12 14A'!$C$2:$R$58</definedName>
    <definedName name="_xlnm.Print_Area" localSheetId="13">'R13 14A'!$C$2:$P$13</definedName>
    <definedName name="_xlnm.Print_Area" localSheetId="6">'R14 14A'!$C$2:$P$27</definedName>
    <definedName name="_xlnm.Print_Area" localSheetId="12">'RREE  final'!$B$1:$AJ$126</definedName>
    <definedName name="casa" localSheetId="14">#REF!</definedName>
    <definedName name="casa" localSheetId="8">#REF!</definedName>
    <definedName name="casa" localSheetId="12">#REF!</definedName>
    <definedName name="casa">#REF!</definedName>
    <definedName name="CBDDSDSGSE" localSheetId="0">#REF!</definedName>
    <definedName name="CBDDSDSGSE" localSheetId="14">#REF!</definedName>
    <definedName name="CBDDSDSGSE" localSheetId="7">#REF!</definedName>
    <definedName name="CBDDSDSGSE" localSheetId="5">#REF!</definedName>
    <definedName name="CBDDSDSGSE" localSheetId="10">#REF!</definedName>
    <definedName name="CBDDSDSGSE" localSheetId="11">#REF!</definedName>
    <definedName name="CBDDSDSGSE" localSheetId="2">#REF!</definedName>
    <definedName name="CBDDSDSGSE" localSheetId="1">#REF!</definedName>
    <definedName name="CBDDSDSGSE" localSheetId="8">#REF!</definedName>
    <definedName name="CBDDSDSGSE" localSheetId="12">#REF!</definedName>
    <definedName name="CBDDSDSGSE">#REF!</definedName>
    <definedName name="CC" localSheetId="0">#REF!</definedName>
    <definedName name="CC" localSheetId="14">#REF!</definedName>
    <definedName name="CC" localSheetId="7">#REF!</definedName>
    <definedName name="CC" localSheetId="5">#REF!</definedName>
    <definedName name="CC" localSheetId="10">#REF!</definedName>
    <definedName name="CC" localSheetId="11">#REF!</definedName>
    <definedName name="CC" localSheetId="2">#REF!</definedName>
    <definedName name="CC" localSheetId="1">#REF!</definedName>
    <definedName name="CC" localSheetId="8">#REF!</definedName>
    <definedName name="CC" localSheetId="12">#REF!</definedName>
    <definedName name="CC">#REF!</definedName>
    <definedName name="CCCC" localSheetId="0">[1]bien!#REF!</definedName>
    <definedName name="CCCC" localSheetId="14">[1]bien!#REF!</definedName>
    <definedName name="CCCC" localSheetId="7">[1]bien!#REF!</definedName>
    <definedName name="CCCC" localSheetId="5">[1]bien!#REF!</definedName>
    <definedName name="CCCC" localSheetId="10">[1]bien!#REF!</definedName>
    <definedName name="CCCC" localSheetId="11">[1]bien!#REF!</definedName>
    <definedName name="CCCC" localSheetId="2">[1]bien!#REF!</definedName>
    <definedName name="CCCC" localSheetId="1">[1]bien!#REF!</definedName>
    <definedName name="CCCC" localSheetId="8">[1]bien!#REF!</definedName>
    <definedName name="CCCC" localSheetId="12">[1]bien!#REF!</definedName>
    <definedName name="CCCC">[1]bien!#REF!</definedName>
    <definedName name="CCCCC" localSheetId="0">[1]bien!#REF!</definedName>
    <definedName name="CCCCC" localSheetId="14">[1]bien!#REF!</definedName>
    <definedName name="CCCCC" localSheetId="7">[1]bien!#REF!</definedName>
    <definedName name="CCCCC" localSheetId="5">[1]bien!#REF!</definedName>
    <definedName name="CCCCC" localSheetId="10">[1]bien!#REF!</definedName>
    <definedName name="CCCCC" localSheetId="11">[1]bien!#REF!</definedName>
    <definedName name="CCCCC" localSheetId="2">[1]bien!#REF!</definedName>
    <definedName name="CCCCC" localSheetId="1">[1]bien!#REF!</definedName>
    <definedName name="CCCCC" localSheetId="8">[1]bien!#REF!</definedName>
    <definedName name="CCCCC" localSheetId="12">[1]bien!#REF!</definedName>
    <definedName name="CCCCC">[1]bien!#REF!</definedName>
    <definedName name="CERTIFICADO" localSheetId="14">#REF!</definedName>
    <definedName name="CERTIFICADO" localSheetId="8">#REF!</definedName>
    <definedName name="CERTIFICADO" localSheetId="12">#REF!</definedName>
    <definedName name="CERTIFICADO">#REF!</definedName>
    <definedName name="DD" localSheetId="0">#REF!</definedName>
    <definedName name="DD" localSheetId="14">#REF!</definedName>
    <definedName name="DD" localSheetId="7">#REF!</definedName>
    <definedName name="DD" localSheetId="5">#REF!</definedName>
    <definedName name="DD" localSheetId="10">#REF!</definedName>
    <definedName name="DD" localSheetId="11">#REF!</definedName>
    <definedName name="DD" localSheetId="2">#REF!</definedName>
    <definedName name="DD" localSheetId="1">#REF!</definedName>
    <definedName name="DD" localSheetId="8">#REF!</definedName>
    <definedName name="DD" localSheetId="12">#REF!</definedName>
    <definedName name="DD">#REF!</definedName>
    <definedName name="DFF" localSheetId="0">#REF!</definedName>
    <definedName name="DFF" localSheetId="14">#REF!</definedName>
    <definedName name="DFF" localSheetId="7">#REF!</definedName>
    <definedName name="DFF" localSheetId="5">#REF!</definedName>
    <definedName name="DFF" localSheetId="10">#REF!</definedName>
    <definedName name="DFF" localSheetId="11">#REF!</definedName>
    <definedName name="DFF" localSheetId="2">#REF!</definedName>
    <definedName name="DFF" localSheetId="1">#REF!</definedName>
    <definedName name="DFF" localSheetId="8">#REF!</definedName>
    <definedName name="DFF" localSheetId="12">#REF!</definedName>
    <definedName name="DFF">#REF!</definedName>
    <definedName name="DFFFD" localSheetId="0">#REF!</definedName>
    <definedName name="DFFFD" localSheetId="14">#REF!</definedName>
    <definedName name="DFFFD" localSheetId="7">#REF!</definedName>
    <definedName name="DFFFD" localSheetId="5">#REF!</definedName>
    <definedName name="DFFFD" localSheetId="10">#REF!</definedName>
    <definedName name="DFFFD" localSheetId="11">#REF!</definedName>
    <definedName name="DFFFD" localSheetId="2">#REF!</definedName>
    <definedName name="DFFFD" localSheetId="1">#REF!</definedName>
    <definedName name="DFFFD" localSheetId="8">#REF!</definedName>
    <definedName name="DFFFD" localSheetId="12">#REF!</definedName>
    <definedName name="DFFFD">#REF!</definedName>
    <definedName name="DOS" localSheetId="0">#REF!</definedName>
    <definedName name="DOS" localSheetId="14">#REF!</definedName>
    <definedName name="DOS" localSheetId="7">#REF!</definedName>
    <definedName name="DOS" localSheetId="5">#REF!</definedName>
    <definedName name="DOS" localSheetId="10">#REF!</definedName>
    <definedName name="DOS" localSheetId="11">#REF!</definedName>
    <definedName name="DOS" localSheetId="2">#REF!</definedName>
    <definedName name="DOS" localSheetId="1">#REF!</definedName>
    <definedName name="DOS" localSheetId="8">#REF!</definedName>
    <definedName name="DOS" localSheetId="12">#REF!</definedName>
    <definedName name="DOS">#REF!</definedName>
    <definedName name="EDEE" localSheetId="0">#REF!</definedName>
    <definedName name="EDEE" localSheetId="14">#REF!</definedName>
    <definedName name="EDEE" localSheetId="7">#REF!</definedName>
    <definedName name="EDEE" localSheetId="5">#REF!</definedName>
    <definedName name="EDEE" localSheetId="10">#REF!</definedName>
    <definedName name="EDEE" localSheetId="11">#REF!</definedName>
    <definedName name="EDEE" localSheetId="2">#REF!</definedName>
    <definedName name="EDEE" localSheetId="1">#REF!</definedName>
    <definedName name="EDEE" localSheetId="8">#REF!</definedName>
    <definedName name="EDEE" localSheetId="12">#REF!</definedName>
    <definedName name="EDEE">#REF!</definedName>
    <definedName name="Excel_BuiltIn_Print_Area_2_1" localSheetId="0">#REF!</definedName>
    <definedName name="Excel_BuiltIn_Print_Area_2_1" localSheetId="14">#REF!</definedName>
    <definedName name="Excel_BuiltIn_Print_Area_2_1" localSheetId="7">#REF!</definedName>
    <definedName name="Excel_BuiltIn_Print_Area_2_1" localSheetId="5">#REF!</definedName>
    <definedName name="Excel_BuiltIn_Print_Area_2_1" localSheetId="10">#REF!</definedName>
    <definedName name="Excel_BuiltIn_Print_Area_2_1" localSheetId="11">#REF!</definedName>
    <definedName name="Excel_BuiltIn_Print_Area_2_1" localSheetId="2">#REF!</definedName>
    <definedName name="Excel_BuiltIn_Print_Area_2_1" localSheetId="1">#REF!</definedName>
    <definedName name="Excel_BuiltIn_Print_Area_2_1" localSheetId="8">#REF!</definedName>
    <definedName name="Excel_BuiltIn_Print_Area_2_1" localSheetId="12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14">[1]bien!#REF!</definedName>
    <definedName name="fecha_act" localSheetId="7">[1]bien!#REF!</definedName>
    <definedName name="fecha_act" localSheetId="5">[1]bien!#REF!</definedName>
    <definedName name="fecha_act" localSheetId="10">[1]bien!#REF!</definedName>
    <definedName name="fecha_act" localSheetId="11">[1]bien!#REF!</definedName>
    <definedName name="fecha_act" localSheetId="2">[1]bien!#REF!</definedName>
    <definedName name="fecha_act" localSheetId="1">[1]bien!#REF!</definedName>
    <definedName name="fecha_act" localSheetId="8">[1]bien!#REF!</definedName>
    <definedName name="fecha_act" localSheetId="12">[1]bien!#REF!</definedName>
    <definedName name="fecha_act">[1]bien!#REF!</definedName>
    <definedName name="FF" localSheetId="0">#REF!</definedName>
    <definedName name="FF" localSheetId="14">#REF!</definedName>
    <definedName name="FF" localSheetId="7">#REF!</definedName>
    <definedName name="FF" localSheetId="5">#REF!</definedName>
    <definedName name="FF" localSheetId="10">#REF!</definedName>
    <definedName name="FF" localSheetId="11">#REF!</definedName>
    <definedName name="FF" localSheetId="2">#REF!</definedName>
    <definedName name="FF" localSheetId="1">#REF!</definedName>
    <definedName name="FF" localSheetId="8">#REF!</definedName>
    <definedName name="FF" localSheetId="12">#REF!</definedName>
    <definedName name="FF">#REF!</definedName>
    <definedName name="FFF" localSheetId="0">#REF!</definedName>
    <definedName name="FFF" localSheetId="14">#REF!</definedName>
    <definedName name="FFF" localSheetId="7">#REF!</definedName>
    <definedName name="FFF" localSheetId="5">#REF!</definedName>
    <definedName name="FFF" localSheetId="10">#REF!</definedName>
    <definedName name="FFF" localSheetId="11">#REF!</definedName>
    <definedName name="FFF" localSheetId="2">#REF!</definedName>
    <definedName name="FFF" localSheetId="1">#REF!</definedName>
    <definedName name="FFF" localSheetId="8">#REF!</definedName>
    <definedName name="FFF" localSheetId="12">#REF!</definedName>
    <definedName name="FFF">#REF!</definedName>
    <definedName name="FFFF" localSheetId="0">[1]bien!#REF!</definedName>
    <definedName name="FFFF" localSheetId="14">[1]bien!#REF!</definedName>
    <definedName name="FFFF" localSheetId="7">[1]bien!#REF!</definedName>
    <definedName name="FFFF" localSheetId="5">[1]bien!#REF!</definedName>
    <definedName name="FFFF" localSheetId="10">[1]bien!#REF!</definedName>
    <definedName name="FFFF" localSheetId="11">[1]bien!#REF!</definedName>
    <definedName name="FFFF" localSheetId="2">[1]bien!#REF!</definedName>
    <definedName name="FFFF" localSheetId="1">[1]bien!#REF!</definedName>
    <definedName name="FFFF" localSheetId="8">[1]bien!#REF!</definedName>
    <definedName name="FFFF" localSheetId="12">[1]bien!#REF!</definedName>
    <definedName name="FFFF">[1]bien!#REF!</definedName>
    <definedName name="g" localSheetId="14">#REF!</definedName>
    <definedName name="g" localSheetId="8">#REF!</definedName>
    <definedName name="g" localSheetId="12">#REF!</definedName>
    <definedName name="g">#REF!</definedName>
    <definedName name="GVKey">""</definedName>
    <definedName name="HGHHH" localSheetId="0">#REF!</definedName>
    <definedName name="HGHHH" localSheetId="14">#REF!</definedName>
    <definedName name="HGHHH" localSheetId="7">#REF!</definedName>
    <definedName name="HGHHH" localSheetId="5">#REF!</definedName>
    <definedName name="HGHHH" localSheetId="10">#REF!</definedName>
    <definedName name="HGHHH" localSheetId="11">#REF!</definedName>
    <definedName name="HGHHH" localSheetId="2">#REF!</definedName>
    <definedName name="HGHHH" localSheetId="1">#REF!</definedName>
    <definedName name="HGHHH" localSheetId="8">#REF!</definedName>
    <definedName name="HGHHH" localSheetId="12">#REF!</definedName>
    <definedName name="HGHHH">#REF!</definedName>
    <definedName name="HHHH" localSheetId="0">#REF!</definedName>
    <definedName name="HHHH" localSheetId="14">#REF!</definedName>
    <definedName name="HHHH" localSheetId="7">#REF!</definedName>
    <definedName name="HHHH" localSheetId="5">#REF!</definedName>
    <definedName name="HHHH" localSheetId="10">#REF!</definedName>
    <definedName name="HHHH" localSheetId="11">#REF!</definedName>
    <definedName name="HHHH" localSheetId="2">#REF!</definedName>
    <definedName name="HHHH" localSheetId="1">#REF!</definedName>
    <definedName name="HHHH" localSheetId="8">#REF!</definedName>
    <definedName name="HHHH" localSheetId="12">#REF!</definedName>
    <definedName name="HHHH">#REF!</definedName>
    <definedName name="HISTORICO">[1]bien!$F$11</definedName>
    <definedName name="inicial">'[1]calculos planilla'!$S$3:$U$14</definedName>
    <definedName name="INVERSION" localSheetId="15">#REF!</definedName>
    <definedName name="INVERSION" localSheetId="16">#REF!</definedName>
    <definedName name="INVERSION" localSheetId="0">#REF!</definedName>
    <definedName name="INVERSION" localSheetId="14">#REF!</definedName>
    <definedName name="INVERSION" localSheetId="7">#REF!</definedName>
    <definedName name="INVERSION" localSheetId="5">#REF!</definedName>
    <definedName name="INVERSION" localSheetId="10">#REF!</definedName>
    <definedName name="INVERSION" localSheetId="11">#REF!</definedName>
    <definedName name="INVERSION" localSheetId="3">#REF!</definedName>
    <definedName name="INVERSION" localSheetId="2">#REF!</definedName>
    <definedName name="INVERSION" localSheetId="9">#REF!</definedName>
    <definedName name="INVERSION" localSheetId="13">#REF!</definedName>
    <definedName name="INVERSION" localSheetId="6">#REF!</definedName>
    <definedName name="INVERSION" localSheetId="1">#REF!</definedName>
    <definedName name="INVERSION" localSheetId="8">#REF!</definedName>
    <definedName name="INVERSION" localSheetId="12">#REF!</definedName>
    <definedName name="INVERSION">#REF!</definedName>
    <definedName name="ipc">'[1]calculos planilla'!$P$3:$Q$146</definedName>
    <definedName name="matriz" localSheetId="0">#REF!</definedName>
    <definedName name="matriz" localSheetId="14">#REF!</definedName>
    <definedName name="matriz" localSheetId="7">#REF!</definedName>
    <definedName name="matriz" localSheetId="5">#REF!</definedName>
    <definedName name="matriz" localSheetId="10">#REF!</definedName>
    <definedName name="matriz" localSheetId="11">#REF!</definedName>
    <definedName name="matriz" localSheetId="2">#REF!</definedName>
    <definedName name="matriz" localSheetId="1">#REF!</definedName>
    <definedName name="matriz" localSheetId="8">#REF!</definedName>
    <definedName name="matriz" localSheetId="12">#REF!</definedName>
    <definedName name="matriz">#REF!</definedName>
    <definedName name="matriz2" localSheetId="0">#REF!</definedName>
    <definedName name="matriz2" localSheetId="14">#REF!</definedName>
    <definedName name="matriz2" localSheetId="7">#REF!</definedName>
    <definedName name="matriz2" localSheetId="5">#REF!</definedName>
    <definedName name="matriz2" localSheetId="10">#REF!</definedName>
    <definedName name="matriz2" localSheetId="11">#REF!</definedName>
    <definedName name="matriz2" localSheetId="2">#REF!</definedName>
    <definedName name="matriz2" localSheetId="1">#REF!</definedName>
    <definedName name="matriz2" localSheetId="8">#REF!</definedName>
    <definedName name="matriz2" localSheetId="12">#REF!</definedName>
    <definedName name="matriz2">#REF!</definedName>
    <definedName name="mmm" localSheetId="8">#REF!</definedName>
    <definedName name="mmm" localSheetId="12">#REF!</definedName>
    <definedName name="mmm">#REF!</definedName>
    <definedName name="operacion" localSheetId="15">#REF!</definedName>
    <definedName name="operacion" localSheetId="16">#REF!</definedName>
    <definedName name="operacion" localSheetId="0">#REF!</definedName>
    <definedName name="operacion" localSheetId="14">#REF!</definedName>
    <definedName name="operacion" localSheetId="7">#REF!</definedName>
    <definedName name="operacion" localSheetId="5">#REF!</definedName>
    <definedName name="operacion" localSheetId="10">#REF!</definedName>
    <definedName name="operacion" localSheetId="11">#REF!</definedName>
    <definedName name="operacion" localSheetId="3">#REF!</definedName>
    <definedName name="operacion" localSheetId="2">#REF!</definedName>
    <definedName name="operacion" localSheetId="9">#REF!</definedName>
    <definedName name="operacion" localSheetId="13">#REF!</definedName>
    <definedName name="operacion" localSheetId="6">#REF!</definedName>
    <definedName name="operacion" localSheetId="1">#REF!</definedName>
    <definedName name="operacion" localSheetId="8">#REF!</definedName>
    <definedName name="operacion" localSheetId="12">#REF!</definedName>
    <definedName name="operacion">#REF!</definedName>
    <definedName name="OPERACION1" localSheetId="15">#REF!</definedName>
    <definedName name="OPERACION1" localSheetId="16">#REF!</definedName>
    <definedName name="OPERACION1" localSheetId="0">#REF!</definedName>
    <definedName name="OPERACION1" localSheetId="14">#REF!</definedName>
    <definedName name="OPERACION1" localSheetId="7">#REF!</definedName>
    <definedName name="OPERACION1" localSheetId="5">#REF!</definedName>
    <definedName name="OPERACION1" localSheetId="10">#REF!</definedName>
    <definedName name="OPERACION1" localSheetId="11">#REF!</definedName>
    <definedName name="OPERACION1" localSheetId="3">#REF!</definedName>
    <definedName name="OPERACION1" localSheetId="2">#REF!</definedName>
    <definedName name="OPERACION1" localSheetId="9">#REF!</definedName>
    <definedName name="OPERACION1" localSheetId="13">#REF!</definedName>
    <definedName name="OPERACION1" localSheetId="6">#REF!</definedName>
    <definedName name="OPERACION1" localSheetId="1">#REF!</definedName>
    <definedName name="OPERACION1" localSheetId="8">#REF!</definedName>
    <definedName name="OPERACION1" localSheetId="12">#REF!</definedName>
    <definedName name="OPERACION1">#REF!</definedName>
    <definedName name="operacion4" localSheetId="8">#REF!</definedName>
    <definedName name="operacion4" localSheetId="12">#REF!</definedName>
    <definedName name="operacion4">#REF!</definedName>
    <definedName name="ORDENADO" localSheetId="0">#REF!</definedName>
    <definedName name="ORDENADO" localSheetId="14">#REF!</definedName>
    <definedName name="ORDENADO" localSheetId="5">#REF!</definedName>
    <definedName name="ORDENADO" localSheetId="10">#REF!</definedName>
    <definedName name="ORDENADO" localSheetId="11">#REF!</definedName>
    <definedName name="ORDENADO" localSheetId="2">#REF!</definedName>
    <definedName name="ORDENADO" localSheetId="1">#REF!</definedName>
    <definedName name="ORDENADO" localSheetId="8">#REF!</definedName>
    <definedName name="ORDENADO" localSheetId="12">#REF!</definedName>
    <definedName name="ORDENADO">#REF!</definedName>
    <definedName name="pert" localSheetId="8">#REF!</definedName>
    <definedName name="pert" localSheetId="12">#REF!</definedName>
    <definedName name="pert">#REF!</definedName>
    <definedName name="RRRR" localSheetId="0">#REF!</definedName>
    <definedName name="RRRR" localSheetId="14">#REF!</definedName>
    <definedName name="RRRR" localSheetId="7">#REF!</definedName>
    <definedName name="RRRR" localSheetId="5">#REF!</definedName>
    <definedName name="RRRR" localSheetId="10">#REF!</definedName>
    <definedName name="RRRR" localSheetId="11">#REF!</definedName>
    <definedName name="RRRR" localSheetId="2">#REF!</definedName>
    <definedName name="RRRR" localSheetId="1">#REF!</definedName>
    <definedName name="RRRR" localSheetId="8">#REF!</definedName>
    <definedName name="RRRR" localSheetId="12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14">#REF!</definedName>
    <definedName name="SRDF" localSheetId="7">#REF!</definedName>
    <definedName name="SRDF" localSheetId="5">#REF!</definedName>
    <definedName name="SRDF" localSheetId="10">#REF!</definedName>
    <definedName name="SRDF" localSheetId="11">#REF!</definedName>
    <definedName name="SRDF" localSheetId="2">#REF!</definedName>
    <definedName name="SRDF" localSheetId="1">#REF!</definedName>
    <definedName name="SRDF" localSheetId="8">#REF!</definedName>
    <definedName name="SRDF" localSheetId="12">#REF!</definedName>
    <definedName name="SRDF">#REF!</definedName>
    <definedName name="ssss" localSheetId="8">#REF!</definedName>
    <definedName name="ssss" localSheetId="12">#REF!</definedName>
    <definedName name="ssss">#REF!</definedName>
    <definedName name="TABLAS" localSheetId="0">#REF!</definedName>
    <definedName name="TABLAS" localSheetId="14">#REF!</definedName>
    <definedName name="TABLAS" localSheetId="7">#REF!</definedName>
    <definedName name="TABLAS" localSheetId="5">#REF!</definedName>
    <definedName name="TABLAS" localSheetId="10">#REF!</definedName>
    <definedName name="TABLAS" localSheetId="11">#REF!</definedName>
    <definedName name="TABLAS" localSheetId="2">#REF!</definedName>
    <definedName name="TABLAS" localSheetId="1">#REF!</definedName>
    <definedName name="TABLAS" localSheetId="8">#REF!</definedName>
    <definedName name="TABLAS" localSheetId="12">#REF!</definedName>
    <definedName name="TABLAS">#REF!</definedName>
    <definedName name="_xlnm.Print_Titles" localSheetId="9">'R12 14A'!#REF!</definedName>
    <definedName name="TTTT" localSheetId="0">#REF!</definedName>
    <definedName name="TTTT" localSheetId="14">#REF!</definedName>
    <definedName name="TTTT" localSheetId="7">#REF!</definedName>
    <definedName name="TTTT" localSheetId="5">#REF!</definedName>
    <definedName name="TTTT" localSheetId="10">#REF!</definedName>
    <definedName name="TTTT" localSheetId="11">#REF!</definedName>
    <definedName name="TTTT" localSheetId="2">#REF!</definedName>
    <definedName name="TTTT" localSheetId="1">#REF!</definedName>
    <definedName name="TTTT" localSheetId="8">#REF!</definedName>
    <definedName name="TTTT" localSheetId="12">#REF!</definedName>
    <definedName name="TTTT">#REF!</definedName>
    <definedName name="v" localSheetId="15">'[2]Registrar F.22 AT.2013'!$A$2:$B$182</definedName>
    <definedName name="v" localSheetId="16">'[2]Registrar F.22 AT.2013'!$A$2:$B$182</definedName>
    <definedName name="v" localSheetId="0">'[3]Registrar '!$A$2:$B$182</definedName>
    <definedName name="v" localSheetId="14">'[3]Registrar '!$A$2:$B$182</definedName>
    <definedName name="v" localSheetId="7">'[3]Registrar '!$A$2:$B$182</definedName>
    <definedName name="v" localSheetId="5">'[3]Registrar '!$A$2:$B$182</definedName>
    <definedName name="v" localSheetId="10">'[4]Registrar '!$A$2:$B$182</definedName>
    <definedName name="v" localSheetId="11">'[4]Registrar '!$A$2:$B$182</definedName>
    <definedName name="v" localSheetId="3">'[2]Registrar F.22 AT.2013'!$A$2:$B$182</definedName>
    <definedName name="v" localSheetId="2">'[5]Registrar '!$A$2:$B$182</definedName>
    <definedName name="v" localSheetId="1">'[4]Registrar '!$A$2:$B$182</definedName>
    <definedName name="v" localSheetId="8">'[5]Registrar '!$A$2:$B$182</definedName>
    <definedName name="v" localSheetId="12">'[3]Registrar '!$A$2:$B$182</definedName>
    <definedName name="v">'[6]Registrar '!$A$2:$B$182</definedName>
    <definedName name="VFGDGDS" localSheetId="0">#REF!</definedName>
    <definedName name="VFGDGDS" localSheetId="14">#REF!</definedName>
    <definedName name="VFGDGDS" localSheetId="7">#REF!</definedName>
    <definedName name="VFGDGDS" localSheetId="5">#REF!</definedName>
    <definedName name="VFGDGDS" localSheetId="10">#REF!</definedName>
    <definedName name="VFGDGDS" localSheetId="11">#REF!</definedName>
    <definedName name="VFGDGDS" localSheetId="2">#REF!</definedName>
    <definedName name="VFGDGDS" localSheetId="1">#REF!</definedName>
    <definedName name="VFGDGDS" localSheetId="8">#REF!</definedName>
    <definedName name="VFGDGDS" localSheetId="12">#REF!</definedName>
    <definedName name="VFGDGDS">#REF!</definedName>
    <definedName name="Vutil">[1]bien!$G$17</definedName>
    <definedName name="XX" localSheetId="0">#REF!</definedName>
    <definedName name="XX" localSheetId="14">#REF!</definedName>
    <definedName name="XX" localSheetId="7">#REF!</definedName>
    <definedName name="XX" localSheetId="5">#REF!</definedName>
    <definedName name="XX" localSheetId="10">#REF!</definedName>
    <definedName name="XX" localSheetId="11">#REF!</definedName>
    <definedName name="XX" localSheetId="2">#REF!</definedName>
    <definedName name="XX" localSheetId="1">#REF!</definedName>
    <definedName name="XX" localSheetId="8">#REF!</definedName>
    <definedName name="XX" localSheetId="12">#REF!</definedName>
    <definedName name="XX">#REF!</definedName>
    <definedName name="XXX" localSheetId="0">#REF!</definedName>
    <definedName name="XXX" localSheetId="14">#REF!</definedName>
    <definedName name="XXX" localSheetId="7">#REF!</definedName>
    <definedName name="XXX" localSheetId="5">#REF!</definedName>
    <definedName name="XXX" localSheetId="10">#REF!</definedName>
    <definedName name="XXX" localSheetId="11">#REF!</definedName>
    <definedName name="XXX" localSheetId="2">#REF!</definedName>
    <definedName name="XXX" localSheetId="1">#REF!</definedName>
    <definedName name="XXX" localSheetId="8">#REF!</definedName>
    <definedName name="XXX" localSheetId="12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46" l="1"/>
  <c r="B39" i="11"/>
  <c r="G102" i="45" l="1"/>
  <c r="Z36" i="45"/>
  <c r="I63" i="10" l="1"/>
  <c r="F63" i="10"/>
  <c r="F62" i="10"/>
  <c r="H63" i="10"/>
  <c r="F21" i="10"/>
  <c r="F45" i="10"/>
  <c r="I45" i="10"/>
  <c r="H45" i="10"/>
  <c r="M43" i="22"/>
  <c r="D30" i="32"/>
  <c r="D58" i="32"/>
  <c r="D55" i="32"/>
  <c r="D46" i="32"/>
  <c r="D45" i="32"/>
  <c r="D41" i="32"/>
  <c r="D33" i="32"/>
  <c r="D26" i="32"/>
  <c r="D38" i="46"/>
  <c r="D22" i="46"/>
  <c r="P19" i="12"/>
  <c r="F23" i="35"/>
  <c r="D59" i="32" l="1"/>
  <c r="D54" i="32"/>
  <c r="D52" i="32"/>
  <c r="D56" i="32"/>
  <c r="D49" i="32"/>
  <c r="D50" i="32"/>
  <c r="D51" i="32"/>
  <c r="D48" i="32"/>
  <c r="D47" i="32"/>
  <c r="D44" i="32"/>
  <c r="D43" i="32"/>
  <c r="D42" i="32"/>
  <c r="D40" i="32"/>
  <c r="D39" i="32"/>
  <c r="D38" i="32"/>
  <c r="D37" i="32"/>
  <c r="D36" i="32"/>
  <c r="D35" i="32"/>
  <c r="D34" i="32"/>
  <c r="D32" i="32"/>
  <c r="D31" i="32"/>
  <c r="D29" i="32"/>
  <c r="D28" i="32"/>
  <c r="D27" i="32"/>
  <c r="N51" i="32"/>
  <c r="N50" i="32"/>
  <c r="N49" i="32"/>
  <c r="N53" i="32"/>
  <c r="N52" i="32"/>
  <c r="N54" i="32"/>
  <c r="N57" i="32"/>
  <c r="N56" i="32"/>
  <c r="N48" i="32"/>
  <c r="N47" i="32"/>
  <c r="N46" i="32"/>
  <c r="N59" i="32"/>
  <c r="N58" i="32"/>
  <c r="Z125" i="45"/>
  <c r="S20" i="24"/>
  <c r="K17" i="24" s="1"/>
  <c r="S19" i="24"/>
  <c r="S18" i="24"/>
  <c r="S17" i="24"/>
  <c r="G103" i="45"/>
  <c r="AM35" i="45"/>
  <c r="Z91" i="45"/>
  <c r="K6" i="23"/>
  <c r="K10" i="23"/>
  <c r="K7" i="23"/>
  <c r="O126" i="32"/>
  <c r="O36" i="32"/>
  <c r="O124" i="32"/>
  <c r="O43" i="32"/>
  <c r="O42" i="32"/>
  <c r="O40" i="32"/>
  <c r="O38" i="32"/>
  <c r="O34" i="32"/>
  <c r="O27" i="32"/>
  <c r="O28" i="32"/>
  <c r="O29" i="32"/>
  <c r="O31" i="32"/>
  <c r="O32" i="32"/>
  <c r="O33" i="32"/>
  <c r="O26" i="32"/>
  <c r="E23" i="40"/>
  <c r="D53" i="32" l="1"/>
  <c r="D57" i="32"/>
  <c r="Z126" i="45" l="1"/>
  <c r="C74" i="5"/>
  <c r="C9" i="5"/>
  <c r="E21" i="52" l="1"/>
  <c r="E20" i="52"/>
  <c r="E22" i="49"/>
  <c r="E39" i="49"/>
  <c r="E7" i="49"/>
  <c r="D27" i="49"/>
  <c r="D7" i="49"/>
  <c r="S17" i="45"/>
  <c r="H17" i="45"/>
  <c r="G17" i="45"/>
  <c r="D65" i="46"/>
  <c r="E40" i="49"/>
  <c r="E26" i="40"/>
  <c r="D36" i="49"/>
  <c r="D30" i="49"/>
  <c r="E26" i="49"/>
  <c r="E18" i="49"/>
  <c r="E17" i="49"/>
  <c r="E13" i="49" l="1"/>
  <c r="E12" i="49"/>
  <c r="D12" i="49"/>
  <c r="E8" i="49"/>
  <c r="D8" i="49"/>
  <c r="E10" i="49"/>
  <c r="D10" i="49"/>
  <c r="E21" i="49" l="1"/>
  <c r="E20" i="49"/>
  <c r="D13" i="49"/>
  <c r="D11" i="49"/>
  <c r="E12" i="40" l="1"/>
  <c r="F68" i="10" l="1"/>
  <c r="F44" i="10"/>
  <c r="F43" i="10"/>
  <c r="F42" i="10"/>
  <c r="F40" i="10"/>
  <c r="H68" i="10" l="1"/>
  <c r="H62" i="10"/>
  <c r="H44" i="10"/>
  <c r="H43" i="10"/>
  <c r="H41" i="10"/>
  <c r="H42" i="10"/>
  <c r="H40" i="10"/>
  <c r="F36" i="10"/>
  <c r="H36" i="10"/>
  <c r="F32" i="10"/>
  <c r="H32" i="10"/>
  <c r="Z105" i="45" l="1"/>
  <c r="Z18" i="45"/>
  <c r="L128" i="32"/>
  <c r="G38" i="49"/>
  <c r="E24" i="40"/>
  <c r="D53" i="46" s="1"/>
  <c r="I68" i="10" s="1"/>
  <c r="M44" i="22" s="1"/>
  <c r="Z108" i="45" l="1"/>
  <c r="G108" i="45" s="1"/>
  <c r="G105" i="45"/>
  <c r="F108" i="45"/>
  <c r="F38" i="49"/>
  <c r="J38" i="49" s="1"/>
  <c r="D25" i="46" s="1"/>
  <c r="I43" i="10" s="1"/>
  <c r="G31" i="49"/>
  <c r="F31" i="49"/>
  <c r="F7" i="49"/>
  <c r="E11" i="49"/>
  <c r="G39" i="49"/>
  <c r="D33" i="49"/>
  <c r="G33" i="49" s="1"/>
  <c r="F23" i="49"/>
  <c r="G26" i="49"/>
  <c r="G17" i="49"/>
  <c r="G12" i="49"/>
  <c r="F28" i="49"/>
  <c r="G28" i="49"/>
  <c r="F29" i="49"/>
  <c r="G29" i="49"/>
  <c r="F30" i="49"/>
  <c r="G30" i="49"/>
  <c r="F32" i="49"/>
  <c r="G32" i="49"/>
  <c r="F34" i="49"/>
  <c r="G34" i="49"/>
  <c r="F35" i="49"/>
  <c r="G35" i="49"/>
  <c r="F36" i="49"/>
  <c r="G36" i="49"/>
  <c r="F39" i="49"/>
  <c r="F40" i="49"/>
  <c r="G40" i="49"/>
  <c r="G27" i="49"/>
  <c r="F27" i="49"/>
  <c r="F8" i="49"/>
  <c r="F9" i="49"/>
  <c r="G9" i="49"/>
  <c r="F11" i="49"/>
  <c r="G11" i="49"/>
  <c r="F12" i="49"/>
  <c r="F13" i="49"/>
  <c r="G13" i="49"/>
  <c r="F14" i="49"/>
  <c r="G14" i="49"/>
  <c r="F15" i="49"/>
  <c r="G15" i="49"/>
  <c r="F16" i="49"/>
  <c r="G16" i="49"/>
  <c r="F17" i="49"/>
  <c r="F18" i="49"/>
  <c r="G18" i="49"/>
  <c r="F19" i="49"/>
  <c r="G19" i="49"/>
  <c r="F20" i="49"/>
  <c r="G20" i="49"/>
  <c r="F21" i="49"/>
  <c r="G21" i="49"/>
  <c r="F24" i="49"/>
  <c r="G24" i="49"/>
  <c r="F25" i="49"/>
  <c r="G25" i="49"/>
  <c r="G7" i="49" l="1"/>
  <c r="H7" i="49" s="1"/>
  <c r="F105" i="45"/>
  <c r="J31" i="49"/>
  <c r="K38" i="49"/>
  <c r="K31" i="49"/>
  <c r="F33" i="49"/>
  <c r="K33" i="49" s="1"/>
  <c r="G23" i="49"/>
  <c r="I23" i="49" s="1"/>
  <c r="C46" i="5" s="1"/>
  <c r="F26" i="49"/>
  <c r="H26" i="49" s="1"/>
  <c r="G10" i="49"/>
  <c r="F10" i="49"/>
  <c r="H24" i="49"/>
  <c r="H25" i="49"/>
  <c r="H13" i="49"/>
  <c r="H9" i="49"/>
  <c r="K40" i="49"/>
  <c r="M7" i="22" s="1"/>
  <c r="K36" i="49"/>
  <c r="K35" i="49"/>
  <c r="K32" i="49"/>
  <c r="I19" i="49"/>
  <c r="C48" i="5" s="1"/>
  <c r="H21" i="49"/>
  <c r="H18" i="49"/>
  <c r="H17" i="49"/>
  <c r="I17" i="49"/>
  <c r="H12" i="49"/>
  <c r="H11" i="49"/>
  <c r="I25" i="49"/>
  <c r="C60" i="5" s="1"/>
  <c r="I16" i="49"/>
  <c r="H14" i="49"/>
  <c r="I13" i="49"/>
  <c r="J27" i="49"/>
  <c r="M8" i="22" s="1"/>
  <c r="K39" i="49"/>
  <c r="M4" i="22" s="1"/>
  <c r="K34" i="49"/>
  <c r="K30" i="49"/>
  <c r="K29" i="49"/>
  <c r="K28" i="49"/>
  <c r="H20" i="49"/>
  <c r="I15" i="49"/>
  <c r="I12" i="49"/>
  <c r="G8" i="49"/>
  <c r="H8" i="49" s="1"/>
  <c r="I21" i="49"/>
  <c r="C42" i="5" s="1"/>
  <c r="H19" i="49"/>
  <c r="H16" i="49"/>
  <c r="H15" i="49"/>
  <c r="I14" i="49"/>
  <c r="I18" i="49"/>
  <c r="I11" i="49"/>
  <c r="I24" i="49"/>
  <c r="C52" i="5" s="1"/>
  <c r="I20" i="49"/>
  <c r="C101" i="5" s="1"/>
  <c r="I9" i="49"/>
  <c r="K27" i="49"/>
  <c r="J40" i="49"/>
  <c r="J39" i="49"/>
  <c r="J30" i="49"/>
  <c r="M21" i="22" s="1"/>
  <c r="J35" i="49"/>
  <c r="J36" i="49"/>
  <c r="J34" i="49"/>
  <c r="D18" i="46" s="1"/>
  <c r="I36" i="10" s="1"/>
  <c r="J32" i="49"/>
  <c r="M10" i="22" s="1"/>
  <c r="J29" i="49"/>
  <c r="J28" i="49"/>
  <c r="M9" i="22" s="1"/>
  <c r="I7" i="49" l="1"/>
  <c r="I40" i="10"/>
  <c r="M12" i="22"/>
  <c r="I32" i="10"/>
  <c r="C89" i="5"/>
  <c r="C27" i="5"/>
  <c r="C24" i="5"/>
  <c r="C85" i="5"/>
  <c r="J33" i="49"/>
  <c r="H23" i="49"/>
  <c r="I26" i="49"/>
  <c r="C64" i="5" s="1"/>
  <c r="I10" i="49"/>
  <c r="H10" i="49"/>
  <c r="I8" i="49"/>
  <c r="M25" i="22" l="1"/>
  <c r="D17" i="46"/>
  <c r="I35" i="10" s="1"/>
  <c r="M26" i="22" s="1"/>
  <c r="M11" i="22"/>
  <c r="E11" i="40"/>
  <c r="E10" i="40"/>
  <c r="E9" i="40"/>
  <c r="F73" i="10" l="1"/>
  <c r="H73" i="10"/>
  <c r="F76" i="10"/>
  <c r="F75" i="10"/>
  <c r="F74" i="10"/>
  <c r="F70" i="10"/>
  <c r="F59" i="10"/>
  <c r="F39" i="10"/>
  <c r="F37" i="10"/>
  <c r="F35" i="10"/>
  <c r="F31" i="10"/>
  <c r="F30" i="10"/>
  <c r="F25" i="10"/>
  <c r="F24" i="10"/>
  <c r="F23" i="10"/>
  <c r="F22" i="10"/>
  <c r="F26" i="10"/>
  <c r="D79" i="10"/>
  <c r="D78" i="10"/>
  <c r="D76" i="10"/>
  <c r="D75" i="10"/>
  <c r="D69" i="10"/>
  <c r="D70" i="10"/>
  <c r="D71" i="10"/>
  <c r="D72" i="10"/>
  <c r="D73" i="10"/>
  <c r="D74" i="10"/>
  <c r="D68" i="10"/>
  <c r="D65" i="10"/>
  <c r="D66" i="10" s="1"/>
  <c r="D67" i="10" s="1"/>
  <c r="D57" i="10"/>
  <c r="D58" i="10"/>
  <c r="D59" i="10"/>
  <c r="D60" i="10"/>
  <c r="D61" i="10"/>
  <c r="D62" i="10"/>
  <c r="D63" i="10" s="1"/>
  <c r="D64" i="10" s="1"/>
  <c r="D56" i="10"/>
  <c r="D51" i="10"/>
  <c r="D52" i="10"/>
  <c r="D53" i="10"/>
  <c r="D54" i="10"/>
  <c r="D50" i="10"/>
  <c r="D38" i="10"/>
  <c r="D39" i="10"/>
  <c r="D40" i="10"/>
  <c r="D41" i="10" s="1"/>
  <c r="D42" i="10" s="1"/>
  <c r="D43" i="10" s="1"/>
  <c r="D44" i="10" s="1"/>
  <c r="D45" i="10" s="1"/>
  <c r="D46" i="10" s="1"/>
  <c r="D47" i="10" s="1"/>
  <c r="D48" i="10"/>
  <c r="D49" i="10"/>
  <c r="D37" i="10"/>
  <c r="D35" i="10"/>
  <c r="D28" i="10"/>
  <c r="D29" i="10" s="1"/>
  <c r="D24" i="10"/>
  <c r="D25" i="10" s="1"/>
  <c r="D26" i="10" s="1"/>
  <c r="D30" i="10" l="1"/>
  <c r="D32" i="10" s="1"/>
  <c r="D34" i="10" s="1"/>
  <c r="AB10" i="45"/>
  <c r="D31" i="10" l="1"/>
  <c r="D33" i="10" s="1"/>
  <c r="I73" i="10"/>
  <c r="K4" i="24"/>
  <c r="D36" i="10"/>
  <c r="D21" i="10"/>
  <c r="D22" i="10" s="1"/>
  <c r="D23" i="10" s="1"/>
  <c r="K123" i="32"/>
  <c r="L123" i="32"/>
  <c r="M123" i="32"/>
  <c r="J123" i="32"/>
  <c r="H70" i="10"/>
  <c r="H59" i="10"/>
  <c r="H37" i="10"/>
  <c r="H35" i="10"/>
  <c r="H31" i="10"/>
  <c r="H30" i="10"/>
  <c r="H26" i="10"/>
  <c r="H25" i="10"/>
  <c r="H24" i="10"/>
  <c r="H22" i="10"/>
  <c r="H23" i="10"/>
  <c r="H21" i="10"/>
  <c r="G122" i="45" l="1"/>
  <c r="H122" i="45"/>
  <c r="I122" i="45"/>
  <c r="J122" i="45"/>
  <c r="K122" i="45"/>
  <c r="L122" i="45"/>
  <c r="M122" i="45"/>
  <c r="N122" i="45"/>
  <c r="O122" i="45"/>
  <c r="P122" i="45"/>
  <c r="Q122" i="45"/>
  <c r="R122" i="45"/>
  <c r="S122" i="45"/>
  <c r="T122" i="45"/>
  <c r="U122" i="45"/>
  <c r="V122" i="45"/>
  <c r="W122" i="45"/>
  <c r="X122" i="45"/>
  <c r="Y122" i="45"/>
  <c r="Z122" i="45"/>
  <c r="AA122" i="45"/>
  <c r="AB122" i="45"/>
  <c r="AC122" i="45"/>
  <c r="AD122" i="45"/>
  <c r="AE122" i="45"/>
  <c r="AF122" i="45"/>
  <c r="AG122" i="45"/>
  <c r="AH122" i="45"/>
  <c r="AI122" i="45"/>
  <c r="AJ122" i="45"/>
  <c r="F122" i="45"/>
  <c r="F29" i="45"/>
  <c r="AJ18" i="45"/>
  <c r="AJ19" i="45" s="1"/>
  <c r="AE18" i="45"/>
  <c r="AE19" i="45" s="1"/>
  <c r="AE20" i="45" s="1"/>
  <c r="S19" i="45"/>
  <c r="S20" i="45" s="1"/>
  <c r="I19" i="45"/>
  <c r="I20" i="45" s="1"/>
  <c r="D73" i="46"/>
  <c r="D52" i="46"/>
  <c r="D51" i="46"/>
  <c r="D49" i="46"/>
  <c r="D48" i="46"/>
  <c r="D44" i="46"/>
  <c r="I59" i="10" s="1"/>
  <c r="M39" i="22" s="1"/>
  <c r="I21" i="10"/>
  <c r="I37" i="10"/>
  <c r="F24" i="45"/>
  <c r="F23" i="45"/>
  <c r="F21" i="45"/>
  <c r="F17" i="45"/>
  <c r="H19" i="45"/>
  <c r="H20" i="45" s="1"/>
  <c r="J19" i="45"/>
  <c r="J20" i="45" s="1"/>
  <c r="K19" i="45"/>
  <c r="K20" i="45" s="1"/>
  <c r="K25" i="45" s="1"/>
  <c r="K34" i="45" s="1"/>
  <c r="L19" i="45"/>
  <c r="L20" i="45" s="1"/>
  <c r="L25" i="45" s="1"/>
  <c r="L34" i="45" s="1"/>
  <c r="M19" i="45"/>
  <c r="M20" i="45" s="1"/>
  <c r="M25" i="45" s="1"/>
  <c r="M34" i="45" s="1"/>
  <c r="N19" i="45"/>
  <c r="N20" i="45" s="1"/>
  <c r="N25" i="45" s="1"/>
  <c r="N34" i="45" s="1"/>
  <c r="O19" i="45"/>
  <c r="O20" i="45" s="1"/>
  <c r="P19" i="45"/>
  <c r="P20" i="45" s="1"/>
  <c r="P25" i="45" s="1"/>
  <c r="P34" i="45" s="1"/>
  <c r="Q19" i="45"/>
  <c r="Q20" i="45" s="1"/>
  <c r="R19" i="45"/>
  <c r="R20" i="45" s="1"/>
  <c r="R25" i="45" s="1"/>
  <c r="R34" i="45" s="1"/>
  <c r="T19" i="45"/>
  <c r="T20" i="45" s="1"/>
  <c r="T25" i="45" s="1"/>
  <c r="T34" i="45" s="1"/>
  <c r="U19" i="45"/>
  <c r="U20" i="45" s="1"/>
  <c r="U25" i="45" s="1"/>
  <c r="U34" i="45" s="1"/>
  <c r="V19" i="45"/>
  <c r="V20" i="45" s="1"/>
  <c r="V25" i="45" s="1"/>
  <c r="V34" i="45" s="1"/>
  <c r="W19" i="45"/>
  <c r="W20" i="45" s="1"/>
  <c r="W25" i="45" s="1"/>
  <c r="W34" i="45" s="1"/>
  <c r="X19" i="45"/>
  <c r="X20" i="45" s="1"/>
  <c r="X25" i="45" s="1"/>
  <c r="X34" i="45" s="1"/>
  <c r="Y19" i="45"/>
  <c r="Y20" i="45" s="1"/>
  <c r="Y25" i="45" s="1"/>
  <c r="Y34" i="45" s="1"/>
  <c r="Z19" i="45"/>
  <c r="Z20" i="45" s="1"/>
  <c r="AA19" i="45"/>
  <c r="AA20" i="45" s="1"/>
  <c r="AA25" i="45" s="1"/>
  <c r="AA34" i="45" s="1"/>
  <c r="AA126" i="45" s="1"/>
  <c r="AB19" i="45"/>
  <c r="AB20" i="45" s="1"/>
  <c r="AB25" i="45" s="1"/>
  <c r="AB34" i="45" s="1"/>
  <c r="AB126" i="45" s="1"/>
  <c r="AC19" i="45"/>
  <c r="AC20" i="45" s="1"/>
  <c r="AC25" i="45" s="1"/>
  <c r="AC34" i="45" s="1"/>
  <c r="AD19" i="45"/>
  <c r="AD20" i="45" s="1"/>
  <c r="AD25" i="45" s="1"/>
  <c r="AD34" i="45" s="1"/>
  <c r="AF19" i="45"/>
  <c r="AF20" i="45" s="1"/>
  <c r="AF25" i="45" s="1"/>
  <c r="AF34" i="45" s="1"/>
  <c r="AG19" i="45"/>
  <c r="AG20" i="45" s="1"/>
  <c r="AG25" i="45" s="1"/>
  <c r="AG34" i="45" s="1"/>
  <c r="AH19" i="45"/>
  <c r="AH20" i="45" s="1"/>
  <c r="AH25" i="45" s="1"/>
  <c r="AH34" i="45" s="1"/>
  <c r="AI19" i="45"/>
  <c r="AI20" i="45" s="1"/>
  <c r="AI25" i="45" s="1"/>
  <c r="AI34" i="45" s="1"/>
  <c r="N114" i="45"/>
  <c r="N126" i="45" s="1"/>
  <c r="J114" i="45"/>
  <c r="AL126" i="45"/>
  <c r="Z124" i="45"/>
  <c r="AH114" i="45"/>
  <c r="AD114" i="45"/>
  <c r="AC114" i="45"/>
  <c r="Y114" i="45"/>
  <c r="Y126" i="45" s="1"/>
  <c r="V114" i="45"/>
  <c r="T114" i="45"/>
  <c r="T126" i="45" s="1"/>
  <c r="R114" i="45"/>
  <c r="R126" i="45" s="1"/>
  <c r="Q114" i="45"/>
  <c r="P114" i="45"/>
  <c r="P126" i="45" s="1"/>
  <c r="O114" i="45"/>
  <c r="M114" i="45"/>
  <c r="L114" i="45"/>
  <c r="L126" i="45" s="1"/>
  <c r="H114" i="45"/>
  <c r="F113" i="45"/>
  <c r="F112" i="45"/>
  <c r="F111" i="45"/>
  <c r="F102" i="45"/>
  <c r="D30" i="45"/>
  <c r="F28" i="45"/>
  <c r="AC126" i="45" l="1"/>
  <c r="AH126" i="45"/>
  <c r="M126" i="45"/>
  <c r="Z25" i="45"/>
  <c r="V126" i="45"/>
  <c r="AD126" i="45"/>
  <c r="O25" i="45"/>
  <c r="O34" i="45" s="1"/>
  <c r="O126" i="45" s="1"/>
  <c r="AG126" i="45"/>
  <c r="U126" i="45"/>
  <c r="Q25" i="45"/>
  <c r="Q34" i="45" s="1"/>
  <c r="Q126" i="45" s="1"/>
  <c r="AI126" i="45"/>
  <c r="W126" i="45"/>
  <c r="K126" i="45"/>
  <c r="J25" i="45"/>
  <c r="J34" i="45" s="1"/>
  <c r="J126" i="45" s="1"/>
  <c r="AF126" i="45"/>
  <c r="X126" i="45"/>
  <c r="H25" i="45"/>
  <c r="H34" i="45" s="1"/>
  <c r="H126" i="45" s="1"/>
  <c r="AE25" i="45"/>
  <c r="S25" i="45"/>
  <c r="S34" i="45" s="1"/>
  <c r="K6" i="24"/>
  <c r="C31" i="45"/>
  <c r="I70" i="10"/>
  <c r="I89" i="10"/>
  <c r="K85" i="10" s="1"/>
  <c r="AJ20" i="45"/>
  <c r="AJ25" i="45" l="1"/>
  <c r="K87" i="10"/>
  <c r="L61" i="32"/>
  <c r="D7" i="46" l="1"/>
  <c r="I24" i="10" s="1"/>
  <c r="S114" i="45"/>
  <c r="C35" i="5" l="1"/>
  <c r="I90" i="10"/>
  <c r="S126" i="45"/>
  <c r="D39" i="46"/>
  <c r="I22" i="10" s="1"/>
  <c r="M23" i="22" s="1"/>
  <c r="K88" i="10" l="1"/>
  <c r="I91" i="10"/>
  <c r="K86" i="10"/>
  <c r="J88" i="10" l="1"/>
  <c r="J86" i="10"/>
  <c r="J87" i="10"/>
  <c r="J85" i="10"/>
  <c r="C95" i="5"/>
  <c r="J91" i="10" l="1"/>
  <c r="C86" i="5"/>
  <c r="C15" i="5" l="1"/>
  <c r="D92" i="5" l="1"/>
  <c r="D82" i="5"/>
  <c r="D13" i="5"/>
  <c r="C96" i="5" l="1"/>
  <c r="N36" i="35"/>
  <c r="J36" i="35"/>
  <c r="L36" i="35"/>
  <c r="F36" i="35"/>
  <c r="D36" i="35"/>
  <c r="J128" i="32"/>
  <c r="I128" i="32"/>
  <c r="H128" i="32"/>
  <c r="G128" i="32"/>
  <c r="I123" i="32"/>
  <c r="F128" i="32" s="1"/>
  <c r="H123" i="32"/>
  <c r="E128" i="32" s="1"/>
  <c r="G123" i="32"/>
  <c r="D128" i="32" s="1"/>
  <c r="F123" i="32"/>
  <c r="C128" i="32" s="1"/>
  <c r="L32" i="30"/>
  <c r="K32" i="30"/>
  <c r="J32" i="30"/>
  <c r="I32" i="30"/>
  <c r="P4" i="12"/>
  <c r="C7" i="28"/>
  <c r="C122" i="28" s="1"/>
  <c r="B7" i="28"/>
  <c r="B122" i="28" s="1"/>
  <c r="C131" i="27"/>
  <c r="B131" i="27"/>
  <c r="C84" i="27"/>
  <c r="C78" i="27"/>
  <c r="B78" i="27"/>
  <c r="B60" i="28" l="1"/>
  <c r="B187" i="28"/>
  <c r="C60" i="28"/>
  <c r="C187" i="28"/>
  <c r="G19" i="45" l="1"/>
  <c r="F18" i="45"/>
  <c r="N16" i="12"/>
  <c r="C112" i="45" s="1"/>
  <c r="J16" i="12"/>
  <c r="C102" i="45" s="1"/>
  <c r="O16" i="12"/>
  <c r="C113" i="45" s="1"/>
  <c r="M16" i="12"/>
  <c r="C111" i="45" s="1"/>
  <c r="L16" i="12"/>
  <c r="C108" i="45" s="1"/>
  <c r="K16" i="12"/>
  <c r="C105" i="45" s="1"/>
  <c r="H16" i="12"/>
  <c r="O15" i="12"/>
  <c r="C101" i="45" s="1"/>
  <c r="G101" i="45" s="1"/>
  <c r="M15" i="12"/>
  <c r="C99" i="45" s="1"/>
  <c r="G99" i="45" s="1"/>
  <c r="K15" i="12"/>
  <c r="C97" i="45" s="1"/>
  <c r="N15" i="12"/>
  <c r="C100" i="45" s="1"/>
  <c r="G100" i="45" s="1"/>
  <c r="L15" i="12"/>
  <c r="C98" i="45" s="1"/>
  <c r="G98" i="45" s="1"/>
  <c r="H15" i="12"/>
  <c r="L14" i="12"/>
  <c r="C92" i="45" s="1"/>
  <c r="G92" i="45" s="1"/>
  <c r="Z92" i="45" s="1"/>
  <c r="O14" i="12"/>
  <c r="C95" i="45" s="1"/>
  <c r="G95" i="45" s="1"/>
  <c r="N14" i="12"/>
  <c r="C94" i="45" s="1"/>
  <c r="G94" i="45" s="1"/>
  <c r="M14" i="12"/>
  <c r="C93" i="45" s="1"/>
  <c r="G93" i="45" s="1"/>
  <c r="K14" i="12"/>
  <c r="C91" i="45" s="1"/>
  <c r="G91" i="45" s="1"/>
  <c r="J14" i="12"/>
  <c r="C90" i="45" s="1"/>
  <c r="G90" i="45" s="1"/>
  <c r="M13" i="12"/>
  <c r="C87" i="45" s="1"/>
  <c r="G87" i="45" s="1"/>
  <c r="O13" i="12"/>
  <c r="C89" i="45" s="1"/>
  <c r="G89" i="45" s="1"/>
  <c r="N13" i="12"/>
  <c r="C88" i="45" s="1"/>
  <c r="G88" i="45" s="1"/>
  <c r="L13" i="12"/>
  <c r="C86" i="45" s="1"/>
  <c r="G86" i="45" s="1"/>
  <c r="K13" i="12"/>
  <c r="C85" i="45" s="1"/>
  <c r="G85" i="45" s="1"/>
  <c r="J13" i="12"/>
  <c r="C84" i="45" s="1"/>
  <c r="G84" i="45" s="1"/>
  <c r="N12" i="12"/>
  <c r="C82" i="45" s="1"/>
  <c r="G82" i="45" s="1"/>
  <c r="J12" i="12"/>
  <c r="C78" i="45" s="1"/>
  <c r="G78" i="45" s="1"/>
  <c r="O12" i="12"/>
  <c r="C83" i="45" s="1"/>
  <c r="G83" i="45" s="1"/>
  <c r="M12" i="12"/>
  <c r="C81" i="45" s="1"/>
  <c r="G81" i="45" s="1"/>
  <c r="L12" i="12"/>
  <c r="C80" i="45" s="1"/>
  <c r="G80" i="45" s="1"/>
  <c r="K12" i="12"/>
  <c r="C79" i="45" s="1"/>
  <c r="G79" i="45" s="1"/>
  <c r="H12" i="12"/>
  <c r="O11" i="12"/>
  <c r="C77" i="45" s="1"/>
  <c r="G77" i="45" s="1"/>
  <c r="K11" i="12"/>
  <c r="C73" i="45" s="1"/>
  <c r="G73" i="45" s="1"/>
  <c r="N11" i="12"/>
  <c r="C76" i="45" s="1"/>
  <c r="G76" i="45" s="1"/>
  <c r="M11" i="12"/>
  <c r="C75" i="45" s="1"/>
  <c r="G75" i="45" s="1"/>
  <c r="L11" i="12"/>
  <c r="C74" i="45" s="1"/>
  <c r="G74" i="45" s="1"/>
  <c r="H11" i="12"/>
  <c r="L10" i="12"/>
  <c r="C68" i="45" s="1"/>
  <c r="G68" i="45" s="1"/>
  <c r="O10" i="12"/>
  <c r="C71" i="45" s="1"/>
  <c r="G71" i="45" s="1"/>
  <c r="N10" i="12"/>
  <c r="C70" i="45" s="1"/>
  <c r="G70" i="45" s="1"/>
  <c r="M10" i="12"/>
  <c r="C69" i="45" s="1"/>
  <c r="G69" i="45" s="1"/>
  <c r="K10" i="12"/>
  <c r="C67" i="45" s="1"/>
  <c r="G67" i="45" s="1"/>
  <c r="J10" i="12"/>
  <c r="C66" i="45" s="1"/>
  <c r="G66" i="45" s="1"/>
  <c r="Z66" i="45" s="1"/>
  <c r="M9" i="12"/>
  <c r="C63" i="45" s="1"/>
  <c r="G63" i="45" s="1"/>
  <c r="O9" i="12"/>
  <c r="C65" i="45" s="1"/>
  <c r="G65" i="45" s="1"/>
  <c r="N9" i="12"/>
  <c r="C64" i="45" s="1"/>
  <c r="G64" i="45" s="1"/>
  <c r="L9" i="12"/>
  <c r="C62" i="45" s="1"/>
  <c r="G62" i="45" s="1"/>
  <c r="K9" i="12"/>
  <c r="C61" i="45" s="1"/>
  <c r="G61" i="45" s="1"/>
  <c r="J9" i="12"/>
  <c r="C60" i="45" s="1"/>
  <c r="G60" i="45" s="1"/>
  <c r="N8" i="12"/>
  <c r="C58" i="45" s="1"/>
  <c r="G58" i="45" s="1"/>
  <c r="J8" i="12"/>
  <c r="C54" i="45" s="1"/>
  <c r="G54" i="45" s="1"/>
  <c r="O8" i="12"/>
  <c r="C59" i="45" s="1"/>
  <c r="G59" i="45" s="1"/>
  <c r="M8" i="12"/>
  <c r="C57" i="45" s="1"/>
  <c r="G57" i="45" s="1"/>
  <c r="L8" i="12"/>
  <c r="C56" i="45" s="1"/>
  <c r="G56" i="45" s="1"/>
  <c r="K8" i="12"/>
  <c r="C55" i="45" s="1"/>
  <c r="G55" i="45" s="1"/>
  <c r="H8" i="12"/>
  <c r="O7" i="12"/>
  <c r="C53" i="45" s="1"/>
  <c r="G53" i="45" s="1"/>
  <c r="K7" i="12"/>
  <c r="C49" i="45" s="1"/>
  <c r="G49" i="45" s="1"/>
  <c r="N7" i="12"/>
  <c r="C52" i="45" s="1"/>
  <c r="G52" i="45" s="1"/>
  <c r="M7" i="12"/>
  <c r="C51" i="45" s="1"/>
  <c r="G51" i="45" s="1"/>
  <c r="L7" i="12"/>
  <c r="C50" i="45" s="1"/>
  <c r="G50" i="45" s="1"/>
  <c r="H7" i="12"/>
  <c r="L6" i="12"/>
  <c r="C44" i="45" s="1"/>
  <c r="G44" i="45" s="1"/>
  <c r="O6" i="12"/>
  <c r="C47" i="45" s="1"/>
  <c r="G47" i="45" s="1"/>
  <c r="N6" i="12"/>
  <c r="C46" i="45" s="1"/>
  <c r="G46" i="45" s="1"/>
  <c r="M6" i="12"/>
  <c r="C45" i="45" s="1"/>
  <c r="G45" i="45" s="1"/>
  <c r="K6" i="12"/>
  <c r="J6" i="12"/>
  <c r="C42" i="45" s="1"/>
  <c r="G42" i="45" s="1"/>
  <c r="M5" i="12"/>
  <c r="C39" i="45" s="1"/>
  <c r="G39" i="45" s="1"/>
  <c r="O5" i="12"/>
  <c r="C41" i="45" s="1"/>
  <c r="G41" i="45" s="1"/>
  <c r="F17" i="12"/>
  <c r="E17" i="12"/>
  <c r="L5" i="12"/>
  <c r="C38" i="45" s="1"/>
  <c r="G38" i="45" s="1"/>
  <c r="K5" i="12"/>
  <c r="C37" i="45" s="1"/>
  <c r="G37" i="45" s="1"/>
  <c r="B17" i="12"/>
  <c r="C112" i="11"/>
  <c r="B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C96" i="11"/>
  <c r="B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C80" i="11"/>
  <c r="B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C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C48" i="11"/>
  <c r="B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C32" i="11"/>
  <c r="B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C16" i="11"/>
  <c r="B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55" i="5"/>
  <c r="D39" i="5"/>
  <c r="D29" i="5"/>
  <c r="D18" i="5"/>
  <c r="C43" i="45" l="1"/>
  <c r="G43" i="45" s="1"/>
  <c r="Z43" i="45" s="1"/>
  <c r="Z90" i="45"/>
  <c r="E3" i="52"/>
  <c r="G106" i="45"/>
  <c r="G109" i="45" s="1"/>
  <c r="Z54" i="45"/>
  <c r="Z37" i="45"/>
  <c r="Z52" i="45"/>
  <c r="F52" i="45"/>
  <c r="Z75" i="45"/>
  <c r="F75" i="45"/>
  <c r="Z85" i="45"/>
  <c r="F85" i="45"/>
  <c r="Z94" i="45"/>
  <c r="F94" i="45"/>
  <c r="Z101" i="45"/>
  <c r="F101" i="45"/>
  <c r="Z42" i="45"/>
  <c r="F42" i="45"/>
  <c r="Z51" i="45"/>
  <c r="F51" i="45"/>
  <c r="Z59" i="45"/>
  <c r="F59" i="45"/>
  <c r="Z63" i="45"/>
  <c r="F63" i="45"/>
  <c r="Z74" i="45"/>
  <c r="F74" i="45"/>
  <c r="Z81" i="45"/>
  <c r="F81" i="45"/>
  <c r="Z93" i="45"/>
  <c r="F93" i="45"/>
  <c r="Z38" i="45"/>
  <c r="F38" i="45"/>
  <c r="Z39" i="45"/>
  <c r="F39" i="45"/>
  <c r="Z46" i="45"/>
  <c r="F46" i="45"/>
  <c r="Z50" i="45"/>
  <c r="F50" i="45"/>
  <c r="Z53" i="45"/>
  <c r="F53" i="45"/>
  <c r="Z57" i="45"/>
  <c r="F57" i="45"/>
  <c r="Z60" i="45"/>
  <c r="F60" i="45"/>
  <c r="Z65" i="45"/>
  <c r="F65" i="45"/>
  <c r="Z69" i="45"/>
  <c r="F69" i="45"/>
  <c r="Z73" i="45"/>
  <c r="F73" i="45"/>
  <c r="Z80" i="45"/>
  <c r="F80" i="45"/>
  <c r="Z82" i="45"/>
  <c r="F82" i="45"/>
  <c r="Z88" i="45"/>
  <c r="F88" i="45"/>
  <c r="F91" i="45"/>
  <c r="F92" i="45"/>
  <c r="C130" i="45"/>
  <c r="G97" i="45"/>
  <c r="Z44" i="45"/>
  <c r="F44" i="45"/>
  <c r="Z55" i="45"/>
  <c r="F55" i="45"/>
  <c r="F54" i="45"/>
  <c r="Z62" i="45"/>
  <c r="F62" i="45"/>
  <c r="Z71" i="45"/>
  <c r="F71" i="45"/>
  <c r="Z83" i="45"/>
  <c r="F83" i="45"/>
  <c r="Z87" i="45"/>
  <c r="F87" i="45"/>
  <c r="Z98" i="45"/>
  <c r="F98" i="45"/>
  <c r="Z47" i="45"/>
  <c r="F47" i="45"/>
  <c r="Z61" i="45"/>
  <c r="F61" i="45"/>
  <c r="Z70" i="45"/>
  <c r="F70" i="45"/>
  <c r="Z77" i="45"/>
  <c r="F77" i="45"/>
  <c r="Z84" i="45"/>
  <c r="F84" i="45"/>
  <c r="Z89" i="45"/>
  <c r="F89" i="45"/>
  <c r="Z99" i="45"/>
  <c r="F99" i="45"/>
  <c r="F37" i="45"/>
  <c r="Z41" i="45"/>
  <c r="F41" i="45"/>
  <c r="Z45" i="45"/>
  <c r="F45" i="45"/>
  <c r="Z49" i="45"/>
  <c r="F49" i="45"/>
  <c r="Z56" i="45"/>
  <c r="F56" i="45"/>
  <c r="Z58" i="45"/>
  <c r="F58" i="45"/>
  <c r="Z64" i="45"/>
  <c r="F64" i="45"/>
  <c r="Z67" i="45"/>
  <c r="F67" i="45"/>
  <c r="Z68" i="45"/>
  <c r="F68" i="45"/>
  <c r="Z76" i="45"/>
  <c r="F76" i="45"/>
  <c r="Z79" i="45"/>
  <c r="F79" i="45"/>
  <c r="Z78" i="45"/>
  <c r="F78" i="45"/>
  <c r="Z86" i="45"/>
  <c r="F86" i="45"/>
  <c r="F90" i="45"/>
  <c r="Z95" i="45"/>
  <c r="F95" i="45"/>
  <c r="Z100" i="45"/>
  <c r="F100" i="45"/>
  <c r="G20" i="45"/>
  <c r="F19" i="45"/>
  <c r="F20" i="45" s="1"/>
  <c r="D32" i="11"/>
  <c r="D26" i="46" s="1"/>
  <c r="S6" i="12"/>
  <c r="U7" i="12"/>
  <c r="R8" i="12"/>
  <c r="S9" i="12"/>
  <c r="V10" i="12"/>
  <c r="R6" i="12"/>
  <c r="T11" i="12"/>
  <c r="T5" i="12"/>
  <c r="V12" i="12"/>
  <c r="U6" i="12"/>
  <c r="S7" i="12"/>
  <c r="V7" i="12"/>
  <c r="T8" i="12"/>
  <c r="V9" i="12"/>
  <c r="T10" i="12"/>
  <c r="R11" i="12"/>
  <c r="S12" i="12"/>
  <c r="U12" i="12"/>
  <c r="U13" i="12"/>
  <c r="R14" i="12"/>
  <c r="S14" i="12"/>
  <c r="R15" i="12"/>
  <c r="R16" i="12"/>
  <c r="D96" i="11"/>
  <c r="D112" i="11"/>
  <c r="D80" i="11"/>
  <c r="D64" i="11"/>
  <c r="D48" i="11"/>
  <c r="D16" i="11"/>
  <c r="R13" i="12"/>
  <c r="T13" i="12"/>
  <c r="U14" i="12"/>
  <c r="S15" i="12"/>
  <c r="V15" i="12"/>
  <c r="T16" i="12"/>
  <c r="V6" i="12"/>
  <c r="T7" i="12"/>
  <c r="V8" i="12"/>
  <c r="R9" i="12"/>
  <c r="T9" i="12"/>
  <c r="U10" i="12"/>
  <c r="S11" i="12"/>
  <c r="V11" i="12"/>
  <c r="T12" i="12"/>
  <c r="V13" i="12"/>
  <c r="T14" i="12"/>
  <c r="T15" i="12"/>
  <c r="S16" i="12"/>
  <c r="U16" i="12"/>
  <c r="T6" i="12"/>
  <c r="R7" i="12"/>
  <c r="S8" i="12"/>
  <c r="U8" i="12"/>
  <c r="U9" i="12"/>
  <c r="R10" i="12"/>
  <c r="S10" i="12"/>
  <c r="U11" i="12"/>
  <c r="R12" i="12"/>
  <c r="S13" i="12"/>
  <c r="V14" i="12"/>
  <c r="U15" i="12"/>
  <c r="V16" i="12"/>
  <c r="S5" i="12"/>
  <c r="L17" i="12"/>
  <c r="P9" i="12"/>
  <c r="Q9" i="12"/>
  <c r="P12" i="12"/>
  <c r="K17" i="12"/>
  <c r="R5" i="12"/>
  <c r="O17" i="12"/>
  <c r="V5" i="12"/>
  <c r="P10" i="12"/>
  <c r="Q10" i="12"/>
  <c r="P16" i="12"/>
  <c r="P13" i="12"/>
  <c r="Q13" i="12"/>
  <c r="P8" i="12"/>
  <c r="P6" i="12"/>
  <c r="Q6" i="12"/>
  <c r="P14" i="12"/>
  <c r="Q14" i="12"/>
  <c r="J5" i="12"/>
  <c r="C36" i="45" s="1"/>
  <c r="G36" i="45" s="1"/>
  <c r="N5" i="12"/>
  <c r="C40" i="45" s="1"/>
  <c r="G40" i="45" s="1"/>
  <c r="H6" i="12"/>
  <c r="H10" i="12"/>
  <c r="H14" i="12"/>
  <c r="H5" i="12"/>
  <c r="H9" i="12"/>
  <c r="H13" i="12"/>
  <c r="D17" i="12"/>
  <c r="M17" i="12"/>
  <c r="J7" i="12"/>
  <c r="C48" i="45" s="1"/>
  <c r="G48" i="45" s="1"/>
  <c r="Q8" i="12"/>
  <c r="J11" i="12"/>
  <c r="C72" i="45" s="1"/>
  <c r="G72" i="45" s="1"/>
  <c r="Q12" i="12"/>
  <c r="J15" i="12"/>
  <c r="C96" i="45" s="1"/>
  <c r="G96" i="45" s="1"/>
  <c r="Q16" i="12"/>
  <c r="C17" i="12"/>
  <c r="G17" i="12"/>
  <c r="B64" i="11"/>
  <c r="F43" i="45" l="1"/>
  <c r="I44" i="10"/>
  <c r="D47" i="46"/>
  <c r="D29" i="46"/>
  <c r="D50" i="46" s="1"/>
  <c r="E37" i="46" s="1"/>
  <c r="E4" i="52"/>
  <c r="D19" i="52"/>
  <c r="F19" i="52" s="1"/>
  <c r="Z40" i="45"/>
  <c r="F40" i="45"/>
  <c r="Z96" i="45"/>
  <c r="F96" i="45"/>
  <c r="Z97" i="45"/>
  <c r="F97" i="45"/>
  <c r="Z48" i="45"/>
  <c r="F48" i="45"/>
  <c r="Z72" i="45"/>
  <c r="F72" i="45"/>
  <c r="F36" i="45"/>
  <c r="C114" i="45"/>
  <c r="I25" i="45"/>
  <c r="I34" i="45" s="1"/>
  <c r="C125" i="45"/>
  <c r="I31" i="10"/>
  <c r="G25" i="45"/>
  <c r="G26" i="45"/>
  <c r="I30" i="10"/>
  <c r="F22" i="45"/>
  <c r="F25" i="45" s="1"/>
  <c r="H36" i="35"/>
  <c r="B36" i="35"/>
  <c r="H17" i="12"/>
  <c r="W13" i="12"/>
  <c r="T17" i="12"/>
  <c r="S17" i="12"/>
  <c r="W12" i="12"/>
  <c r="W6" i="12"/>
  <c r="V17" i="12"/>
  <c r="W16" i="12"/>
  <c r="W8" i="12"/>
  <c r="W14" i="12"/>
  <c r="W10" i="12"/>
  <c r="R17" i="12"/>
  <c r="W9" i="12"/>
  <c r="Q11" i="12"/>
  <c r="W11" i="12" s="1"/>
  <c r="P11" i="12"/>
  <c r="P5" i="12"/>
  <c r="Q5" i="12"/>
  <c r="J17" i="12"/>
  <c r="U5" i="12"/>
  <c r="U17" i="12" s="1"/>
  <c r="N17" i="12"/>
  <c r="H18" i="12"/>
  <c r="H22" i="12" s="1"/>
  <c r="Q15" i="12"/>
  <c r="W15" i="12" s="1"/>
  <c r="P15" i="12"/>
  <c r="Q7" i="12"/>
  <c r="W7" i="12" s="1"/>
  <c r="P7" i="12"/>
  <c r="I62" i="10" l="1"/>
  <c r="M42" i="22" s="1"/>
  <c r="D98" i="46"/>
  <c r="D99" i="46" s="1"/>
  <c r="E5" i="52"/>
  <c r="E7" i="52" s="1"/>
  <c r="E10" i="52" s="1"/>
  <c r="D20" i="52"/>
  <c r="F26" i="45"/>
  <c r="P18" i="12"/>
  <c r="W5" i="12"/>
  <c r="W17" i="12" s="1"/>
  <c r="Q17" i="12"/>
  <c r="W18" i="12" s="1"/>
  <c r="P17" i="12"/>
  <c r="D100" i="46" l="1"/>
  <c r="D21" i="52"/>
  <c r="F21" i="52" s="1"/>
  <c r="F20" i="52"/>
  <c r="F22" i="52" s="1"/>
  <c r="E13" i="52"/>
  <c r="E16" i="52" s="1"/>
  <c r="E14" i="40"/>
  <c r="K16" i="24"/>
  <c r="D9" i="46"/>
  <c r="I26" i="10" s="1"/>
  <c r="D64" i="46"/>
  <c r="C129" i="45"/>
  <c r="I114" i="45"/>
  <c r="I126" i="45" s="1"/>
  <c r="M24" i="22" l="1"/>
  <c r="C91" i="46"/>
  <c r="C92" i="46" l="1"/>
  <c r="K15" i="24"/>
  <c r="E78" i="46"/>
  <c r="I93" i="10"/>
  <c r="I97" i="10" l="1"/>
  <c r="I98" i="10"/>
  <c r="C93" i="46"/>
  <c r="I95" i="10" s="1"/>
  <c r="I103" i="10" s="1"/>
  <c r="I94" i="10"/>
  <c r="J94" i="10" s="1"/>
  <c r="I105" i="10" l="1"/>
  <c r="Z114" i="45" l="1"/>
  <c r="F66" i="45"/>
  <c r="C122" i="45" l="1"/>
  <c r="I99" i="10" l="1"/>
  <c r="I100" i="10"/>
  <c r="M57" i="22" l="1"/>
  <c r="I104" i="10"/>
  <c r="I101" i="10"/>
  <c r="M56" i="22" l="1"/>
  <c r="J95" i="10"/>
  <c r="F32" i="30"/>
  <c r="I106" i="10" l="1"/>
  <c r="AE34" i="45" l="1"/>
  <c r="AJ34" i="45" l="1"/>
  <c r="AM37" i="45" l="1"/>
  <c r="AM97" i="45"/>
  <c r="F106" i="45" l="1"/>
  <c r="F109" i="45" l="1"/>
  <c r="G107" i="45"/>
  <c r="F107" i="45" s="1"/>
  <c r="F110" i="45"/>
  <c r="F103" i="45"/>
  <c r="G104" i="45"/>
  <c r="AE114" i="45"/>
  <c r="AE126" i="45" l="1"/>
  <c r="AE128" i="45" s="1"/>
  <c r="F104" i="45"/>
  <c r="F114" i="45" s="1"/>
  <c r="G114" i="45"/>
  <c r="AJ114" i="45"/>
  <c r="AJ126" i="45" l="1"/>
  <c r="G37" i="49"/>
  <c r="F37" i="49"/>
  <c r="D41" i="49"/>
  <c r="D43" i="49" s="1"/>
  <c r="E41" i="49"/>
  <c r="E43" i="49" s="1"/>
  <c r="K37" i="49" l="1"/>
  <c r="K41" i="49" s="1"/>
  <c r="K43" i="49" s="1"/>
  <c r="J37" i="49"/>
  <c r="F22" i="49"/>
  <c r="F41" i="49" s="1"/>
  <c r="F43" i="49" s="1"/>
  <c r="E45" i="49"/>
  <c r="G22" i="49"/>
  <c r="H22" i="49" l="1"/>
  <c r="H41" i="49" s="1"/>
  <c r="D24" i="46"/>
  <c r="M30" i="22" s="1"/>
  <c r="M20" i="22"/>
  <c r="M22" i="22" s="1"/>
  <c r="J41" i="49"/>
  <c r="H43" i="49"/>
  <c r="I22" i="49"/>
  <c r="G41" i="49"/>
  <c r="G43" i="49" s="1"/>
  <c r="D2" i="5" l="1"/>
  <c r="D40" i="5" s="1"/>
  <c r="D56" i="5" s="1"/>
  <c r="R26" i="24" s="1"/>
  <c r="K4" i="23" s="1"/>
  <c r="E6" i="46"/>
  <c r="I42" i="10"/>
  <c r="M51" i="22" s="1"/>
  <c r="C32" i="30"/>
  <c r="J42" i="49"/>
  <c r="K128" i="32" s="1"/>
  <c r="I41" i="49"/>
  <c r="C99" i="5"/>
  <c r="D104" i="5" s="1"/>
  <c r="O125" i="32" l="1"/>
  <c r="J43" i="49"/>
  <c r="I42" i="49"/>
  <c r="I43" i="49" s="1"/>
  <c r="E5" i="46" l="1"/>
  <c r="C65" i="5"/>
  <c r="D71" i="5" s="1"/>
  <c r="E60" i="46" l="1"/>
  <c r="D63" i="46" s="1"/>
  <c r="D66" i="46" s="1"/>
  <c r="I19" i="10"/>
  <c r="I80" i="10" s="1"/>
  <c r="D105" i="5"/>
  <c r="D107" i="5" s="1"/>
  <c r="K22" i="24" l="1"/>
  <c r="K8" i="23"/>
  <c r="K13" i="23" s="1"/>
  <c r="U13" i="23" s="1"/>
  <c r="G27" i="45" s="1"/>
  <c r="B32" i="30"/>
  <c r="F27" i="45" l="1"/>
  <c r="I75" i="10"/>
  <c r="E61" i="46"/>
  <c r="E68" i="46" s="1"/>
  <c r="E75" i="46" s="1"/>
  <c r="I81" i="10" l="1"/>
  <c r="G32" i="30"/>
  <c r="E32" i="30"/>
  <c r="M52" i="22"/>
  <c r="M54" i="22" s="1"/>
  <c r="D32" i="30"/>
  <c r="E76" i="46"/>
  <c r="C30" i="45"/>
  <c r="Z30" i="45" s="1"/>
  <c r="K9" i="24"/>
  <c r="K26" i="24" s="1"/>
  <c r="S26" i="24" s="1"/>
  <c r="F34" i="45"/>
  <c r="F126" i="45" s="1"/>
  <c r="G34" i="45"/>
  <c r="G126" i="45" s="1"/>
  <c r="Z34" i="45" l="1"/>
  <c r="AM34" i="45" s="1"/>
  <c r="AM36" i="45" l="1"/>
  <c r="AM66" i="45"/>
  <c r="AM43" i="45" l="1"/>
  <c r="AM38" i="45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de hoja retiros o dividendos ejercicio</t>
        </r>
      </text>
    </comment>
  </commentList>
</comments>
</file>

<file path=xl/comments2.xml><?xml version="1.0" encoding="utf-8"?>
<comments xmlns="http://schemas.openxmlformats.org/spreadsheetml/2006/main">
  <authors>
    <author>www.intercambiosvirtuales.org</author>
  </authors>
  <commentList>
    <comment ref="C27" authorId="0">
      <text>
        <r>
          <rPr>
            <b/>
            <sz val="9"/>
            <color indexed="81"/>
            <rFont val="Tahoma"/>
            <family val="2"/>
          </rPr>
          <t xml:space="preserve">RECUADRO 13
</t>
        </r>
      </text>
    </comment>
    <comment ref="C28" authorId="0">
      <text>
        <r>
          <rPr>
            <sz val="9"/>
            <color indexed="81"/>
            <rFont val="Tahoma"/>
            <family val="2"/>
          </rPr>
          <t xml:space="preserve">RECUADRO 10
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 xml:space="preserve">de RLI
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</commentList>
</comments>
</file>

<file path=xl/sharedStrings.xml><?xml version="1.0" encoding="utf-8"?>
<sst xmlns="http://schemas.openxmlformats.org/spreadsheetml/2006/main" count="2021" uniqueCount="1481">
  <si>
    <t>+</t>
  </si>
  <si>
    <t>-</t>
  </si>
  <si>
    <t>=</t>
  </si>
  <si>
    <t>ROL ÚNICO TRIBUTARIO</t>
  </si>
  <si>
    <t xml:space="preserve"> </t>
  </si>
  <si>
    <t>DETALLE</t>
  </si>
  <si>
    <t>RECUADRO N° 12: BASE IMPONIBLE DE PRIMERA CATEGORIA RÉGIMEN DEL ARTÍCULO 14 LETRA A) LIR</t>
  </si>
  <si>
    <t>RESULTADO FINANCIERO</t>
  </si>
  <si>
    <t>Ingresos del giro percibidos o devengados</t>
  </si>
  <si>
    <t>Rentas de fuente extranjera</t>
  </si>
  <si>
    <t>Intereses percibidos o devengados</t>
  </si>
  <si>
    <t>Otros ingresos percibidos o devengados</t>
  </si>
  <si>
    <t>Costo directo de los bienes y servicios</t>
  </si>
  <si>
    <t>Remuneraciones</t>
  </si>
  <si>
    <t>Arriendos</t>
  </si>
  <si>
    <t>Depreciación financiera del ejercicio</t>
  </si>
  <si>
    <t>Intereses pagados o adeudados</t>
  </si>
  <si>
    <t>Gastos por donaciones</t>
  </si>
  <si>
    <t>Otros gastos financieros</t>
  </si>
  <si>
    <t>Gastos por inversión en investigación y desarrollo certificados por Corfo</t>
  </si>
  <si>
    <t>Gastos por inversión en Investigación y desarrollo no certificados por Corfo</t>
  </si>
  <si>
    <t>Gastos por exigencias medio ambientales</t>
  </si>
  <si>
    <t>Gasto por indemnización o compensación a clientes o usuarios</t>
  </si>
  <si>
    <t>Costos y gastos necesarios para producir las rentas de fuente extranjera</t>
  </si>
  <si>
    <t>Gastos por impuesto renta e impuesto diferido</t>
  </si>
  <si>
    <t>Otros gastos deducidos de los ingresos brutos</t>
  </si>
  <si>
    <t xml:space="preserve">Resultado financiero </t>
  </si>
  <si>
    <t>AJUSTES AL RESULTADO FINANCIERO</t>
  </si>
  <si>
    <t>Corrección monetaria saldo deudor (art. 32 N° 1 LIR)</t>
  </si>
  <si>
    <t>Corrección monetaria saldo acreedor (art. 32 N° 2 LIR)</t>
  </si>
  <si>
    <t>Partidas del inciso primero no afectas al IU de tasa 40% y del inciso segundo, del art. 21 LIR, reajustados</t>
  </si>
  <si>
    <t>Estimación y/o castigos de deudas incobrables, según criterios financieros</t>
  </si>
  <si>
    <t>Rentas tributables no reconocidas financieramente</t>
  </si>
  <si>
    <t>Gastos agregados por donaciones</t>
  </si>
  <si>
    <t>Gastos que se deben agregar a la RLI según el art. 33 N° 1 LIR</t>
  </si>
  <si>
    <t>Ingreso diferido por cambio de régimen</t>
  </si>
  <si>
    <t>Pérdidas por ingresos no renta (art. 17 LIR), generados</t>
  </si>
  <si>
    <t>Proporcionalidad gastos ingresos no renta</t>
  </si>
  <si>
    <t xml:space="preserve">Intereses devengados por inversiones en bonos del art. 104 LIR </t>
  </si>
  <si>
    <t>Ingresos devengados por cambio de régimen</t>
  </si>
  <si>
    <t xml:space="preserve">Gastos adeudados por cambio de régimen </t>
  </si>
  <si>
    <t xml:space="preserve">Castigo de deudas incobrables, según art. 31 inc. 4° N° 4 LIR </t>
  </si>
  <si>
    <t>Amortización de intangibles, art. 22° transitorio bis, inc. 4°, 5° y 6° ley 21.210</t>
  </si>
  <si>
    <t>Depreciación tributaria del ejercicio</t>
  </si>
  <si>
    <t>Gasto goodwill tributario del ejercicio</t>
  </si>
  <si>
    <t>Impuesto específico a la actividad minera</t>
  </si>
  <si>
    <t xml:space="preserve">Gastos rechazados afectos a la tributación del art. 21 inc. 1°  LIR </t>
  </si>
  <si>
    <t xml:space="preserve">Gastos rechazados afectos a la tributación del art. 21 inc. 3° LIR </t>
  </si>
  <si>
    <t>Otras partidas</t>
  </si>
  <si>
    <t>Rentas exentas IDPC (art. 33 N°2 LIR )</t>
  </si>
  <si>
    <t>Dividendos y/o utilidades sociales percibidos o devengados (art. 33 N° 2 LIR)</t>
  </si>
  <si>
    <t>Dividendos y/o utilidades sociales percibidas o devengadas (art. 33 N° 2 LIR), ingresos no renta</t>
  </si>
  <si>
    <t>Gastos aceptados por donaciones</t>
  </si>
  <si>
    <t>Ingresos no renta, generados (art. 17 LIR)</t>
  </si>
  <si>
    <t>Pérdidas de ejercicios anteriores (art. 31 N° 3 LIR)</t>
  </si>
  <si>
    <t>Renta Líquida Imponible antes de rebaja por incentivo al ahorro según art. 14 letra E) y/o por pago de IDPC voluntario según art. 14 letra A) N°6, de la LIR</t>
  </si>
  <si>
    <t xml:space="preserve">Incentivo al ahorro según art. 14 letra E) LIR </t>
  </si>
  <si>
    <t>Base del IDPC voluntario según  art. 14 letra A) N°  6 LIR y art. 42 transitorio Ley 21.210</t>
  </si>
  <si>
    <t>Renta líquida imponible afecta a IDPC (o pérdida tributaria antes de imputar dividendos o retiros percibidos) del ejercicio.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</si>
  <si>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</si>
  <si>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</si>
  <si>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</si>
  <si>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</si>
  <si>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RECUADRO Nº 13: DETERMINACIÓN DEL RAI RÉGIMEN DEL ARTÍCULO 14 LETRA A) LIR</t>
  </si>
  <si>
    <t>Capital propio tributario positivo</t>
  </si>
  <si>
    <t>Capital propio tributario negativo</t>
  </si>
  <si>
    <t>Saldo negativo del Registro REX al término del ejercicio</t>
  </si>
  <si>
    <t>Remesas, retiros o dividendos distribuidos en el ejercicio, reajustados</t>
  </si>
  <si>
    <t>Subtotal</t>
  </si>
  <si>
    <t>Saldo positivo del Registro REX al término del ejercicio, antes de imputaciones</t>
  </si>
  <si>
    <t>Capital aportado debidamente reajustado (incluye aumentos y disminuciones efectivas)</t>
  </si>
  <si>
    <t>Saldo FUR  (cuando no haya sido considerado dentro del valor del capital aportado a la empresa)</t>
  </si>
  <si>
    <t>Sobreprecio obtenido en la colocación de acciones de propia emisión, debidamente reajustado</t>
  </si>
  <si>
    <t>Rentas afectas a IGC o IA (RAI) del ejercicio</t>
  </si>
  <si>
    <t>RECUADRO Nº 14:  RAZONABILIDAD CAPITAL PROPIO TRIBUTARIO</t>
  </si>
  <si>
    <t>Capital propio tributario positivo inicial</t>
  </si>
  <si>
    <t>Capital propio tributario negativo inicial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</si>
  <si>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</si>
  <si>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</si>
  <si>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</si>
  <si>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</si>
  <si>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</si>
  <si>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</si>
  <si>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</si>
  <si>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</si>
  <si>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</si>
  <si>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</si>
  <si>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</si>
  <si>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Incentivo al ahorro según art. 14 letra E) LIR</t>
  </si>
  <si>
    <t>Base del IDPC voluntario según  art. 14 letra A) N°  6 LIR</t>
  </si>
  <si>
    <t>Otras partidas a agregar</t>
  </si>
  <si>
    <t>Otras partidas a deducir</t>
  </si>
  <si>
    <t xml:space="preserve">Capital propio tributario negativo </t>
  </si>
  <si>
    <t>RAI</t>
  </si>
  <si>
    <t>DDAN</t>
  </si>
  <si>
    <t>REX</t>
  </si>
  <si>
    <t>STUT</t>
  </si>
  <si>
    <t>IPE</t>
  </si>
  <si>
    <t>Pérdida de ejercicios anteriores</t>
  </si>
  <si>
    <t>N°</t>
  </si>
  <si>
    <t>Donaciones</t>
  </si>
  <si>
    <t>Topes de crédito</t>
  </si>
  <si>
    <t>SAC</t>
  </si>
  <si>
    <t>INFORMATIVO</t>
  </si>
  <si>
    <t>CONTROL</t>
  </si>
  <si>
    <t>Rentas contributación cumplida</t>
  </si>
  <si>
    <t>Rentas exentas</t>
  </si>
  <si>
    <t>Ingresos No Constitutivos de Renta</t>
  </si>
  <si>
    <t>Rentas Exentas de Impuesto Global Complementario (IGC) (Artículo 11, Ley 18.401), Afectas a Impuesto Adicional</t>
  </si>
  <si>
    <t>Rentas Exentas de Impuesto Global Complementario (IGC) y/o Impuesto Adicional (IA)</t>
  </si>
  <si>
    <t>Sin devol</t>
  </si>
  <si>
    <t>Con devol</t>
  </si>
  <si>
    <t>sin devol</t>
  </si>
  <si>
    <t>Sin Devol</t>
  </si>
  <si>
    <t>Saldo  reajustado</t>
  </si>
  <si>
    <t>A. DETERMINACIÓN DE LA RENTA LÍQUIDA IMPONIBLE:</t>
  </si>
  <si>
    <t>1.- Agregados:</t>
  </si>
  <si>
    <t>Depreciación financiera</t>
  </si>
  <si>
    <t>Corrección monetaria activos fijos</t>
  </si>
  <si>
    <t>2.- Deducciones: (*)</t>
  </si>
  <si>
    <t xml:space="preserve">Corrección Monetaria CPT </t>
  </si>
  <si>
    <t>Corrección Monetaria Depreciación acumulada</t>
  </si>
  <si>
    <t xml:space="preserve">Corrección Monetaria aumentos de capital </t>
  </si>
  <si>
    <t>Depreciación tributaria</t>
  </si>
  <si>
    <t>Gastos Rechazados artículo 21 inciso 1 pagados</t>
  </si>
  <si>
    <t>Determinación del incentivo a la reinversión</t>
  </si>
  <si>
    <t>RLI PREVIA</t>
  </si>
  <si>
    <t xml:space="preserve">BASE </t>
  </si>
  <si>
    <t>de dicho monto</t>
  </si>
  <si>
    <r>
      <t xml:space="preserve">Incremento </t>
    </r>
    <r>
      <rPr>
        <sz val="11"/>
        <rFont val="Calibri"/>
        <family val="2"/>
      </rPr>
      <t>del inciso final del N°1 del artículo 54 y de los artículos 58 N°2 y 62, todos de la LIR</t>
    </r>
    <r>
      <rPr>
        <sz val="11"/>
        <rFont val="Calibri"/>
        <family val="2"/>
      </rPr>
      <t xml:space="preserve"> </t>
    </r>
  </si>
  <si>
    <t>Determinación del PPUA</t>
  </si>
  <si>
    <t>PPUA</t>
  </si>
  <si>
    <t>Crédito no absorbido por la pérdida</t>
  </si>
  <si>
    <t>IDPC</t>
  </si>
  <si>
    <t>B. DETERMINACIÓN DE LA RENTA LIQUIDA IMPONIBLE ARTICULO 21 INCISO 1°:</t>
  </si>
  <si>
    <t>Renta Líquida</t>
  </si>
  <si>
    <t>Impuesto Unico</t>
  </si>
  <si>
    <t>TOTAL DEL ACTIVO</t>
  </si>
  <si>
    <t>Menos valores into:</t>
  </si>
  <si>
    <t>CAPITAL EFECTIVO</t>
  </si>
  <si>
    <t>Menos Pasivo Exigible</t>
  </si>
  <si>
    <t>Total Pasivo Exigible</t>
  </si>
  <si>
    <t>Estimación deudores incobrables</t>
  </si>
  <si>
    <t>Pérdidas ejercicios anteriores</t>
  </si>
  <si>
    <t>Saldo deudor cuentas particulares</t>
  </si>
  <si>
    <t>Cuenta obligada socios</t>
  </si>
  <si>
    <t>Reserva IFRS</t>
  </si>
  <si>
    <t>Dividendos provisorios</t>
  </si>
  <si>
    <t>Acciones por suscribir</t>
  </si>
  <si>
    <t>Acciones suscritas por cobrar</t>
  </si>
  <si>
    <t>Total valores into</t>
  </si>
  <si>
    <t>Menos cuentas complementarias de activo</t>
  </si>
  <si>
    <t>Depreciación acumulada tributaria</t>
  </si>
  <si>
    <t>Amortización acumulada tributaria</t>
  </si>
  <si>
    <t>Total cuentas complementarias de activo</t>
  </si>
  <si>
    <t>Menos partidas a valor financiero</t>
  </si>
  <si>
    <t>Inversión en fondos mutuos</t>
  </si>
  <si>
    <t>Inversión en otras sociedades</t>
  </si>
  <si>
    <t>Clientes</t>
  </si>
  <si>
    <t>Existencias</t>
  </si>
  <si>
    <t>Activo fijo bruto</t>
  </si>
  <si>
    <t>Intangibles que representan inversión efectiva</t>
  </si>
  <si>
    <t>Inversión en empresas relacionadas</t>
  </si>
  <si>
    <t>Activos en leasing</t>
  </si>
  <si>
    <t>Total partidas a valor financiero</t>
  </si>
  <si>
    <t>Màs partidas a valor tributario</t>
  </si>
  <si>
    <t>Total partidas a valor tributario</t>
  </si>
  <si>
    <t>Proveedores nacionales</t>
  </si>
  <si>
    <t>Proveedores extranjeros</t>
  </si>
  <si>
    <t>Acreedores nacionales</t>
  </si>
  <si>
    <t>Acreedores extranjeros</t>
  </si>
  <si>
    <t>Cuentas por pagar</t>
  </si>
  <si>
    <t>Documentos por pagar</t>
  </si>
  <si>
    <t>Préstamos por pagar</t>
  </si>
  <si>
    <t>Remuneraciones y honorarios por pagar</t>
  </si>
  <si>
    <t>Leyes sociales por pagar</t>
  </si>
  <si>
    <t>Iva por pagar</t>
  </si>
  <si>
    <t>PPMO por pagar</t>
  </si>
  <si>
    <t>Retenciones por pagar</t>
  </si>
  <si>
    <t>(-)</t>
  </si>
  <si>
    <t>Ingresos Anticipados</t>
  </si>
  <si>
    <t>Depreciación financiera Leasing</t>
  </si>
  <si>
    <t xml:space="preserve">Intereses Leasing </t>
  </si>
  <si>
    <t xml:space="preserve">Gastos diferido </t>
  </si>
  <si>
    <t>Corrección monetaria de los PPMO</t>
  </si>
  <si>
    <t>Cuota Leasing</t>
  </si>
  <si>
    <t xml:space="preserve">TOPE  </t>
  </si>
  <si>
    <t xml:space="preserve">MONTO A REBAJAR AÑO SIGUIENTE </t>
  </si>
  <si>
    <t>F1926</t>
  </si>
  <si>
    <t>FOLIO</t>
  </si>
  <si>
    <t>Declaración Jurada anual sobre Base Imponible de Primera Categoría y Datos Contables Balance.</t>
  </si>
  <si>
    <t>SECCIÓN A: IDENTIFICACIÓN DEL DECLARANTE</t>
  </si>
  <si>
    <t xml:space="preserve">ROL ÚNICO TRIBUTARIO  </t>
  </si>
  <si>
    <t>NOMBRE O RAZÓN SOCIAL</t>
  </si>
  <si>
    <t>Folio Renta Líquida Imponible o Pérdida Tributaria</t>
  </si>
  <si>
    <t>DOMICILIO POSTAL</t>
  </si>
  <si>
    <t>COMUNA</t>
  </si>
  <si>
    <t>N° Inicio</t>
  </si>
  <si>
    <t>N° Final</t>
  </si>
  <si>
    <t>CORREO ELECTRÓNICO</t>
  </si>
  <si>
    <t>FAX</t>
  </si>
  <si>
    <t>TELÉFONO</t>
  </si>
  <si>
    <t>SECCIÓN B:  DETERMINACIÓN DE LA BASE IMPONIBLE DE PRIMERA CATEGORÍA</t>
  </si>
  <si>
    <t>Nombre del Concepto o Partida</t>
  </si>
  <si>
    <t>Id. Cuenta según clasificador de cuentas</t>
  </si>
  <si>
    <t>Descripción del ajuste practicado</t>
  </si>
  <si>
    <t>Monto del ajuste</t>
  </si>
  <si>
    <t>Tipo de Ajuste</t>
  </si>
  <si>
    <t>Resultado Financiero</t>
  </si>
  <si>
    <t>Ajustes a la RLI</t>
  </si>
  <si>
    <t>5.01.15.01</t>
  </si>
  <si>
    <t>5.01.05.99</t>
  </si>
  <si>
    <t>5.01.05.01</t>
  </si>
  <si>
    <t>5.01.15.03</t>
  </si>
  <si>
    <t>5.03.05.98</t>
  </si>
  <si>
    <t>Agregados a la Renta Líquida</t>
  </si>
  <si>
    <t>5.03.05.14</t>
  </si>
  <si>
    <t>5.03.05.13</t>
  </si>
  <si>
    <t>5.03.05.15</t>
  </si>
  <si>
    <t>Depreciación Financiera del ejercicio.</t>
  </si>
  <si>
    <t>5.01.05.05</t>
  </si>
  <si>
    <t>5.01.06.01</t>
  </si>
  <si>
    <t>Rentas tributables no reconocidas financieramente.</t>
  </si>
  <si>
    <t>5.01.03.98</t>
  </si>
  <si>
    <t>Gastos agregados por donaciones.</t>
  </si>
  <si>
    <t>5.01.06.02</t>
  </si>
  <si>
    <t>5.01.10.98</t>
  </si>
  <si>
    <t>5.01.03.03</t>
  </si>
  <si>
    <t>5.01.12.02</t>
  </si>
  <si>
    <t>Deducciones  a la Renta Líquida</t>
  </si>
  <si>
    <t>Depreciación Tributaria del ejercicio.</t>
  </si>
  <si>
    <t>5.01.05.06</t>
  </si>
  <si>
    <t>Impuesto Específico a la Actividad Minera.</t>
  </si>
  <si>
    <t>Otras Partidas.</t>
  </si>
  <si>
    <t>5.01.06.05</t>
  </si>
  <si>
    <t>5.01.01.05</t>
  </si>
  <si>
    <t>Gastos aceptados por donaciones.</t>
  </si>
  <si>
    <t>5.03.01.10</t>
  </si>
  <si>
    <t xml:space="preserve">SECCIÓN C: AJUSTES AL PATRIMONIO FINANCIERO </t>
  </si>
  <si>
    <t xml:space="preserve"> Id. Cod. Partida 
</t>
  </si>
  <si>
    <t>Id plan de cuentas utilizado en registros contables</t>
  </si>
  <si>
    <t>Nombre de la cuenta según registros contables</t>
  </si>
  <si>
    <t>Monto ajuste IFRS 1° Aplicación  a Patrimonio Financiero</t>
  </si>
  <si>
    <t xml:space="preserve">Monto ajuste del ejercicio que afecta Patrimonio Financiero </t>
  </si>
  <si>
    <t xml:space="preserve">
saldo deudor</t>
  </si>
  <si>
    <t xml:space="preserve">
saldo acreedor</t>
  </si>
  <si>
    <t xml:space="preserve">SECCIÓN D: CUADRO RESUMEN </t>
  </si>
  <si>
    <t>TOTAL SECCION B</t>
  </si>
  <si>
    <t>TOTAL SECCION C</t>
  </si>
  <si>
    <t>Total de Casos Informados</t>
  </si>
  <si>
    <t xml:space="preserve">Total ajustes en la determinación de la base imponible de primera categoria
</t>
  </si>
  <si>
    <t>Total monto ajuste IFRS 1° Aplicación a Patrimonio Financiero</t>
  </si>
  <si>
    <t xml:space="preserve">Total monto ajuste del ejercicio a Patrimonio Financiero </t>
  </si>
  <si>
    <t>TOTAL AGREGADOS</t>
  </si>
  <si>
    <t>TOTAL DEDUCCIONES</t>
  </si>
  <si>
    <t>RENTA LIQUIDA O PÉRDIDA TRIBUTARIA</t>
  </si>
  <si>
    <t>Saldo deudor</t>
  </si>
  <si>
    <t>Saldo acreedor</t>
  </si>
  <si>
    <t>DECLARO BAJO JURAMENTO QUE LOS DATOS CONTENIDOS EN EL PRESENTE DOCUMENTO SON LA EXPRESIÓN FIEL DE LA VERDAD, POR LO QUE ASUMO LA RESPONSABILIDAD CORRESPONDIENTE</t>
  </si>
  <si>
    <t>RUT REPRESENTANTE LEGAL</t>
  </si>
  <si>
    <t>PERIODO</t>
  </si>
  <si>
    <t>MONTO</t>
  </si>
  <si>
    <t>REAJUSTE</t>
  </si>
  <si>
    <t>ACTUALIZADO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</si>
  <si>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</si>
  <si>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</si>
  <si>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</si>
  <si>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</si>
  <si>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</si>
  <si>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</si>
  <si>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</si>
  <si>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</si>
  <si>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</si>
  <si>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</si>
  <si>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</si>
  <si>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</si>
  <si>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</si>
  <si>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HISTORICO</t>
  </si>
  <si>
    <t>factor act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</si>
  <si>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</si>
  <si>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</si>
  <si>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</si>
  <si>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</si>
  <si>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</si>
  <si>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</si>
  <si>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</si>
  <si>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</si>
  <si>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</si>
  <si>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</si>
  <si>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</si>
  <si>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</si>
  <si>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</si>
  <si>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R15 Cod. 1202</t>
  </si>
  <si>
    <t>Impuesto a la renta at 2020</t>
  </si>
  <si>
    <t>Impuesto unico a la renta at 2020</t>
  </si>
  <si>
    <t>Impuesto IDPC voluntario at 2020</t>
  </si>
  <si>
    <t xml:space="preserve">ANEXO DJ 1847 </t>
  </si>
  <si>
    <t>GET</t>
  </si>
  <si>
    <t xml:space="preserve">Anexo único Declaración Jurada (DJ)  N°1847 </t>
  </si>
  <si>
    <t>DDJJ 1847 deberá considerar datos de Estructura de Cuentas del Balance de 8 Columnas</t>
  </si>
  <si>
    <t>SECCIÓN I</t>
  </si>
  <si>
    <t>ESTRUCTURA DE CUENTAS DEL BALANCE DE 8 COLUMNAS</t>
  </si>
  <si>
    <t>Código ID Partida</t>
  </si>
  <si>
    <t>Descripción</t>
  </si>
  <si>
    <t>1.00.00.00</t>
  </si>
  <si>
    <t>ACTIVOS</t>
  </si>
  <si>
    <t>1.01.00.00</t>
  </si>
  <si>
    <t>ACTIVOS CORRIENTES</t>
  </si>
  <si>
    <t>1.01.01.00</t>
  </si>
  <si>
    <t>Disponible</t>
  </si>
  <si>
    <t>1.01.03.00</t>
  </si>
  <si>
    <t>Depósitos a plazo</t>
  </si>
  <si>
    <t>1.01.05.00</t>
  </si>
  <si>
    <t>Valores negociables</t>
  </si>
  <si>
    <t>1.01.07.00</t>
  </si>
  <si>
    <t xml:space="preserve">Instrumentos derivados </t>
  </si>
  <si>
    <t>1.01.09.00</t>
  </si>
  <si>
    <t>Pactos Retrocompra- Retroventa</t>
  </si>
  <si>
    <t>1.01.15.00</t>
  </si>
  <si>
    <t>Inversiones en el Exterior</t>
  </si>
  <si>
    <t>1.01.20.00</t>
  </si>
  <si>
    <t>Deudores por venta, neto (excluye deudores por leasing)</t>
  </si>
  <si>
    <t>1.01.21.00</t>
  </si>
  <si>
    <t>Deudores por Leasing</t>
  </si>
  <si>
    <t>1.01.25.00</t>
  </si>
  <si>
    <t xml:space="preserve">Documentos por cobrar </t>
  </si>
  <si>
    <t>1.01.30.00</t>
  </si>
  <si>
    <t>Deudores varios</t>
  </si>
  <si>
    <t>1.01.40.00</t>
  </si>
  <si>
    <t>Documentos y cuentas por cobrar empresas relacionadas situadas en Chile (cuenta corriente mercantil)</t>
  </si>
  <si>
    <t>1.01.41.00</t>
  </si>
  <si>
    <t>Documentos y cuentas por cobrar empresas relacionadas situadas en el Extranjero (cuenta corriente mercantil)</t>
  </si>
  <si>
    <t>1.01.50.00</t>
  </si>
  <si>
    <t>Existencias, neto</t>
  </si>
  <si>
    <t>1.01.51.00</t>
  </si>
  <si>
    <t>Activos Biológicos, neto</t>
  </si>
  <si>
    <t>1.01.55.00</t>
  </si>
  <si>
    <t>Existencias en Tránsito</t>
  </si>
  <si>
    <t>1.01.59.00</t>
  </si>
  <si>
    <t>IVA Crédito Fiscal</t>
  </si>
  <si>
    <t>1.01.60.00</t>
  </si>
  <si>
    <t>Impuestos por recuperar</t>
  </si>
  <si>
    <t>1.01.61.00</t>
  </si>
  <si>
    <t>Créditos por Donaciones</t>
  </si>
  <si>
    <t>1.01.62.00</t>
  </si>
  <si>
    <t>Otros Créditos por recuperar</t>
  </si>
  <si>
    <t>1.01.70.00</t>
  </si>
  <si>
    <t>Bienes entregados en leasing</t>
  </si>
  <si>
    <t>1.01.99.00</t>
  </si>
  <si>
    <t>Otros activos corrientes</t>
  </si>
  <si>
    <t>1.02.00.00</t>
  </si>
  <si>
    <t>ACTIVOS NO CORRIENTES</t>
  </si>
  <si>
    <t>1.02.10.00</t>
  </si>
  <si>
    <t>Propiedad Planta y Equipos y Otros  (excepto bienes entregados en Leasing)</t>
  </si>
  <si>
    <t>1.02.11.00</t>
  </si>
  <si>
    <t>Terrenos</t>
  </si>
  <si>
    <t>1.02.12.00</t>
  </si>
  <si>
    <t>Construcción y obras de infraestructura</t>
  </si>
  <si>
    <t>1.02.13.00</t>
  </si>
  <si>
    <t>Maquinarias y equipos</t>
  </si>
  <si>
    <t>1.02.14.00</t>
  </si>
  <si>
    <t>Muebles y utiles</t>
  </si>
  <si>
    <t>1.02.15.00</t>
  </si>
  <si>
    <t>Equipos Computacionales y similares</t>
  </si>
  <si>
    <t>1.02.16.00</t>
  </si>
  <si>
    <t>Automóviles</t>
  </si>
  <si>
    <t>1.02.17.00</t>
  </si>
  <si>
    <t>Vehículos</t>
  </si>
  <si>
    <t>1.02.18.00</t>
  </si>
  <si>
    <t>Barcos y Aviones</t>
  </si>
  <si>
    <t>1.02.19.00</t>
  </si>
  <si>
    <t>Propiedades de Inversion</t>
  </si>
  <si>
    <t>1.02.25.00</t>
  </si>
  <si>
    <t>Software</t>
  </si>
  <si>
    <t>1.02.26.00</t>
  </si>
  <si>
    <t>Concesiones</t>
  </si>
  <si>
    <t>1.02.27.00</t>
  </si>
  <si>
    <t>Obras en Ejecución</t>
  </si>
  <si>
    <t>1.02.30.00</t>
  </si>
  <si>
    <t>Activos en Leasing</t>
  </si>
  <si>
    <t>1.02.90.00</t>
  </si>
  <si>
    <t>Depreciación Acumulada (excepto Automoviles y Activos en Leasing)</t>
  </si>
  <si>
    <t>1.02.92.00</t>
  </si>
  <si>
    <t>Depreciación Acumulada Automóviles</t>
  </si>
  <si>
    <t>1.02.95.00</t>
  </si>
  <si>
    <t>Depreciación Acumulada Activos en Leasing</t>
  </si>
  <si>
    <t>1.02.99.00</t>
  </si>
  <si>
    <t>Otros Bienes Propiedad Planta y Equipo</t>
  </si>
  <si>
    <t>1.03.00.00</t>
  </si>
  <si>
    <t>OTROS ACTIVOS NO CORRIENTES</t>
  </si>
  <si>
    <t>1.03.01.00</t>
  </si>
  <si>
    <t>Inversiones en empresas relacionadas</t>
  </si>
  <si>
    <t>1.03.03.00</t>
  </si>
  <si>
    <t>Menor valor de inversiones (Plusvalias, Goodwill)</t>
  </si>
  <si>
    <t>1.03.04.00</t>
  </si>
  <si>
    <t>Mayor valor de inversiones (Minusvalias, Badwill)</t>
  </si>
  <si>
    <t>1.03.05.00</t>
  </si>
  <si>
    <t>Cuenta Particular Socio</t>
  </si>
  <si>
    <t>1.03.10.00</t>
  </si>
  <si>
    <r>
      <t xml:space="preserve">Inversiones en otras sociedades </t>
    </r>
    <r>
      <rPr>
        <b/>
        <sz val="11"/>
        <rFont val="Calibri Light"/>
        <family val="2"/>
        <scheme val="major"/>
      </rPr>
      <t>en Chile</t>
    </r>
  </si>
  <si>
    <t>1.03.11.00</t>
  </si>
  <si>
    <t>Inversiones en otras sociedades en el extranjero</t>
  </si>
  <si>
    <t>1.03.15.00</t>
  </si>
  <si>
    <t>Cuenta en participacion</t>
  </si>
  <si>
    <t>1.03.16.00</t>
  </si>
  <si>
    <t>Inversion en Agencias</t>
  </si>
  <si>
    <t>1.03.20.00</t>
  </si>
  <si>
    <t>Deudores a largo plazo</t>
  </si>
  <si>
    <t>1.03.24.00</t>
  </si>
  <si>
    <t>Anticipo y préstamos a los empleados</t>
  </si>
  <si>
    <t>1.03.25.00</t>
  </si>
  <si>
    <t>Anticipo a proveedores</t>
  </si>
  <si>
    <t>1.03.30.00</t>
  </si>
  <si>
    <t>Gastos pagados por anticipado</t>
  </si>
  <si>
    <t>1.03.31.00</t>
  </si>
  <si>
    <t>Gastos de Investigación y Desarrollo</t>
  </si>
  <si>
    <t>1.03.32.00</t>
  </si>
  <si>
    <t>Gastos Diferidos</t>
  </si>
  <si>
    <t>1.03.33.00</t>
  </si>
  <si>
    <t>Menor Valor en Colocacion de bonos</t>
  </si>
  <si>
    <t>1.03.40.00</t>
  </si>
  <si>
    <t>Intereses Diferidos por Leasing</t>
  </si>
  <si>
    <t>1.03.41.00</t>
  </si>
  <si>
    <t>Otros Intereses Diferidos</t>
  </si>
  <si>
    <t>1.03.45.00</t>
  </si>
  <si>
    <t>Garantias</t>
  </si>
  <si>
    <t>1.03.50.00</t>
  </si>
  <si>
    <t xml:space="preserve">Impuestos diferidos </t>
  </si>
  <si>
    <t>1.03.60.00</t>
  </si>
  <si>
    <t>Intangibles distintos a la Plusvalia (neto)</t>
  </si>
  <si>
    <t>1.03.70.00</t>
  </si>
  <si>
    <t>Posicion de Cambio</t>
  </si>
  <si>
    <t>1.03.71.00</t>
  </si>
  <si>
    <t>Intereses Suspendidos</t>
  </si>
  <si>
    <t>1.03.98.00</t>
  </si>
  <si>
    <t>Cuentas de Orden de Activos</t>
  </si>
  <si>
    <t>1.03.99.00</t>
  </si>
  <si>
    <t>Otros Activos No Corrientes</t>
  </si>
  <si>
    <t>2.00.00.00</t>
  </si>
  <si>
    <t>PASIVOS</t>
  </si>
  <si>
    <t>2.01.00.00</t>
  </si>
  <si>
    <t>PASIVOS CORRIENTES</t>
  </si>
  <si>
    <t>2.01.01.00</t>
  </si>
  <si>
    <t xml:space="preserve">Obligaciones con bancos e instituciones financieras </t>
  </si>
  <si>
    <t>2.01.03.00</t>
  </si>
  <si>
    <t>Obligaciones con el público (Bonos Emitidos)</t>
  </si>
  <si>
    <t>2.01.04.00</t>
  </si>
  <si>
    <t>Obligaciones por Leasing</t>
  </si>
  <si>
    <t>2.01.07.00</t>
  </si>
  <si>
    <t>2.01.08.00</t>
  </si>
  <si>
    <t>Fondo Opcion de Compra por Pagar (Leasing)</t>
  </si>
  <si>
    <t>2.01.10.00</t>
  </si>
  <si>
    <t>2.01.11.00</t>
  </si>
  <si>
    <t>Proveedores por Pagar</t>
  </si>
  <si>
    <t>2.01.12.00</t>
  </si>
  <si>
    <t>Acreedores varios</t>
  </si>
  <si>
    <t>2.01.14.00</t>
  </si>
  <si>
    <t>2.01.20.00</t>
  </si>
  <si>
    <t>Dividendos por pagar</t>
  </si>
  <si>
    <t>2.01.40.00</t>
  </si>
  <si>
    <t>Documentos y cuentas por pagar empresas relacionadas situadas en Chile (cuenta corriente mercantil)</t>
  </si>
  <si>
    <t>2.01.41.00</t>
  </si>
  <si>
    <t>Documentos y cuentas por pagar empresas relacionadas situadas en el Extranjero (cuenta corriente mercantil)</t>
  </si>
  <si>
    <t>2.01.50.00</t>
  </si>
  <si>
    <t>Provision de Indemnización</t>
  </si>
  <si>
    <t>2.01.51.00</t>
  </si>
  <si>
    <t>Provisiones por Vacaciones, por Bonos y por otros Beneficios a los Empleados</t>
  </si>
  <si>
    <t>2.01.54.00</t>
  </si>
  <si>
    <t>Otras Provisiones</t>
  </si>
  <si>
    <t>2.01.55.00</t>
  </si>
  <si>
    <t>Retenciones por Pagar</t>
  </si>
  <si>
    <t>2.01.59.00</t>
  </si>
  <si>
    <t xml:space="preserve">IVA Débito Fiscal </t>
  </si>
  <si>
    <t>2.01.60.00</t>
  </si>
  <si>
    <t>Impuesto a la renta por Pagar</t>
  </si>
  <si>
    <t>2.01.61.00</t>
  </si>
  <si>
    <t>Otros Impuestos por Pagar</t>
  </si>
  <si>
    <t>2.01.62.00</t>
  </si>
  <si>
    <t>Ingresos percibidos por adelantado</t>
  </si>
  <si>
    <t>2.01.70.00</t>
  </si>
  <si>
    <t>Anticipo de Clientes</t>
  </si>
  <si>
    <t>2.01.99.00</t>
  </si>
  <si>
    <t>Otros pasivos Corrientes</t>
  </si>
  <si>
    <t>2.02.00.00</t>
  </si>
  <si>
    <t>PASIVOS NO CORRIENTES</t>
  </si>
  <si>
    <t>2.02.01.00</t>
  </si>
  <si>
    <t>2.02.02.00</t>
  </si>
  <si>
    <t>2.02.03.00</t>
  </si>
  <si>
    <t>Documentos por pagar largo plazo</t>
  </si>
  <si>
    <t>2.02.04.00</t>
  </si>
  <si>
    <t>Acreedores varios largo plazo</t>
  </si>
  <si>
    <t>2.02.06.00</t>
  </si>
  <si>
    <t xml:space="preserve">Provisiones </t>
  </si>
  <si>
    <t>2.02.07.00</t>
  </si>
  <si>
    <t>2.02.98.00</t>
  </si>
  <si>
    <t>Cuentas de Orden de Pasivos</t>
  </si>
  <si>
    <t>2.02.99.00</t>
  </si>
  <si>
    <t>Otros pasivos NO Corrientes</t>
  </si>
  <si>
    <t>2.03.00.00</t>
  </si>
  <si>
    <t>PATRIMONIO</t>
  </si>
  <si>
    <t>2.03.01.00</t>
  </si>
  <si>
    <t>Capital pagado</t>
  </si>
  <si>
    <t>2.03.02.00</t>
  </si>
  <si>
    <t>Reserva revalorización capital</t>
  </si>
  <si>
    <t>2.03.03.00</t>
  </si>
  <si>
    <t>Sobreprecio en venta de acciones propias</t>
  </si>
  <si>
    <t>2.03.04.00</t>
  </si>
  <si>
    <t>Otras reservas</t>
  </si>
  <si>
    <t>2.03.05.00</t>
  </si>
  <si>
    <t>Reservas futuros dividendos</t>
  </si>
  <si>
    <t>2.03.06.00</t>
  </si>
  <si>
    <t>Utilidades acumuladas</t>
  </si>
  <si>
    <t>2.03.07.00</t>
  </si>
  <si>
    <t>Pérdidas acumuladas</t>
  </si>
  <si>
    <t>2.03.08.00</t>
  </si>
  <si>
    <t>2.03.09.00</t>
  </si>
  <si>
    <t>Cuenta Obligada Socio</t>
  </si>
  <si>
    <t>2.03.20.00</t>
  </si>
  <si>
    <t>Reserva Ajuste IFRS por 1a Aplicación</t>
  </si>
  <si>
    <t>2.03.21.00</t>
  </si>
  <si>
    <t xml:space="preserve">Reserva Ajuste IFRS </t>
  </si>
  <si>
    <t>2.03.30.00</t>
  </si>
  <si>
    <t>Valor Mercado Intrumentos Derivados de Cobertura acogidos Ley 20.544</t>
  </si>
  <si>
    <t>2.03.31.00</t>
  </si>
  <si>
    <t>Valor Mercado Intrumentos Derivados de Cobertura No acogidos Ley 20.544</t>
  </si>
  <si>
    <t>2.03.99.00</t>
  </si>
  <si>
    <t>Otros ajustes patrimoniales</t>
  </si>
  <si>
    <t>SECCIÓN II</t>
  </si>
  <si>
    <t>ESTADO DE RESULTADOS</t>
  </si>
  <si>
    <t>3.01.00.00</t>
  </si>
  <si>
    <t>Resultado De Explotacion</t>
  </si>
  <si>
    <t>3.01.01.00</t>
  </si>
  <si>
    <t>Ingresos de explotación</t>
  </si>
  <si>
    <t>3.01.02.00</t>
  </si>
  <si>
    <t xml:space="preserve">Costos de explotación </t>
  </si>
  <si>
    <t>3.01.03.00</t>
  </si>
  <si>
    <t xml:space="preserve">Gastos de administración y ventas </t>
  </si>
  <si>
    <t>3.01.11.00</t>
  </si>
  <si>
    <t>Ingresos de explotación con partes relacionadas del exterior</t>
  </si>
  <si>
    <t>3.01.12.00</t>
  </si>
  <si>
    <t>Costos de explotación con relacionados del exterior</t>
  </si>
  <si>
    <t>3.01.13.00</t>
  </si>
  <si>
    <t>Gastos de administración y ventas con relacionados del exterior</t>
  </si>
  <si>
    <t>3.02.00.00</t>
  </si>
  <si>
    <t>Resultado Fuera De Explotacion</t>
  </si>
  <si>
    <t>3.02.01.00</t>
  </si>
  <si>
    <t>Ingresos financieros</t>
  </si>
  <si>
    <t>3.02.02.00</t>
  </si>
  <si>
    <t>Utilidad (pérdida) inversiones empresas relacionadas</t>
  </si>
  <si>
    <t>3.02.03.00</t>
  </si>
  <si>
    <t>Otros ingresos fuera de la explotación</t>
  </si>
  <si>
    <t>3.02.06.00</t>
  </si>
  <si>
    <t xml:space="preserve">Gastos financieros con empresas relacionadas </t>
  </si>
  <si>
    <t>3.02.07.00</t>
  </si>
  <si>
    <t xml:space="preserve">Gastos financieros con empresas no relacionadas </t>
  </si>
  <si>
    <t>3.02.08.00</t>
  </si>
  <si>
    <t>Resultado por Instrumentos Derivados</t>
  </si>
  <si>
    <t>3.02.11.00</t>
  </si>
  <si>
    <t>Ingresos financieros con partes relacionadas del exterior</t>
  </si>
  <si>
    <t>3.02.16.00</t>
  </si>
  <si>
    <t>Gastos financieros con partes relacionadas del exterior</t>
  </si>
  <si>
    <t>3.02.30.00</t>
  </si>
  <si>
    <t>Intereses percibidos o devengado con partes relacionadas del exterior</t>
  </si>
  <si>
    <t>3.02.31.00</t>
  </si>
  <si>
    <t>Intereses pagados o adeudados con partes relacionadas del exterior</t>
  </si>
  <si>
    <t>3.03.00.00</t>
  </si>
  <si>
    <t>Resultados que no representan flujo de fondos</t>
  </si>
  <si>
    <t>3.03.01.00</t>
  </si>
  <si>
    <t>Depreciacion</t>
  </si>
  <si>
    <t>3.03.02.00</t>
  </si>
  <si>
    <t>Deterioros</t>
  </si>
  <si>
    <t>3.03.03.00</t>
  </si>
  <si>
    <t>Amortización Intangibles distintos a las Plusvalias</t>
  </si>
  <si>
    <t>3.03.04.00</t>
  </si>
  <si>
    <t>Amortización menor valor de inversiones (Goodwill)</t>
  </si>
  <si>
    <t>3.03.05.00</t>
  </si>
  <si>
    <t>Amortización mayor valor de inversiones</t>
  </si>
  <si>
    <t>3.03.06.00</t>
  </si>
  <si>
    <t>Castigos</t>
  </si>
  <si>
    <t>3.04.00.00</t>
  </si>
  <si>
    <t>Ajustes a Valor de Mercado</t>
  </si>
  <si>
    <t>3.04.01.00</t>
  </si>
  <si>
    <t>Valor Mercado Instrumentos Derivados acogidos Ley 20.544</t>
  </si>
  <si>
    <t>3.04.02.00</t>
  </si>
  <si>
    <r>
      <t xml:space="preserve">Valor Mercado Instrumentos Derivados </t>
    </r>
    <r>
      <rPr>
        <b/>
        <sz val="11"/>
        <rFont val="Calibri Light"/>
        <family val="2"/>
        <scheme val="major"/>
      </rPr>
      <t xml:space="preserve">NO </t>
    </r>
    <r>
      <rPr>
        <sz val="11"/>
        <rFont val="Calibri Light"/>
        <family val="2"/>
        <scheme val="major"/>
      </rPr>
      <t>acogidos Ley 20.544</t>
    </r>
  </si>
  <si>
    <t>3.04.03.00</t>
  </si>
  <si>
    <t>Ajuste Valor Mercado Existencias (VNR) y Activos Biologicos</t>
  </si>
  <si>
    <t>3.04.04.00</t>
  </si>
  <si>
    <t>Ajuste Valor Mercado Propiedad Planta y Equipo, Propiedad Inversion, Activos No Corrientes Mantenidos para la Venta</t>
  </si>
  <si>
    <t>3.04.05.00</t>
  </si>
  <si>
    <t>Ajuste Valor Mercado Fondos Mutuos</t>
  </si>
  <si>
    <t>3.04.06.00</t>
  </si>
  <si>
    <t>Ajuste Valor Mercado Valores Negociables</t>
  </si>
  <si>
    <t>3.04.07.00</t>
  </si>
  <si>
    <t>Ajuste Valor Neto Realización</t>
  </si>
  <si>
    <t>3.04.99.00</t>
  </si>
  <si>
    <t>Otros Ajustes a Valor Mercado</t>
  </si>
  <si>
    <t>3.05.00.00</t>
  </si>
  <si>
    <t>Otros Resultados</t>
  </si>
  <si>
    <t>3.05.01.00</t>
  </si>
  <si>
    <t>Resultado por la Enajenacion de Inversiones Permanentes</t>
  </si>
  <si>
    <t>3.05.02.00</t>
  </si>
  <si>
    <t>Resultado por la Enajenacion de Inversiones en otras sociedades</t>
  </si>
  <si>
    <t>3.05.05.00</t>
  </si>
  <si>
    <t>Resultado por la Enajenacion de Inversiones en Valores Negociables</t>
  </si>
  <si>
    <t>3.05.07.00</t>
  </si>
  <si>
    <t>Resultado por la Enajenacion Propiedad Planta y Equipos,Propiedad de Inversion y Activos no Corrientes mantenidos para la venta</t>
  </si>
  <si>
    <t>3.05.08.00</t>
  </si>
  <si>
    <t>Resultado enajenación Activo Fijo</t>
  </si>
  <si>
    <t>3.05.10.00</t>
  </si>
  <si>
    <t xml:space="preserve">Otros egresos fuera de la explotación </t>
  </si>
  <si>
    <t>3.05.11.00</t>
  </si>
  <si>
    <t>Corrección monetaria</t>
  </si>
  <si>
    <t>3.05.12.00</t>
  </si>
  <si>
    <t>Diferencias de cambio</t>
  </si>
  <si>
    <t>3.05.13.00</t>
  </si>
  <si>
    <t>3.05.15.00</t>
  </si>
  <si>
    <t>Intereses,Multas y Reajustes</t>
  </si>
  <si>
    <t>3.05.16.00</t>
  </si>
  <si>
    <t>Patentes Municipales</t>
  </si>
  <si>
    <t>3.05.17.00</t>
  </si>
  <si>
    <t>Otros Impuestos</t>
  </si>
  <si>
    <t>3.06.00.00</t>
  </si>
  <si>
    <t xml:space="preserve">Resultado Antes de Impuesto a la Renta </t>
  </si>
  <si>
    <t>3.06.01.00</t>
  </si>
  <si>
    <t>Impuesto a La Renta</t>
  </si>
  <si>
    <t>3.06.02.00</t>
  </si>
  <si>
    <t>Impuesto Diferido</t>
  </si>
  <si>
    <t>ANEXO DJ1926</t>
  </si>
  <si>
    <t xml:space="preserve">Anexo único Declaración Jurada (DJ)  N°1926 </t>
  </si>
  <si>
    <t>DDJJ 1926 Sección B, deberá considerar las partidas de Ajustes Tributarios Seccion III de este Anexo (cuentas inician con N° 5)</t>
  </si>
  <si>
    <t>SECCIÓN III</t>
  </si>
  <si>
    <t xml:space="preserve">  AJUSTES TRIBUTARIOS (DDJJ 1926 Sección B) </t>
  </si>
  <si>
    <t xml:space="preserve">Ajustes Tributarios (DDJJ 1846 Sección C) </t>
  </si>
  <si>
    <t>5.01.01.00</t>
  </si>
  <si>
    <t>Por Efectivo y Valores Negociables</t>
  </si>
  <si>
    <t>5.01.01.01</t>
  </si>
  <si>
    <t>Corr.mon. de las acciones de sociedades anónimas (SPA, FIP)  Art. 41 inciso 1 N°8</t>
  </si>
  <si>
    <t>5.01.01.02</t>
  </si>
  <si>
    <t>Corr.mon. de los aportes en sociedades de personas. Art. 41 inciso 1 N°9</t>
  </si>
  <si>
    <t>5.01.01.03</t>
  </si>
  <si>
    <t>Corr.mon.bonos, pagares y otros activos financieros</t>
  </si>
  <si>
    <t>5.01.01.04</t>
  </si>
  <si>
    <t>Interes a valor tributario por activos financieros</t>
  </si>
  <si>
    <t>Dividendos Percibidos contabilizados en ingresos según registros contables</t>
  </si>
  <si>
    <t>5.01.01.06</t>
  </si>
  <si>
    <t>Ajuste por Valor Mercado de Fondos Mutuos</t>
  </si>
  <si>
    <t>5.01.01.07</t>
  </si>
  <si>
    <t xml:space="preserve">Ajuste por Valor Mercado otros instrumentos Financieros </t>
  </si>
  <si>
    <t>5.01.01.08</t>
  </si>
  <si>
    <t>Deterioro por activos financieros</t>
  </si>
  <si>
    <t>5.01.01.09</t>
  </si>
  <si>
    <t>Ajuste tasa efectiva por activos financieros</t>
  </si>
  <si>
    <t>5.01.01.10</t>
  </si>
  <si>
    <t xml:space="preserve">Resultado por Enajenación activos financieros según registros contables </t>
  </si>
  <si>
    <t>5.01.01.11</t>
  </si>
  <si>
    <t>Resultado por Enajenación activos financieros a valor tributario</t>
  </si>
  <si>
    <t>5.01.01.98</t>
  </si>
  <si>
    <t>Otros agregados al resultado tributario por activos financieros</t>
  </si>
  <si>
    <t>5.01.01.99</t>
  </si>
  <si>
    <t>Otros deducidos al resultado tributario por activos financieros</t>
  </si>
  <si>
    <t>5.01.02.00</t>
  </si>
  <si>
    <t>Por Instrumentos Derivados y contratos de Retrocompra o Retroventa</t>
  </si>
  <si>
    <t>5.01.02.01</t>
  </si>
  <si>
    <t>Valor mercado instrumentos derivados NO acogidos Ley 20.544</t>
  </si>
  <si>
    <t>5.01.02.02</t>
  </si>
  <si>
    <t>Valor mercado instrumentos derivados registrados en patrimonio acogidos Ley 20.544</t>
  </si>
  <si>
    <t>5.01.02.03</t>
  </si>
  <si>
    <t>Ineficacia por Instrumentos derivados</t>
  </si>
  <si>
    <t>5.01.02.04</t>
  </si>
  <si>
    <t>Ajuste por pactos o contratos de retrocompra y/o retroventa según registros contables</t>
  </si>
  <si>
    <t>5.01.02.05</t>
  </si>
  <si>
    <t>Ajuste por pactos, contratos de retrocompra y/o retroventa a valor tributario</t>
  </si>
  <si>
    <t>5.01.02.96</t>
  </si>
  <si>
    <t>Otros agregados al resultado tributario por instrumentos derivados</t>
  </si>
  <si>
    <t>5.01.02.97</t>
  </si>
  <si>
    <t>Otras deducciones al resultado tributario por instrumentos derivados</t>
  </si>
  <si>
    <t>5.01.02.98</t>
  </si>
  <si>
    <t>Otros agregados al resultado tributario por pactos, pactos retrocompra y/o retroventa</t>
  </si>
  <si>
    <t>5.01.02.99</t>
  </si>
  <si>
    <t>Otras deducciones al resultado tributario por pactos, pactos retrocompra y/o retroventa</t>
  </si>
  <si>
    <t>5.01.03.00</t>
  </si>
  <si>
    <t>Por deudores comerciales</t>
  </si>
  <si>
    <t>5.01.03.01</t>
  </si>
  <si>
    <t>Castigo directo deudores incobrables según registros contables</t>
  </si>
  <si>
    <t>5.01.03.02</t>
  </si>
  <si>
    <t>Estimación deudores incobrables según registros contables</t>
  </si>
  <si>
    <t>Castigo deudores incobrables Art.31 Inciso 4 N°4</t>
  </si>
  <si>
    <t>5.01.03.04</t>
  </si>
  <si>
    <t xml:space="preserve">Estimacion deudores incobrables Art.31 Inciso 4 N°4 </t>
  </si>
  <si>
    <t>5.01.03.05</t>
  </si>
  <si>
    <t>Resultado por Venta de Cartera según registros contables</t>
  </si>
  <si>
    <t>5.01.03.06</t>
  </si>
  <si>
    <t>Resultado por Venta de Cartera a Valor Tributario</t>
  </si>
  <si>
    <t>5.01.03.07</t>
  </si>
  <si>
    <t>Ajuste por Colocaciones por efecto de Tasa Efectiva</t>
  </si>
  <si>
    <t>Otros agregados al resultado tributario por deudores comericales</t>
  </si>
  <si>
    <t>5.01.03.99</t>
  </si>
  <si>
    <t>Otras deducciones al resultado tributario por deudores incobrables</t>
  </si>
  <si>
    <t>5.01.04.00</t>
  </si>
  <si>
    <t>Por Activo realizable (inventarios) y Activos Biológicos</t>
  </si>
  <si>
    <t>5.01.04.01</t>
  </si>
  <si>
    <t>Corr.mon. de los bienes físicos del activo realizable (inventarios)  Art. 41 inciso 1 N°3 LIR</t>
  </si>
  <si>
    <t>5.01.04.02</t>
  </si>
  <si>
    <t>Ajuste por  Valor Neto Realización</t>
  </si>
  <si>
    <t>5.01.04.03</t>
  </si>
  <si>
    <t>Ajuste por Provision Obsolescencia</t>
  </si>
  <si>
    <t>5.01.04.04</t>
  </si>
  <si>
    <t xml:space="preserve">Ajuste por concepto de acortamiento </t>
  </si>
  <si>
    <t>5.01.04.09</t>
  </si>
  <si>
    <t>Ajuste por Costo Financiero activado (Intereses activados en inventario)</t>
  </si>
  <si>
    <t>5.01.04.05</t>
  </si>
  <si>
    <t>Ajuste por CIF activados financieramente</t>
  </si>
  <si>
    <t>5.01.04.06</t>
  </si>
  <si>
    <t>Costo de Ventas según registros contables</t>
  </si>
  <si>
    <t>5.01.04.07</t>
  </si>
  <si>
    <t>Costo directo de bienes y servicios Art.30 LIR</t>
  </si>
  <si>
    <t>5.01.04.08</t>
  </si>
  <si>
    <t>Ajuste Valor Mercado activos Biológicos</t>
  </si>
  <si>
    <t>5.01.04.98</t>
  </si>
  <si>
    <t>Otros agregados al resultado tributario por inventarios</t>
  </si>
  <si>
    <t>5.01.04.99</t>
  </si>
  <si>
    <t>Otras deducciones al resultado tributario por inventarios</t>
  </si>
  <si>
    <t>5.01.05.00</t>
  </si>
  <si>
    <t>Por Propiedad Planta y Equipo , Propiedades de Inversion  y Activos disponibles para la Venta  (excluye a Bienes entregados en Leasing)</t>
  </si>
  <si>
    <t>Corr.mon. de los bienes físicos del activo inmovilizado. Art. 41 inciso 1 N°2</t>
  </si>
  <si>
    <t>5.01.05.02</t>
  </si>
  <si>
    <t xml:space="preserve">Deterioro (Impairtment) propiedad planta y equipo según registros contables  </t>
  </si>
  <si>
    <t>5.01.05.03</t>
  </si>
  <si>
    <t xml:space="preserve">Pérdida por revalorización propiedad planta y equipo según registros contables </t>
  </si>
  <si>
    <t>5.01.05.04</t>
  </si>
  <si>
    <t xml:space="preserve">Castigo Financiero propiedad planta y equipo  según registros contables  </t>
  </si>
  <si>
    <t xml:space="preserve">Depreciación Financiera según registros contables  </t>
  </si>
  <si>
    <t>Depreciación Normal bienes físicos del activo inmovilizado Art.31 Inciso 4 N°5</t>
  </si>
  <si>
    <t>5.01.05.07</t>
  </si>
  <si>
    <t>Depreciación Acelerada bienes físicos del activo inmovilizado Art.31 Inciso 4 N°5</t>
  </si>
  <si>
    <t>5.01.05.08</t>
  </si>
  <si>
    <t>Ajuste por Costo Financiero activado (Intereses activados PPE)</t>
  </si>
  <si>
    <t>5.01.05.09</t>
  </si>
  <si>
    <t xml:space="preserve">Utilidad por revalorización propiedad planta y equipo según registros contables </t>
  </si>
  <si>
    <t>5.01.05.10</t>
  </si>
  <si>
    <t>Ajuste Valor Mercado Propiedades de Inversión</t>
  </si>
  <si>
    <t>5.01.05.11</t>
  </si>
  <si>
    <t>Ajuste Valor Mercado Activos mantenidos para la venta</t>
  </si>
  <si>
    <t>5.01.05.12</t>
  </si>
  <si>
    <t>Ajuste Valor Mercado Activos provenientes de Intercambios de activos</t>
  </si>
  <si>
    <t>5.01.05.13</t>
  </si>
  <si>
    <t>Provisión bienes recibidos en pago, remate judicial o de aquellos disponibles para la venta</t>
  </si>
  <si>
    <t>5.01.05.14</t>
  </si>
  <si>
    <t>Resultado por Enajenacion de propiedad planta y equipo, Propiedades de Inversion y Activos disponibles para la venta según registros contables</t>
  </si>
  <si>
    <t>5.01.05.15</t>
  </si>
  <si>
    <t>Resultado por Enajenacion de  bienes físicos del activo inmovilizado (valor tributario)</t>
  </si>
  <si>
    <t>5.01.05.16</t>
  </si>
  <si>
    <t>Castigo Tributario de los bienes físicos del activo inmovilizado</t>
  </si>
  <si>
    <t>5.01.05.17</t>
  </si>
  <si>
    <t>Ajuste por Remodelaciones Bienes Propios</t>
  </si>
  <si>
    <t>5.01.05.18</t>
  </si>
  <si>
    <t>Ajuste por Remodelaciones Bienes de Terceros</t>
  </si>
  <si>
    <t>5.01.05.19</t>
  </si>
  <si>
    <t>Dep.Acel.bienes físicos del activo inmovilizado Art.31 Inciso 4 N°5 Bis Inciso 1ro (12 Meses)</t>
  </si>
  <si>
    <t>5.01.05.20</t>
  </si>
  <si>
    <t>Dep.Acel.bienes físicos del activo inmovilizado Art.31 Inciso 4 N°5 Bis Inciso 2do (1/10 Depreciacion)</t>
  </si>
  <si>
    <t>5.01.05.96</t>
  </si>
  <si>
    <t>Otros agregados o deducciones por Propiedades de Inversión</t>
  </si>
  <si>
    <t>5.01.05.97</t>
  </si>
  <si>
    <t>Otros agregados o deducciones por activos mantenidos para la venta</t>
  </si>
  <si>
    <t>5.01.05.98</t>
  </si>
  <si>
    <t>Otros agregados al resultado tributario por activo fijo</t>
  </si>
  <si>
    <t>Otras deducciones al resultado tributario por activo fijo</t>
  </si>
  <si>
    <t>5.01.06.00</t>
  </si>
  <si>
    <t xml:space="preserve">Activos contratados por leasing </t>
  </si>
  <si>
    <t>Depreciación de activos en leasing</t>
  </si>
  <si>
    <t xml:space="preserve">Intereses pagados por Leasing </t>
  </si>
  <si>
    <t>5.01.06.03</t>
  </si>
  <si>
    <t>Reajustes por  Obligaciones por Leasing</t>
  </si>
  <si>
    <t>5.01.06.04</t>
  </si>
  <si>
    <t>Reajustes por Intereses Diferidos por Leasing</t>
  </si>
  <si>
    <t xml:space="preserve">Cuotas pagadas por Leasing </t>
  </si>
  <si>
    <t>5.01.06.06</t>
  </si>
  <si>
    <t xml:space="preserve">Cuotas anticipadas por Leasing </t>
  </si>
  <si>
    <t>5.01.06.98</t>
  </si>
  <si>
    <t>Otros agregados al resultado tributario por  activos en leasing</t>
  </si>
  <si>
    <t>5.01.06.99</t>
  </si>
  <si>
    <t>Otras deducciones al resultado tributario por activos en leasing</t>
  </si>
  <si>
    <t>5.01.07.00</t>
  </si>
  <si>
    <t>Activos intangibles distintos de la plusvalía (neto)</t>
  </si>
  <si>
    <t>5.01.07.01</t>
  </si>
  <si>
    <t>Corr.mon. de los derechos de llave, pertenencias, concesiones mineras y otros. Art. 41 inciso 1 N°6</t>
  </si>
  <si>
    <t>5.01.07.02</t>
  </si>
  <si>
    <t>Corr.mon. de los gastos de organización y puesta en marcha, Art. 41 inciso 1 N°7</t>
  </si>
  <si>
    <t>5.01.07.03</t>
  </si>
  <si>
    <t>Corr.mon. de los costos y gastos diferidos. Art. 41 inciso 1 N°7</t>
  </si>
  <si>
    <t>5.01.07.04</t>
  </si>
  <si>
    <t>Amortización de derechos de llave, pertenencias y concesiones mineras (Valor Financiero)</t>
  </si>
  <si>
    <t>5.01.07.05</t>
  </si>
  <si>
    <t>Amortización gastos de organización y puesta en marcha</t>
  </si>
  <si>
    <t>5.01.07.06</t>
  </si>
  <si>
    <t>Amortizacion de los costos y gastos diferidos. Art. 41 inciso 1 N°7</t>
  </si>
  <si>
    <t>5.01.07.98</t>
  </si>
  <si>
    <t>Otros agregados al resultado tributario por intangibles</t>
  </si>
  <si>
    <t>5.01.07.99</t>
  </si>
  <si>
    <t>Otras deducciones al resultado tributario por intangibles</t>
  </si>
  <si>
    <t>5.01.08.00</t>
  </si>
  <si>
    <t>Por Inversiones en otras Entidades</t>
  </si>
  <si>
    <t>5.01.08.01</t>
  </si>
  <si>
    <t>5.01.08.02</t>
  </si>
  <si>
    <t>5.01.08.03</t>
  </si>
  <si>
    <t>Corr.Mon.derechos Moneda Extranjera art.41 N°4  (agencias)</t>
  </si>
  <si>
    <t>5.01.08.04</t>
  </si>
  <si>
    <t>Resultado devengado en sociedades situadas en Chile</t>
  </si>
  <si>
    <t>5.01.08.05</t>
  </si>
  <si>
    <t>Resultado devengado en sociedades situadas en el Exterior</t>
  </si>
  <si>
    <t>5.01.08.06</t>
  </si>
  <si>
    <t>Resultado devengado en Agencia u otro establecimiento permanente</t>
  </si>
  <si>
    <t>5.01.08.07</t>
  </si>
  <si>
    <t xml:space="preserve">Resultado por Enajenación Inversiones en otras Entidades según registros contables </t>
  </si>
  <si>
    <t>5.01.08.08</t>
  </si>
  <si>
    <t>Resultado por Enajenación Inversiones en otras Entidades a Valor Tributario</t>
  </si>
  <si>
    <t>5.01.08.98</t>
  </si>
  <si>
    <t>Otros agregados al resultado tributario por Inversiones en otras Entidades</t>
  </si>
  <si>
    <t>5.01.08.99</t>
  </si>
  <si>
    <t>Otras deducciones al resultado tributario por inversiones en otras Entidades</t>
  </si>
  <si>
    <t>5.01.09.00</t>
  </si>
  <si>
    <t>Por Plusvalía (Goodwill) y Minusvalia (Badwill)</t>
  </si>
  <si>
    <t>5.01.09.01</t>
  </si>
  <si>
    <t>Deteriorio por Goodwill</t>
  </si>
  <si>
    <t>5.01.09.02</t>
  </si>
  <si>
    <t xml:space="preserve">Corr.Mon.Goodwill en relacion Art.31 inciso 4 N°9 </t>
  </si>
  <si>
    <t>5.01.09.03</t>
  </si>
  <si>
    <t>Amortización menor valor tributario en fusión Art.31 inciso 4 N°9</t>
  </si>
  <si>
    <t>5.01.09.04</t>
  </si>
  <si>
    <t>Corr.Mon.Mayor valor tributario en fusión Art.15</t>
  </si>
  <si>
    <t>5.01.09.05</t>
  </si>
  <si>
    <t>Ingreso por mayor valor tributario en fusión Art.15</t>
  </si>
  <si>
    <t>5.01.09.06</t>
  </si>
  <si>
    <t>Corr.Mon. Intangible por Goodwill en relacion Art.31 inciso 4 N°9 (Ley 20.780)</t>
  </si>
  <si>
    <t>5.01.09.98</t>
  </si>
  <si>
    <t>Otros agregados al resultado tributario por Goodwil y/o Badwill</t>
  </si>
  <si>
    <t>5.01.09.99</t>
  </si>
  <si>
    <t>Otras deducciones al resultado tributario por Goodwil y/o Badwill</t>
  </si>
  <si>
    <t>5.01.10.00</t>
  </si>
  <si>
    <t>Por Bienes entregados en Leasing</t>
  </si>
  <si>
    <t>5.01.10.01</t>
  </si>
  <si>
    <t>Corr.mon. de los bienes físicos del activo inmovilizado (entregados en leasing) . Art. 41 inciso 1 N°2</t>
  </si>
  <si>
    <t>5.01.10.02</t>
  </si>
  <si>
    <t>Ingreso por cuotas percibidas por leasing</t>
  </si>
  <si>
    <t>5.01.10.03</t>
  </si>
  <si>
    <t>Ingreso por cuotas devengadas por leasing</t>
  </si>
  <si>
    <t>5.01.10.04</t>
  </si>
  <si>
    <t>Ingreso por Intereses por leasing según registros contables</t>
  </si>
  <si>
    <t>5.01.10.05</t>
  </si>
  <si>
    <t xml:space="preserve">Ingreso Tributario por Seguros Devengados por Bienes Siniestrados </t>
  </si>
  <si>
    <t>5.01.10.06</t>
  </si>
  <si>
    <t>Resultado por reajustes por leasing según registros contables</t>
  </si>
  <si>
    <t>5.01.10.07</t>
  </si>
  <si>
    <t>Estimación deudores incobrables por leasing</t>
  </si>
  <si>
    <t>5.01.10.08</t>
  </si>
  <si>
    <t>Depreciación Normal bienes entregados en  leasing (valor tributario)</t>
  </si>
  <si>
    <t>5.01.10.09</t>
  </si>
  <si>
    <t>Depreciación Acelerada bienes entregados en  leasing (valor tributario)</t>
  </si>
  <si>
    <t>5.01.10.10</t>
  </si>
  <si>
    <t>Otros ingresos por leasing según registros contables</t>
  </si>
  <si>
    <t>5.01.10.11</t>
  </si>
  <si>
    <t>Costo Venta Bienes entregados en Leasing  (al término del contrato)</t>
  </si>
  <si>
    <t>5.01.10.12</t>
  </si>
  <si>
    <t>Costo Venta Bienes entregados en Leasing (anticipado o cedido)</t>
  </si>
  <si>
    <t>5.01.10.13</t>
  </si>
  <si>
    <t>Gastos relacionados con Leasing, (Notariales, seguros, entre otros)</t>
  </si>
  <si>
    <t>Otros agregados al resultado tributario por  bienes entregados  en leasing</t>
  </si>
  <si>
    <t>5.01.10.99</t>
  </si>
  <si>
    <t>Otras deducciones al resultado tributario por activos bienes entregados en leasing</t>
  </si>
  <si>
    <t>5.01.11.00</t>
  </si>
  <si>
    <t>Por Otros pasivos financieros, corrientes</t>
  </si>
  <si>
    <t>5.01.11.01</t>
  </si>
  <si>
    <t>Ajuste tasa efectiva en obligaciones con bancos</t>
  </si>
  <si>
    <t>5.01.11.02</t>
  </si>
  <si>
    <t>Gastos diferidos por obligaciones con bancos</t>
  </si>
  <si>
    <t>5.01.11.03</t>
  </si>
  <si>
    <t>Menor Valor en Colocacion de Bonos</t>
  </si>
  <si>
    <t>5.01.11.04</t>
  </si>
  <si>
    <t>Corrección monetaria Menor Valor Bonos</t>
  </si>
  <si>
    <t>5.01.11.05</t>
  </si>
  <si>
    <t>Amortizacion Menor Valor Bonos</t>
  </si>
  <si>
    <t>5.01.11.06</t>
  </si>
  <si>
    <t>Gastos diferidos por Colocacion de Bonos</t>
  </si>
  <si>
    <t>5.01.11.07</t>
  </si>
  <si>
    <t>Corrección monetaria Gastos Diferidos por Colocacion de Bonos</t>
  </si>
  <si>
    <t>5.01.11.08</t>
  </si>
  <si>
    <t>Amortización Gastos diferidos por Colocacion de Bonos</t>
  </si>
  <si>
    <t>5.01.11.09</t>
  </si>
  <si>
    <t xml:space="preserve">Ajuste a Valor de Mercado por Bonos emitidos </t>
  </si>
  <si>
    <t>5.01.11.10</t>
  </si>
  <si>
    <t>Intereses Financieros por Bonos Emitidos</t>
  </si>
  <si>
    <t>5.01.11.11</t>
  </si>
  <si>
    <t>Intereses a Valor Tributario por Bonos Emitidos</t>
  </si>
  <si>
    <t>5.01.11.98</t>
  </si>
  <si>
    <t>Otros agregados al resultado tributario por bonos emitidos</t>
  </si>
  <si>
    <t>5.01.11.99</t>
  </si>
  <si>
    <t>Otros deducciones al resultado tributario por bonos emitidos</t>
  </si>
  <si>
    <t>5.01.12.00</t>
  </si>
  <si>
    <t>Por Impuesto a la Renta e Impuesto Diferido</t>
  </si>
  <si>
    <t>5.01.12.01</t>
  </si>
  <si>
    <t>Provisión Impuesto Renta 1a Categoría</t>
  </si>
  <si>
    <r>
      <t>Provisión Impuesto Único Artículo 21 (</t>
    </r>
    <r>
      <rPr>
        <b/>
        <sz val="11"/>
        <rFont val="Calibri Light"/>
        <family val="2"/>
        <scheme val="major"/>
      </rPr>
      <t>40</t>
    </r>
    <r>
      <rPr>
        <sz val="11"/>
        <rFont val="Calibri Light"/>
        <family val="2"/>
        <scheme val="major"/>
      </rPr>
      <t>%)</t>
    </r>
  </si>
  <si>
    <t>5.01.12.03</t>
  </si>
  <si>
    <t>Provisión Impuesto a la actividad Minera</t>
  </si>
  <si>
    <t>5.01.12.04</t>
  </si>
  <si>
    <t>Provisión Impuesto Único Empresa Estatal</t>
  </si>
  <si>
    <t>5.01.12.06</t>
  </si>
  <si>
    <t xml:space="preserve">Impuesto Diferido </t>
  </si>
  <si>
    <t>5.01.12.99</t>
  </si>
  <si>
    <t>Otras Provisiones por Impuestos</t>
  </si>
  <si>
    <t>5.01.13.00</t>
  </si>
  <si>
    <t>Por Provisiones Corrientes y No Corrientes por Beneficios a los Empleados</t>
  </si>
  <si>
    <t>5.01.13.01</t>
  </si>
  <si>
    <t xml:space="preserve">Provisión Vacaciones </t>
  </si>
  <si>
    <t>5.01.13.02</t>
  </si>
  <si>
    <t>Provisión Gratificaciones</t>
  </si>
  <si>
    <t>5.01.13.03</t>
  </si>
  <si>
    <t>Indemnización años de Servicios  Valor Financiero</t>
  </si>
  <si>
    <t>5.01.13.04</t>
  </si>
  <si>
    <t>Indemnización años de Servicios  Valor Tributario</t>
  </si>
  <si>
    <t>5.01.13.05</t>
  </si>
  <si>
    <t>Provisión por Bonos Metas, Bono Eficiencia, (entre otros)</t>
  </si>
  <si>
    <t>5.01.13.06</t>
  </si>
  <si>
    <t>Pagos Basados en Acciones</t>
  </si>
  <si>
    <t>5.01.13.98</t>
  </si>
  <si>
    <t>Provisiones por Beneficios Definidos</t>
  </si>
  <si>
    <t>5.01.13.99</t>
  </si>
  <si>
    <t>Otras Provisiones por Beneficios Empleados</t>
  </si>
  <si>
    <t>5.01.14.00</t>
  </si>
  <si>
    <t>Por Otras Provisiones</t>
  </si>
  <si>
    <t>5.01.14.01</t>
  </si>
  <si>
    <t>Provisión Gastos Por Pagar</t>
  </si>
  <si>
    <t>5.01.14.02</t>
  </si>
  <si>
    <t xml:space="preserve">Provisión Otras Eventualidades </t>
  </si>
  <si>
    <t>5.01.14.03</t>
  </si>
  <si>
    <t>Provisión Juicio Laboral</t>
  </si>
  <si>
    <t>5.01.14.04</t>
  </si>
  <si>
    <t>Provisiones Adicionales</t>
  </si>
  <si>
    <t>5.01.14.05</t>
  </si>
  <si>
    <t>Provisiones Riesgo Pais</t>
  </si>
  <si>
    <t>5.01.14.99</t>
  </si>
  <si>
    <t>5.01.15.00</t>
  </si>
  <si>
    <t>Por Capital Propio</t>
  </si>
  <si>
    <t>Corr.mon. del capital propio, Art. 41 inciso 1 N°1</t>
  </si>
  <si>
    <t>5.01.15.02</t>
  </si>
  <si>
    <t>Corr.mon. del capital propio, aumentos Art. 41 inciso 1 N°1</t>
  </si>
  <si>
    <t>Corr.mon. del capital propio, disminuciones de capital. Art. 41 inciso 1 N°1</t>
  </si>
  <si>
    <t>5.01.20.00</t>
  </si>
  <si>
    <t>Por Contratos de construccion</t>
  </si>
  <si>
    <t>5.01.20.01</t>
  </si>
  <si>
    <t>Resultado por contrato de Promesa de Venta según registro contable</t>
  </si>
  <si>
    <t>5.01.20.02</t>
  </si>
  <si>
    <t>Resultado por contrato de Suma Alzada según registro contable</t>
  </si>
  <si>
    <t>5.01.20.03</t>
  </si>
  <si>
    <t>Resultado por contrato de Obra de uso público según registro contable</t>
  </si>
  <si>
    <t>5.01.20.04</t>
  </si>
  <si>
    <t>Resultado por contrato de Promesa de Venta a valor tributario</t>
  </si>
  <si>
    <t>5.01.20.05</t>
  </si>
  <si>
    <t>Resultado por contrato de Suma Alzada a valor tributario</t>
  </si>
  <si>
    <t>5.01.20.06</t>
  </si>
  <si>
    <t>Resultado por contrato de Obra de uso público a valor tributario</t>
  </si>
  <si>
    <t>5.01.20.98</t>
  </si>
  <si>
    <t>Otros agregados al resultado tributario por contratos de construcción</t>
  </si>
  <si>
    <t>5.01.20.99</t>
  </si>
  <si>
    <t>Otras deducciones al resultado tributario por contrato de construcción</t>
  </si>
  <si>
    <t>5.03.01.00</t>
  </si>
  <si>
    <t>Por Ingreso NO renta (INR)</t>
  </si>
  <si>
    <t>5.03.01.01</t>
  </si>
  <si>
    <t xml:space="preserve">INR por enajenación de instrumentos de deuda de oferta pública Art.104 LIR </t>
  </si>
  <si>
    <t>5.03.01.02</t>
  </si>
  <si>
    <t xml:space="preserve">INR por enajenación de valores Art.107 LIR </t>
  </si>
  <si>
    <t>5.03.01.03</t>
  </si>
  <si>
    <t>INR provenientes de la explotación de bienes raices no agricolas D.F.L.N°2</t>
  </si>
  <si>
    <t>5.03.01.04</t>
  </si>
  <si>
    <t xml:space="preserve">Costo Directo INR por enajenación de instrumentos de deuda de oferta pública Art.104 LIR </t>
  </si>
  <si>
    <t>5.03.01.05</t>
  </si>
  <si>
    <t xml:space="preserve">Costo Directo INR por enajenación de valores Art.107 LIR </t>
  </si>
  <si>
    <t>5.03.01.06</t>
  </si>
  <si>
    <t>Costo Directo INR provenientes de la explotación de bienes raices no agricolas D.F.L.N°2</t>
  </si>
  <si>
    <t>5.03.01.07</t>
  </si>
  <si>
    <t xml:space="preserve">Gastos Utilización Común INR por enajenación de instrumentos de deuda de oferta pública Art.104 LIR </t>
  </si>
  <si>
    <t>5.03.01.08</t>
  </si>
  <si>
    <t xml:space="preserve">Gastos Utilización Común INR por enajenación de valores Art.107 LIR </t>
  </si>
  <si>
    <t>5.03.01.09</t>
  </si>
  <si>
    <t>Gastos Utilización Común INR provenientes de la explotación de bienes raices no agricolas D.F.L.N°2</t>
  </si>
  <si>
    <t>Otros INR</t>
  </si>
  <si>
    <t>5.03.01.98</t>
  </si>
  <si>
    <t>Otros Costos Directos INR</t>
  </si>
  <si>
    <t>5.03.01.99</t>
  </si>
  <si>
    <t>Otros Gastos Utilización Común</t>
  </si>
  <si>
    <t>5.03.02.00</t>
  </si>
  <si>
    <t>Por Rentas exentas de primera categoría (REX)</t>
  </si>
  <si>
    <t>5.03.02.01</t>
  </si>
  <si>
    <t>Rentas o ingresos exentos de primera categoría</t>
  </si>
  <si>
    <t>5.03.02.02</t>
  </si>
  <si>
    <t>Costos directos asociados a REX de primera categoría</t>
  </si>
  <si>
    <t>5.03.02.03</t>
  </si>
  <si>
    <t>Gastos Utilización Común a REX</t>
  </si>
  <si>
    <t>5.03.04.00</t>
  </si>
  <si>
    <t>Por Otros Ajustes tributarios</t>
  </si>
  <si>
    <t>5.03.04.01</t>
  </si>
  <si>
    <t>Corr.mon. de los créditos o derechos en moneda extranjera o reajustables. Art. 41 inciso 1 N°4</t>
  </si>
  <si>
    <t>5.03.04.02</t>
  </si>
  <si>
    <t>Corr.mon. de monedas extranjeras y de oro. Art. 41 inciso 1 N°5</t>
  </si>
  <si>
    <t>5.03.04.03</t>
  </si>
  <si>
    <t>Corr.mon. de deudas u obligaciones en moneda extranjera o reajustables. Art. 41 inciso 1 N°10</t>
  </si>
  <si>
    <t>5.03.04.04</t>
  </si>
  <si>
    <t>Corrección monetaria cierre de faenas mineras (Ley 20.551)</t>
  </si>
  <si>
    <t>5.03.04.05</t>
  </si>
  <si>
    <t>Ingresos de explotación Artículos 15 / 29 LIR  ( Valor Tributario)</t>
  </si>
  <si>
    <t>5.03.04.06</t>
  </si>
  <si>
    <t xml:space="preserve">PPUA  </t>
  </si>
  <si>
    <t>5.03.04.11</t>
  </si>
  <si>
    <t>Interés Devengado Art. 20 N° 2 letra g</t>
  </si>
  <si>
    <t>5.03.04.20</t>
  </si>
  <si>
    <t>Deduccion 50% RLI (14 ter letra C)</t>
  </si>
  <si>
    <t>5.03.04.21</t>
  </si>
  <si>
    <t>Reposición 14 ter letra C)</t>
  </si>
  <si>
    <t>5.03.04.22</t>
  </si>
  <si>
    <t>Deducción Gasto por pago Impuesto Voluntario Art. 14 letra A) N° 5 y letra B) N° 3)</t>
  </si>
  <si>
    <t>5.03.04.40</t>
  </si>
  <si>
    <t>Rentas Pasivas devengadas</t>
  </si>
  <si>
    <t>5.03.04.98</t>
  </si>
  <si>
    <t xml:space="preserve">Otros agregados al resultado tributario </t>
  </si>
  <si>
    <t>5.03.04.99</t>
  </si>
  <si>
    <t xml:space="preserve">Otras deducciones al resultado tributario </t>
  </si>
  <si>
    <t>5.03.05.00</t>
  </si>
  <si>
    <t>Por Gastos rechazados</t>
  </si>
  <si>
    <t>5.03.05.01</t>
  </si>
  <si>
    <t>Contribuciones Bienes Raices</t>
  </si>
  <si>
    <t>5.03.05.02</t>
  </si>
  <si>
    <t>Gastos No Documentados</t>
  </si>
  <si>
    <t>5.03.05.04</t>
  </si>
  <si>
    <t>Gastos por Donaciones Rechazadas</t>
  </si>
  <si>
    <t>5.03.05.05</t>
  </si>
  <si>
    <t>Gastos por Automóvil, Station Wagon y Similares</t>
  </si>
  <si>
    <t>Gasto por Intereses, Reajustes y Multas Fiscales</t>
  </si>
  <si>
    <t>Gasto por 'Impuesto de Primera Categoría</t>
  </si>
  <si>
    <t>Gasto por 'Reajustes Art.72 LIR</t>
  </si>
  <si>
    <t>Otras partidas  que disminuyeron la renta líquida declarada clasificados en la letra b) a g) del N°1 art 33 LIR</t>
  </si>
  <si>
    <t>5.03.05.99</t>
  </si>
  <si>
    <t>Otras Partidas segun inciso 2° art 21 LIR</t>
  </si>
  <si>
    <t>5.04.01.00</t>
  </si>
  <si>
    <t>Por Pérdida Tributaria de Arrastre</t>
  </si>
  <si>
    <t>5.04.01.01</t>
  </si>
  <si>
    <t xml:space="preserve">Pérdida Tributaria de Arrastre actualizada </t>
  </si>
  <si>
    <t xml:space="preserve"> Rentas e incremento Absorbidos por la PT 
 [5 y 6]</t>
  </si>
  <si>
    <r>
      <t>Deducción Beneficio</t>
    </r>
    <r>
      <rPr>
        <sz val="8"/>
        <color indexed="10"/>
        <rFont val="Arial"/>
        <family val="2"/>
      </rPr>
      <t xml:space="preserve"> 14 E</t>
    </r>
    <r>
      <rPr>
        <sz val="8"/>
        <rFont val="Arial"/>
        <family val="2"/>
      </rPr>
      <t xml:space="preserve"> </t>
    </r>
    <r>
      <rPr>
        <strike/>
        <sz val="8"/>
        <color indexed="10"/>
        <rFont val="Arial"/>
        <family val="2"/>
      </rPr>
      <t xml:space="preserve"> letra C) Artículo 14 Ter.</t>
    </r>
    <r>
      <rPr>
        <sz val="8"/>
        <rFont val="Arial"/>
        <family val="2"/>
      </rPr>
      <t xml:space="preserve">
 [4]</t>
    </r>
  </si>
  <si>
    <t>nº</t>
  </si>
  <si>
    <t>Mes/acc</t>
  </si>
  <si>
    <t>total</t>
  </si>
  <si>
    <t>Estimación y/o castigo deudores incobrables, según criterio financiero</t>
  </si>
  <si>
    <t>Pérdidas por ingresos no renta ( art 17 LIR) generados</t>
  </si>
  <si>
    <t>Proporcionalidad gastos ingresos no rentas</t>
  </si>
  <si>
    <t>Intereses devengados por inversiones bonos del artículo104 LIR</t>
  </si>
  <si>
    <t>Corrección Monetaria Saldo Deudor (Art. 32 Nº 1 LIR).</t>
  </si>
  <si>
    <t>Corrección Monetaria Saldo Acreedor (Art. 32 Nº 2 LIR).</t>
  </si>
  <si>
    <t>Partidas del inciso primero no afectas al 40% del artículo 21 LIR</t>
  </si>
  <si>
    <t>Partidas del inciso segundo del artículo 21 LIR</t>
  </si>
  <si>
    <t>Gastos que se deben agregar a la RLI según el N°1 del Art. 33 LIR</t>
  </si>
  <si>
    <t>Gastos adeudados por cambio de régimen</t>
  </si>
  <si>
    <t>Castigo de deudas incobrables según artículo 31 inc 4º Nº4 LIR</t>
  </si>
  <si>
    <t>Amortización de intangibles artículo 22 transitorio bis 4º,5º y 6º Ley 21210</t>
  </si>
  <si>
    <t>Gasto Goodwill Tributario del ejercicio.</t>
  </si>
  <si>
    <t>Gastos Rechazados afectos a la tributación del Inc. 1° Art. 21 LIR</t>
  </si>
  <si>
    <t>Gastos Rechazados afectos a la tributación del Inc. 3° Art. 21 LIR</t>
  </si>
  <si>
    <t>Rentas Exentas Impto. 1ª Categoría (Art. 33 N°2 LIR).</t>
  </si>
  <si>
    <t>Dividendos y/o Utilidades Sociales percibidos o devengados (Art.33 N°2 LIR).</t>
  </si>
  <si>
    <t>Dividendos y/o Utilidades Sociales percibidos o devengados (Art.33 N°2 LIR) INR</t>
  </si>
  <si>
    <t>Ingresos No Renta (Art. 17 LIR).</t>
  </si>
  <si>
    <t>Pérdidas de Ejercicios Anteriores (Art. 31 N°3 LIR).</t>
  </si>
  <si>
    <t>Incentivo al ahorro según artículo 14 letr E LIR</t>
  </si>
  <si>
    <t>Base del IDPC voluntario según artículo 14 letra A Nº 6 LIR</t>
  </si>
  <si>
    <t>Imputación a la pérdida tributaria del ejercicio</t>
  </si>
  <si>
    <t>643  u 1143</t>
  </si>
  <si>
    <t>Renta Liquida Imponible  afecta a IDPC ó  Pérdida Tributaria</t>
  </si>
  <si>
    <t>Dividendos o retiros percibidos afectos a IGC o IA que absorben la pérdida tributaria</t>
  </si>
  <si>
    <t>Incremento dividendos o retiros percibidos afectos a IGC o IA que absorben la pérdida tributaria</t>
  </si>
  <si>
    <t>Gastos de automòviles</t>
  </si>
  <si>
    <t>Multas Fiscales y Legales</t>
  </si>
  <si>
    <t>Corrección monetaria retiros/ dividendos/ remesas</t>
  </si>
  <si>
    <t>Dividendos percibidos</t>
  </si>
  <si>
    <t>Castigo Clientes financieramente</t>
  </si>
  <si>
    <t>Gastos no documentados beneficiario empresa</t>
  </si>
  <si>
    <t>Gastos no documentados beneficiario accionista o socio</t>
  </si>
  <si>
    <t>Castigo clientes aceptados tributariamente</t>
  </si>
  <si>
    <t>3.- Deducción por beneficio establecido en el artículo 14 letra E de la LIR</t>
  </si>
  <si>
    <t>4.- Si el Sub total anterior es positivo, Rebaja por pago del IDPC en carácter de voluntario según articulo 14 letra A Nº 6 LIR con tope</t>
  </si>
  <si>
    <t>5.- Si el Subtotal anterior es negativo imputar a las rentas afectas IGC o IA con tope de dicho monto</t>
  </si>
  <si>
    <t>Sección A: Identificación del Declarante</t>
  </si>
  <si>
    <t>ROL UNICO TRIBUTARIO</t>
  </si>
  <si>
    <t>RAZON SOCIAL</t>
  </si>
  <si>
    <t>VENTA DE BCM E INVERSIONES LOS ANDES  LTDA</t>
  </si>
  <si>
    <t>Sección B: Otros Antecedentes del declarante</t>
  </si>
  <si>
    <t>Actividad Económica Principal</t>
  </si>
  <si>
    <t>Entidad Supervisora directa</t>
  </si>
  <si>
    <t>Año Ajuste IFRS 1a Aplicación</t>
  </si>
  <si>
    <t>Folio Balance</t>
  </si>
  <si>
    <t>Sección C: Detalle de las cuentas contenidas en el balance de 8 Columnas</t>
  </si>
  <si>
    <t>Id. Plan de Cuentas utilizado en registros contables</t>
  </si>
  <si>
    <t>Nombre de la Cuenta según registros contables</t>
  </si>
  <si>
    <t>Débitos</t>
  </si>
  <si>
    <t xml:space="preserve">Créditos </t>
  </si>
  <si>
    <t>Saldo Deudor</t>
  </si>
  <si>
    <t>Saldo Acreedor</t>
  </si>
  <si>
    <t>Activo</t>
  </si>
  <si>
    <t>Pasivo</t>
  </si>
  <si>
    <t>Pérdidas</t>
  </si>
  <si>
    <t>Ganancias</t>
  </si>
  <si>
    <t>Código Cuenta Recuadro N° 2 Formulario 22</t>
  </si>
  <si>
    <t>Valor Tributario</t>
  </si>
  <si>
    <t>CUADRO RESUMEN DE LA DECLARACIÓN SECCIÓN C</t>
  </si>
  <si>
    <t>Total Datos informados</t>
  </si>
  <si>
    <t>Total Débitos</t>
  </si>
  <si>
    <t xml:space="preserve">Total Créditos </t>
  </si>
  <si>
    <t>Total Saldo Deudor</t>
  </si>
  <si>
    <t>Total Saldo Acreedor</t>
  </si>
  <si>
    <t>Total Activo</t>
  </si>
  <si>
    <t>Total Pasivo</t>
  </si>
  <si>
    <t>Total Pérdidas</t>
  </si>
  <si>
    <t>Total Ganancias</t>
  </si>
  <si>
    <t>Resultado según Balance</t>
  </si>
  <si>
    <t>Balance</t>
  </si>
  <si>
    <t>F1909</t>
  </si>
  <si>
    <r>
      <t>Declaración</t>
    </r>
    <r>
      <rPr>
        <b/>
        <sz val="11"/>
        <color indexed="10"/>
        <rFont val="Arial"/>
        <family val="2"/>
      </rPr>
      <t xml:space="preserve"> j</t>
    </r>
    <r>
      <rPr>
        <b/>
        <sz val="10"/>
        <rFont val="Arial"/>
        <family val="2"/>
      </rPr>
      <t xml:space="preserve">urada anual sobre desembolsos y otras partidas o cantidades a que se refiere el inciso tercero del artículo  21 de la </t>
    </r>
    <r>
      <rPr>
        <b/>
        <sz val="10"/>
        <color indexed="10"/>
        <rFont val="Arial"/>
        <family val="2"/>
      </rPr>
      <t xml:space="preserve"> Ley sobre Impuesto a la Renta</t>
    </r>
  </si>
  <si>
    <t xml:space="preserve">Sección A: IDENTIFICACIÓN DEL DECLARANTE </t>
  </si>
  <si>
    <t xml:space="preserve">RAZON SOCIAL </t>
  </si>
  <si>
    <t>C0</t>
  </si>
  <si>
    <t xml:space="preserve">TELEFONO </t>
  </si>
  <si>
    <t>Sección B: DATOS DE LOS INFORMADOS (PERSONA BENEFICIARIA DEL DESEMBOLSO, PARTIDA O CANTIDAD)</t>
  </si>
  <si>
    <t xml:space="preserve">RUT FONDO DE INVERSIÓN </t>
  </si>
  <si>
    <t>RUT BENEFICIARIO DESEMBOLSO, PARTIDA O CANTIDADES</t>
  </si>
  <si>
    <t>TIPO DE CONTRIBUYENTE</t>
  </si>
  <si>
    <t>DESEMBOLSOS, PARTIDAS O CANTIDADES INCURRIDOS A FAVOR DEL BENEFICIARIO</t>
  </si>
  <si>
    <t>NÚMERO DE CERTIFICADO</t>
  </si>
  <si>
    <t>PARTIDAS (N°1 ART.33 LIR) QUE CORRESPONDEN A RETIROS DE ESPECIES O DESEMBOLSOS DE DINERO</t>
  </si>
  <si>
    <t>BENEFICIO DETERMINADO POR EL USO O GOCE DE BIENES DEL ACTIVO DE LA RESPECTIVA ENTIDAD</t>
  </si>
  <si>
    <t>GARANTÍAS EJECUTADAS SOBRE BIENES DEL ACTIVO QUE GARANTIZAN OBLIGACIONES DEL DEUDOR</t>
  </si>
  <si>
    <t>PRESTAMOS QUE FONDOS DE INVERSION EFECTUAN A SUS APORTANTES</t>
  </si>
  <si>
    <t>AUTOMÓVILES Y SIMILARES</t>
  </si>
  <si>
    <t xml:space="preserve">BIENES RAÍCES </t>
  </si>
  <si>
    <t xml:space="preserve">OTROS BIENES </t>
  </si>
  <si>
    <t>CUADRO RESUMEN FINAL DE LA DECLARACIÓN</t>
  </si>
  <si>
    <t>DESEMBOLSOS, PARTDESEMBOLSOS, PARTIDAS O CANTIDADES INCURRIDOS A FAVOR DEL BENEFICIARIO</t>
  </si>
  <si>
    <t>NÚMERO DE CASOS INFORMADOS</t>
  </si>
  <si>
    <t xml:space="preserve">RUT REPRESENTANTE LEGAL </t>
  </si>
  <si>
    <t>Rentas provenientes del registro RAP y diferencia inical de sociedad acogida al ex art.14 ter letrta A) ambos Ley 21210</t>
  </si>
  <si>
    <t>Exceso Distribuciones Desproporcionadas (N°9 Art.14 A) Ley 21210</t>
  </si>
  <si>
    <t>Utilidades afectadas con impuesto sustitutivo al FUT (ISFUT) Ley N°20.780 y Ley Nº20.899</t>
  </si>
  <si>
    <t>acumulada 31.12.2019</t>
  </si>
  <si>
    <t>Sin restitución</t>
  </si>
  <si>
    <t>Con restitución</t>
  </si>
  <si>
    <t>TEF</t>
  </si>
  <si>
    <t>ACUMULADAS DESDE 2017</t>
  </si>
  <si>
    <t>HASTA EL 31,12,2016</t>
  </si>
  <si>
    <t>Crèdito</t>
  </si>
  <si>
    <t>factor</t>
  </si>
  <si>
    <t>Reverso de rentas afectas ejercicio anterior</t>
  </si>
  <si>
    <t>Reajuste anual</t>
  </si>
  <si>
    <t>Crédito por IDPC sobre RLI ejercicio</t>
  </si>
  <si>
    <t>Crédito por IDPC sobre dividendos/retiros percibidos</t>
  </si>
  <si>
    <t>REX percibido</t>
  </si>
  <si>
    <t>RAI del ejercicio</t>
  </si>
  <si>
    <t>DDAN del ejercicio</t>
  </si>
  <si>
    <t>Subtotal antes de imputaciones</t>
  </si>
  <si>
    <t>Retiros/remesas/ dividendos del ejercicio</t>
  </si>
  <si>
    <t>mes 1 socio o accionista 3</t>
  </si>
  <si>
    <t>mes 1 socio o accionista 4</t>
  </si>
  <si>
    <t>mes 1 socio o accionista 5</t>
  </si>
  <si>
    <t>mes 2 socio o accionista 1</t>
  </si>
  <si>
    <t>mes 2 socio o accionista 3</t>
  </si>
  <si>
    <t>mes 2 socio o accionista 4</t>
  </si>
  <si>
    <t>mes 3 socio o accionista 3</t>
  </si>
  <si>
    <t>mes 3 socio o accionista 4</t>
  </si>
  <si>
    <t>mes 1 socio o accionista 6</t>
  </si>
  <si>
    <t>mes 3 socio o accionista 5</t>
  </si>
  <si>
    <t>mes 3 socio o accionista 6</t>
  </si>
  <si>
    <t>mes 4 socio o accionista 1</t>
  </si>
  <si>
    <t>mes 4 socio o accionista 3</t>
  </si>
  <si>
    <t>mes 4 socio o accionista 4</t>
  </si>
  <si>
    <t>mes 4 socio o accionista 5</t>
  </si>
  <si>
    <t>mes 4 socio o accionista 6</t>
  </si>
  <si>
    <t>mes 5 socio o accionista 1</t>
  </si>
  <si>
    <t>mes 5 socio o accionista 3</t>
  </si>
  <si>
    <t>mes 5 socio o accionista 4</t>
  </si>
  <si>
    <t>mes 5 socio o accionista 5</t>
  </si>
  <si>
    <t>mes 5 socio o accionista 6</t>
  </si>
  <si>
    <t>mes 6 socio o accionista 3</t>
  </si>
  <si>
    <t>mes 6 socio o accionista 4</t>
  </si>
  <si>
    <t>mes 6 socio o accionista 5</t>
  </si>
  <si>
    <t>mes 6 socio o accionista 6</t>
  </si>
  <si>
    <t>mes 7 socio o accionista 1</t>
  </si>
  <si>
    <t>mes 7 socio o accionista 3</t>
  </si>
  <si>
    <t>mes 7 socio o accionista 4</t>
  </si>
  <si>
    <t>mes 7 socio o accionista 5</t>
  </si>
  <si>
    <t>mes 7 socio o accionista 6</t>
  </si>
  <si>
    <t>mes 8 socio o accionista 1</t>
  </si>
  <si>
    <t>mes 8 socio o accionista 3</t>
  </si>
  <si>
    <t>mes 8 socio o accionista 4</t>
  </si>
  <si>
    <t>mes 8 socio o accionista 5</t>
  </si>
  <si>
    <t>mes 8 socio o accionista 6</t>
  </si>
  <si>
    <t>mes 9 socio o accionista 1</t>
  </si>
  <si>
    <t>mes 9 socio o accionista 3</t>
  </si>
  <si>
    <t>mes 9 socio o accionista 4</t>
  </si>
  <si>
    <t>mes 9 socio o accionista 5</t>
  </si>
  <si>
    <t>mes 9 socio o accionista 6</t>
  </si>
  <si>
    <t>mes 10 socio o accionista 1</t>
  </si>
  <si>
    <t>mes 10 socio o accionista 3</t>
  </si>
  <si>
    <t>mes 10 socio o accionista 4</t>
  </si>
  <si>
    <t>mes 10 socio o accionista 5</t>
  </si>
  <si>
    <t>mes 10 socio o accionista 6</t>
  </si>
  <si>
    <t>mes 11 socio o accionista 1</t>
  </si>
  <si>
    <t>mes 11 socio o accionista 3</t>
  </si>
  <si>
    <t>mes 11 socio o accionista 4</t>
  </si>
  <si>
    <t>mes 11 socio o accionista 5</t>
  </si>
  <si>
    <t>mes 11 socio o accionista 6</t>
  </si>
  <si>
    <t>mes 12 socio o accionista 3</t>
  </si>
  <si>
    <t>mes 12 socio o accionista 4</t>
  </si>
  <si>
    <t>mes 12 socio o accionista 5</t>
  </si>
  <si>
    <t>mes 12 socio o accionista 6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</si>
  <si>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</si>
  <si>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</si>
  <si>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</si>
  <si>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</si>
  <si>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</si>
  <si>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</si>
  <si>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AJUSTES AL SAC</t>
  </si>
  <si>
    <t>Partidas del inc.1º no afectas al 40% del art.21 LIR</t>
  </si>
  <si>
    <t>CSD</t>
  </si>
  <si>
    <t>CCD</t>
  </si>
  <si>
    <t>FACTOR</t>
  </si>
  <si>
    <t>Màs Cuentas Patrimoniales con saldo acreedor</t>
  </si>
  <si>
    <t>Revalorización de capital propio</t>
  </si>
  <si>
    <t>Saldo acreedor cuenta particular</t>
  </si>
  <si>
    <t>Utilidd del ejercicio</t>
  </si>
  <si>
    <t>Reserva IFRS 1ra adopción</t>
  </si>
  <si>
    <t>Capital autorizado</t>
  </si>
  <si>
    <t>Sobregiro venta acciones propias</t>
  </si>
  <si>
    <t>Menos Cuentas Patrimoniales con saldo deudor</t>
  </si>
  <si>
    <t>Saldo deudor cuenta particular</t>
  </si>
  <si>
    <t>Dividendso provisorios</t>
  </si>
  <si>
    <t>Perdida del ejercicio</t>
  </si>
  <si>
    <t>Perdidas ejercicios anteriores</t>
  </si>
  <si>
    <t>Total cuentas Patrimoniales con saldo acreedor</t>
  </si>
  <si>
    <t>Total cuentas Patrimoniales con saldo deudor</t>
  </si>
  <si>
    <t>Menos valores financieros y otros</t>
  </si>
  <si>
    <t xml:space="preserve">Valor existencia </t>
  </si>
  <si>
    <t>Activo fijo neto</t>
  </si>
  <si>
    <t>Inversiones en acciones, fondos mutuos y otros negociables</t>
  </si>
  <si>
    <t>Estimación de activos abonado a cuentas patrimoniales</t>
  </si>
  <si>
    <t>Diferencia por IAS valor corriente y valor actual</t>
  </si>
  <si>
    <t>Correcciòn monetaria de activos en leasing</t>
  </si>
  <si>
    <t>Más  valores tributarios y otros</t>
  </si>
  <si>
    <t>Estimación de deudores incobrables</t>
  </si>
  <si>
    <t>Ajuste por gastos diferidos ( de organización y puesta en marcha, por ej.)</t>
  </si>
  <si>
    <t>Provisión de impuestos a la renta</t>
  </si>
  <si>
    <t>Otras provisiones por gastos no aceptados tributariamente</t>
  </si>
  <si>
    <t>Total valores tributarios y otros</t>
  </si>
  <si>
    <t>Total valores financieros y otros</t>
  </si>
  <si>
    <t>Gastos por donaciones no aceptados tributariamente</t>
  </si>
  <si>
    <t>Total Retiros/remesas/ dividendos del ejercicio</t>
  </si>
  <si>
    <t>UTILIDADES ACUMULADAS</t>
  </si>
  <si>
    <t>$</t>
  </si>
  <si>
    <t>La corrección monetaria del ejercicio</t>
  </si>
  <si>
    <t>SAC 31.12.2016 C/DEV</t>
  </si>
  <si>
    <t>activos no monetarios</t>
  </si>
  <si>
    <t>depreciaciòn acumulada</t>
  </si>
  <si>
    <t>Depreciación del ejercicio</t>
  </si>
  <si>
    <t xml:space="preserve">Tributaria Normal </t>
  </si>
  <si>
    <t>Obligaciones en leasing</t>
  </si>
  <si>
    <t>Dividendo o utilidades recibidas de otras empresas afectos a IF</t>
  </si>
  <si>
    <t>Menor valor</t>
  </si>
  <si>
    <t>90% pèrdida tributaria v/s 90% dividendo o utilidad incrementada</t>
  </si>
  <si>
    <t>Saldo Monto no absorbido (Pérdida Tributaria)</t>
  </si>
  <si>
    <t>Renta absorbida por la pérdida tributaria</t>
  </si>
  <si>
    <t>IDPC VOLUNTARIO</t>
  </si>
  <si>
    <t>PPM</t>
  </si>
  <si>
    <t xml:space="preserve">IMPTO RENTA </t>
  </si>
  <si>
    <t xml:space="preserve">Activos </t>
  </si>
  <si>
    <t>Activos Inmovilizados a valor tributario</t>
  </si>
  <si>
    <t>DISTRIBUCION</t>
  </si>
  <si>
    <t>Total Dividendo</t>
  </si>
  <si>
    <t>Total Incremento</t>
  </si>
  <si>
    <t>DISTRIBUCION CREDITO</t>
  </si>
  <si>
    <t>credito con devolucion sujeto a restitucion</t>
  </si>
  <si>
    <t xml:space="preserve">crédito con devoluciòn no sujeto a restitucioòn </t>
  </si>
  <si>
    <t>crédito con devoluciòn no sujeto a restitucioòn  2016</t>
  </si>
  <si>
    <t>Saldos finales del ejercicio anterior</t>
  </si>
  <si>
    <t>Saldos iniciales por cambio de règimen</t>
  </si>
  <si>
    <t>Exceso Distribuciones Desproporcionadas deL ISFUT (N°39 TransitorioArt.14 A) Ley 21210</t>
  </si>
  <si>
    <t xml:space="preserve">Rentas percibidas Art. 14 letra B Nº 1 y 2   </t>
  </si>
  <si>
    <t>IUSCAPT por Diferencia CPT art. 32 transitorio Ley 21210</t>
  </si>
  <si>
    <t>Se retiraan en primer lugar</t>
  </si>
  <si>
    <t>Sin prioridad en orden de imputaciòn</t>
  </si>
  <si>
    <t>Que pueden ser distribuidas en la oportunidad que difine el contribuyente</t>
  </si>
  <si>
    <t xml:space="preserve">Rentas generadas hasta el 31.12.1983 </t>
  </si>
  <si>
    <t>Uutilidades afectadas con impuesto sustitutivo al FUT (ISFUT) LEY N°21.210</t>
  </si>
  <si>
    <t>generadas 01.01.2020</t>
  </si>
  <si>
    <t>Crédito por IDPC Voluntario recibido</t>
  </si>
  <si>
    <t>asociadas a rentas exentas</t>
  </si>
  <si>
    <t>Con restituciòn</t>
  </si>
  <si>
    <t>asoc a rtas afectas</t>
  </si>
  <si>
    <t>asoc a rtas exentas</t>
  </si>
  <si>
    <t>Crédito por impuesto tasa adicional ex tasa artìculo 21 LIR</t>
  </si>
  <si>
    <t>Reclasificaciòn por Impuesto Sustitutivo al FUT</t>
  </si>
  <si>
    <t xml:space="preserve">Subtotal </t>
  </si>
  <si>
    <t>Retiros/remesas/ dividendos del ejercicio en exceso</t>
  </si>
  <si>
    <t>Total Retiros/remesas/ dividendos en exceso</t>
  </si>
  <si>
    <t>Subtotal Nº1</t>
  </si>
  <si>
    <t>Subtotal Nº 2</t>
  </si>
  <si>
    <t>Renta Lìquida Imponible o Pèrdida Tributaria del Ejercicio</t>
  </si>
  <si>
    <t>a. Rentas o cantidades percibidas de otras empresas afectas a IF</t>
  </si>
  <si>
    <t>b. Incremento por crédito de IDPC</t>
  </si>
  <si>
    <t>Suma de Dividendo o utilidad y su incremento</t>
  </si>
  <si>
    <t>Pérdida Tributaria imputable como gasto para el ejercicio siguiente</t>
  </si>
  <si>
    <t>Menos IDPC pagado AT 2020 régimen 14 A al 31.12.2019 reajustado</t>
  </si>
  <si>
    <t>Reajuste de partidas por fusiòn o reorganizaciòn</t>
  </si>
  <si>
    <t>Incorporación de rentas productos de una fusión o reorganizaciòn</t>
  </si>
  <si>
    <t>Retiros/remesas/ dividendos del ejercicio sin imputar a RRE</t>
  </si>
  <si>
    <t>Código F22 AT 2021</t>
  </si>
  <si>
    <t>Ingresos por PPUA AT 2021</t>
  </si>
  <si>
    <t>Depreciación Leasing del ejercicio.</t>
  </si>
  <si>
    <t>SAC 2017 C/DEV Y CON RESTITUCION</t>
  </si>
  <si>
    <t>cuenta</t>
  </si>
  <si>
    <t>identidad</t>
  </si>
  <si>
    <t>debe</t>
  </si>
  <si>
    <t>haber</t>
  </si>
  <si>
    <t>sdeudor</t>
  </si>
  <si>
    <t>sacreedor</t>
  </si>
  <si>
    <t>activo</t>
  </si>
  <si>
    <t>pasivo</t>
  </si>
  <si>
    <t>perdida</t>
  </si>
  <si>
    <t>ganancia</t>
  </si>
  <si>
    <t>10111</t>
  </si>
  <si>
    <t>CAJA TESORERIA</t>
  </si>
  <si>
    <t>10123</t>
  </si>
  <si>
    <t>10230</t>
  </si>
  <si>
    <t>FONDOS MUTUOS RENTA FIJA</t>
  </si>
  <si>
    <t>10412</t>
  </si>
  <si>
    <t>DEUDORES POR VENTAS BOLETAS</t>
  </si>
  <si>
    <t>10640</t>
  </si>
  <si>
    <t>10810</t>
  </si>
  <si>
    <t>MERCADERIAS</t>
  </si>
  <si>
    <t>10912</t>
  </si>
  <si>
    <t>10917</t>
  </si>
  <si>
    <t>REMANENTE IVA CREDITO</t>
  </si>
  <si>
    <t>11334</t>
  </si>
  <si>
    <t>11372</t>
  </si>
  <si>
    <t>MAQUINARIAS Y VEHICULOS EN LEASING</t>
  </si>
  <si>
    <t>11410</t>
  </si>
  <si>
    <t>DEPRECIACIONES ACUMULADAS</t>
  </si>
  <si>
    <t>11430</t>
  </si>
  <si>
    <t>DEPREC ACUM. ACT LEASING</t>
  </si>
  <si>
    <t>20111</t>
  </si>
  <si>
    <t>PRESTAMOS BANCO CHILE</t>
  </si>
  <si>
    <t>20210</t>
  </si>
  <si>
    <t>OBLIGACIONES POR LEASING BCO CHILE</t>
  </si>
  <si>
    <t>20410</t>
  </si>
  <si>
    <t>PROVEEDORES</t>
  </si>
  <si>
    <t>20750</t>
  </si>
  <si>
    <t>PROVISION IMPUESTO A LA RENTA</t>
  </si>
  <si>
    <t>20801</t>
  </si>
  <si>
    <t>20808</t>
  </si>
  <si>
    <t>PAGO PROVISIONAL MENSUAL</t>
  </si>
  <si>
    <t>21211</t>
  </si>
  <si>
    <t>CAPITAL PAGADO</t>
  </si>
  <si>
    <t>21221</t>
  </si>
  <si>
    <t>41091</t>
  </si>
  <si>
    <t>42011</t>
  </si>
  <si>
    <t>42024</t>
  </si>
  <si>
    <t>LEY PROTECCION AL EMPLEO</t>
  </si>
  <si>
    <t>42081</t>
  </si>
  <si>
    <t>42171</t>
  </si>
  <si>
    <t>ARRIENDOS INSTALACIONES</t>
  </si>
  <si>
    <t>43163</t>
  </si>
  <si>
    <t>43167</t>
  </si>
  <si>
    <t>DEPRECIACION LEASING</t>
  </si>
  <si>
    <t>45112</t>
  </si>
  <si>
    <t>INTERÉS LEASING</t>
  </si>
  <si>
    <t>45172</t>
  </si>
  <si>
    <t>GASTO IMP RENTA REAJUSTE ART72 LIR</t>
  </si>
  <si>
    <t>51200</t>
  </si>
  <si>
    <t>52105</t>
  </si>
  <si>
    <t>VARIACIONES Y REAJUSTES</t>
  </si>
  <si>
    <t>SUMAS</t>
  </si>
  <si>
    <t>RESULTADO</t>
  </si>
  <si>
    <t>TOTALES IGUALES</t>
  </si>
  <si>
    <t>RUT:  76..666.666-6</t>
  </si>
  <si>
    <t xml:space="preserve">BANCO CHILE </t>
  </si>
  <si>
    <t>EQUIPOS E INSTALACIONES</t>
  </si>
  <si>
    <t>CUENTAS POR PAGAR</t>
  </si>
  <si>
    <t>REMUNERACIONES</t>
  </si>
  <si>
    <t>GASTOS GENERALES</t>
  </si>
  <si>
    <t xml:space="preserve">COSTO DE VENTAS </t>
  </si>
  <si>
    <t xml:space="preserve">INGRESOS POR VENTA </t>
  </si>
  <si>
    <t>DEPRECIACION DEL EJERCICIO</t>
  </si>
  <si>
    <t xml:space="preserve">Depreciaciòn acumulada tributaria </t>
  </si>
  <si>
    <t>Otros antecedentes</t>
  </si>
  <si>
    <t>cm intereses por leasing</t>
  </si>
  <si>
    <t>cuota leasing</t>
  </si>
  <si>
    <t>IMPUESTO A LA RENTA</t>
  </si>
  <si>
    <t>IMPUESTO UNICO 40%</t>
  </si>
  <si>
    <t>REX (INR) NEGATIVO</t>
  </si>
  <si>
    <t>mes 1 socio o accionista 1</t>
  </si>
  <si>
    <t>mes 1 socio o accionista 2</t>
  </si>
  <si>
    <t>mes 2 socio o accionista 2</t>
  </si>
  <si>
    <t>mes 3 socio o accionista 1</t>
  </si>
  <si>
    <t>mes 3 socio o accionista 0</t>
  </si>
  <si>
    <t>mes 3 socio o accionista 2</t>
  </si>
  <si>
    <t>mes 4 socio o accionista 2</t>
  </si>
  <si>
    <t>mes 5 socio o accionista 2</t>
  </si>
  <si>
    <t>mes 6 socio o accionista 1</t>
  </si>
  <si>
    <t>mes 6 socio o accionista 2</t>
  </si>
  <si>
    <t>mes 7 socio o accionista 2</t>
  </si>
  <si>
    <t>mes 8 socio o accionista 2</t>
  </si>
  <si>
    <t>mes 9 socio o accionista 2</t>
  </si>
  <si>
    <t>mes 10 socio o accionista 2</t>
  </si>
  <si>
    <t>mes 11 socio o accionista 2</t>
  </si>
  <si>
    <t>mes 12 socio o accionista 1</t>
  </si>
  <si>
    <t>mes 12 socio o accionista 2</t>
  </si>
  <si>
    <t>1.-</t>
  </si>
  <si>
    <t>DETERMINACIÓN BASE IMPONIBLE IDPC VOLUNTARIO</t>
  </si>
  <si>
    <t>BASE IMPONIBLE IDPC VOLUNTARIO</t>
  </si>
  <si>
    <t>2.-</t>
  </si>
  <si>
    <t xml:space="preserve">DETERMINACIÓN DEL IDPC VOLUNTARIO </t>
  </si>
  <si>
    <t xml:space="preserve">IMPUESTO VOLUNTARIO A PAGAR </t>
  </si>
  <si>
    <t>X</t>
  </si>
  <si>
    <t>3.-</t>
  </si>
  <si>
    <t xml:space="preserve"> ASIGNACIÓN DEL IDPC VOLUNTARIO</t>
  </si>
  <si>
    <t>dividendos</t>
  </si>
  <si>
    <t>DIVIDENDOS PROVISORIOS</t>
  </si>
  <si>
    <t>GASTOS RECHAZADOS</t>
  </si>
  <si>
    <t>gastos rechazados art 21 inciso 3 acc 1 octubre</t>
  </si>
  <si>
    <t>gasto empresa</t>
  </si>
  <si>
    <t>xxxx</t>
  </si>
  <si>
    <t>DIVIDENDOS ACCIONISTA 1 SIN CREDITO</t>
  </si>
  <si>
    <t>DIVIDENDOS ACCIONISTA 2 SIN CREDITO</t>
  </si>
  <si>
    <t>DIVIDENDOS ACCIONISTA 3 SIN CREDITO</t>
  </si>
  <si>
    <t>ACCIONISTA 1</t>
  </si>
  <si>
    <t>ACCIONISTA 2</t>
  </si>
  <si>
    <t>ACCIONISTA 3</t>
  </si>
  <si>
    <t>RETIROS, REMESAS O DIVIDENDOS</t>
  </si>
  <si>
    <t>BASE IMPONIBLE IDPC AT 2021</t>
  </si>
  <si>
    <t xml:space="preserve">El CPT 31.12.2021  sumó </t>
  </si>
  <si>
    <t>El Capital Pagado y reajustado 31.12.2021</t>
  </si>
  <si>
    <t>El IDPC pagado el 30.04.2022</t>
  </si>
  <si>
    <t>Los saldos del RREE al 31.12.2021</t>
  </si>
  <si>
    <t>Balance al 31 de Diciembre del 2022</t>
  </si>
  <si>
    <t>CAPITAL PROPIO TRIBUTARIO A PARTIR DEL ACTIVO al 31.12.2022</t>
  </si>
  <si>
    <t>CAPITAL PROPIO TRIBUTARIO AL 31.12.2022</t>
  </si>
  <si>
    <t>CAPITAL PROPIO TRIBUTARIO A PARTIR DEL PASIVO AL 31.12.2022</t>
  </si>
  <si>
    <t>gastos rechazados art 21 inciso 1 marzo afecto al 40%</t>
  </si>
  <si>
    <t>Determinación de la RLI   Régimen de Renta Semi-Integrada  AT 2023    del artículo 14 A</t>
  </si>
  <si>
    <t>Resultado según balance financiero al 31 de diciembre de 2022</t>
  </si>
  <si>
    <t>RETIROS, REMESAS O DIVIDENDOS PAGADOS EN EL EJERCICIO 2022</t>
  </si>
  <si>
    <t>GASTOS RECHAZADOS AT 2023</t>
  </si>
  <si>
    <t>REGISTRO DE RENTAS EMPRESARIALES 2022</t>
  </si>
  <si>
    <t>Saldo Inicial AL 01.01.2022</t>
  </si>
  <si>
    <t>Saldo RTRE  al 31.12.2022</t>
  </si>
  <si>
    <t>Reajuste Impuesto a la renta at 2022</t>
  </si>
  <si>
    <t>DETERMINACIÓN DE LA BASE IMPONIBLE DEL PAGO VOLUNTARIO AT 2023</t>
  </si>
  <si>
    <t>Provisión impuesto a la renta AT-2023</t>
  </si>
  <si>
    <t>Provisión impuesto único AT-2023</t>
  </si>
  <si>
    <t>EL 30.04.2023</t>
  </si>
  <si>
    <t xml:space="preserve">Bombikid Ltda contar del 1 de enero de 2020 la empresa quedó sujeta al régimen 14 A </t>
  </si>
  <si>
    <t>socia 1</t>
  </si>
  <si>
    <t>socia 2</t>
  </si>
  <si>
    <t>socia 3</t>
  </si>
  <si>
    <t>EJERCICIO  4 DE APLICACIÓN  14 A</t>
  </si>
  <si>
    <t>BOMBIKID LTDA</t>
  </si>
  <si>
    <t>RETIROS SOCIOS</t>
  </si>
  <si>
    <t>ok</t>
  </si>
  <si>
    <t>GASTO IMP RENTA AT2022 REAJUSTE ART72 LIR</t>
  </si>
  <si>
    <t>IMPUESTO A LA RENTA AT 2023</t>
  </si>
  <si>
    <t>IMPUESTO UNICO 40% AT 2023</t>
  </si>
  <si>
    <t>gastos socio 1</t>
  </si>
  <si>
    <t>socio 1</t>
  </si>
  <si>
    <t>gastos articulo 72 LIR</t>
  </si>
  <si>
    <t>GTOS RECHAZADOS ART 21 Inc 2º Y 1° NO AFECTO AL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</si>
</sst>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164" formatCode="_-* #,##0.00_-;\-* #,##0.00_-;_-* &quot;-&quot;??_-;_-@_-"/>
    <numFmt numFmtId="165" formatCode="_-* #,##0.00\ _$_-;\-* #,##0.00\ _$_-;_-* &quot;-&quot;??\ _$_-;_-@_-"/>
    <numFmt numFmtId="166" formatCode="_-&quot;$&quot;* #,##0.00_-;\-&quot;$&quot;* #,##0.00_-;_-&quot;$&quot;* &quot;-&quot;??_-;_-@_-"/>
    <numFmt numFmtId="167" formatCode="0.0%"/>
    <numFmt numFmtId="168" formatCode="#,##0.000000"/>
    <numFmt numFmtId="169" formatCode="#,##0.0000000"/>
    <numFmt numFmtId="170" formatCode="#,##0.00000"/>
    <numFmt numFmtId="171" formatCode="_(* #,##0.00_);_(* \(#,##0.00\);_(* &quot;-&quot;??_);_(@_)"/>
    <numFmt numFmtId="172" formatCode="#,##0;[Red]\(#,##0\)"/>
    <numFmt numFmtId="173" formatCode="_(* #,##0_);_(* \(#,##0\);_(* &quot;-&quot;??_);_(@_)"/>
    <numFmt numFmtId="174" formatCode="_-* #,##0.00\ _€_-;\-* #,##0.00\ _€_-;_-* &quot;-&quot;??\ _€_-;_-@_-"/>
    <numFmt numFmtId="175" formatCode="_-* #,##0.00\ &quot;€&quot;_-;\-* #,##0.00\ &quot;€&quot;_-;_-* &quot;-&quot;??\ &quot;€&quot;_-;_-@_-"/>
    <numFmt numFmtId="176" formatCode="#,##0.00000000"/>
    <numFmt numFmtId="177" formatCode="_-* #,##0.000000_-;\-* #,##0.000000_-;_-* &quot;-&quot;??_-;_-@_-"/>
    <numFmt numFmtId="178" formatCode="&quot;$&quot;\ #,##0"/>
    <numFmt numFmtId="179" formatCode="0.000000"/>
    <numFmt numFmtId="180" formatCode="#,##0.00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8"/>
      <name val="Arial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  <charset val="1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b/>
      <sz val="10"/>
      <name val="Arial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sz val="10"/>
      <color indexed="8"/>
      <name val="MS Sans Serif"/>
      <family val="2"/>
    </font>
    <font>
      <sz val="8"/>
      <color rgb="FFFF0000"/>
      <name val="Arial"/>
      <family val="2"/>
    </font>
    <font>
      <sz val="6"/>
      <name val="Arial"/>
      <family val="2"/>
    </font>
    <font>
      <sz val="8"/>
      <color theme="1"/>
      <name val="Calibri"/>
      <family val="2"/>
      <scheme val="minor"/>
    </font>
    <font>
      <sz val="12"/>
      <color indexed="8"/>
      <name val="Verdana"/>
      <family val="2"/>
    </font>
    <font>
      <b/>
      <sz val="14"/>
      <color indexed="8"/>
      <name val="Verdana"/>
      <family val="2"/>
    </font>
    <font>
      <b/>
      <sz val="9"/>
      <color indexed="8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u/>
      <sz val="11"/>
      <color indexed="60"/>
      <name val="Tw Cen MT Condensed Extra Bold"/>
      <family val="2"/>
    </font>
    <font>
      <sz val="11"/>
      <color indexed="60"/>
      <name val="Verdana"/>
      <family val="2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indexed="10"/>
      <name val="Arial"/>
      <family val="2"/>
    </font>
    <font>
      <strike/>
      <sz val="8"/>
      <color indexed="10"/>
      <name val="Arial"/>
      <family val="2"/>
    </font>
    <font>
      <sz val="9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Arial"/>
      <family val="2"/>
    </font>
    <font>
      <sz val="12"/>
      <name val="Arial"/>
      <family val="2"/>
    </font>
    <font>
      <sz val="5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8"/>
      <name val="Calibri"/>
      <family val="2"/>
    </font>
    <font>
      <b/>
      <sz val="12"/>
      <name val="Arial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.65"/>
      <color theme="10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FF0000"/>
      <name val="Verdana"/>
      <family val="2"/>
    </font>
    <font>
      <b/>
      <sz val="8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rgb="FF000000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 style="medium">
        <color indexed="64"/>
      </left>
      <right/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9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7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23" fillId="5" borderId="0" applyNumberFormat="0" applyBorder="0" applyAlignment="0" applyProtection="0"/>
    <xf numFmtId="0" fontId="13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71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5" fillId="0" borderId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9" fillId="0" borderId="0"/>
    <xf numFmtId="0" fontId="5" fillId="0" borderId="0"/>
    <xf numFmtId="0" fontId="5" fillId="0" borderId="0"/>
    <xf numFmtId="0" fontId="5" fillId="0" borderId="0"/>
    <xf numFmtId="41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16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63" fillId="5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63" fillId="29" borderId="0" applyNumberFormat="0" applyBorder="0" applyAlignment="0" applyProtection="0"/>
    <xf numFmtId="0" fontId="64" fillId="0" borderId="0" applyNumberFormat="0" applyFill="0" applyBorder="0" applyAlignment="0" applyProtection="0"/>
    <xf numFmtId="0" fontId="65" fillId="30" borderId="77" applyNumberFormat="0" applyAlignment="0" applyProtection="0"/>
    <xf numFmtId="0" fontId="66" fillId="30" borderId="77" applyNumberFormat="0" applyAlignment="0" applyProtection="0"/>
    <xf numFmtId="0" fontId="67" fillId="31" borderId="78" applyNumberFormat="0" applyAlignment="0" applyProtection="0"/>
    <xf numFmtId="0" fontId="68" fillId="31" borderId="78" applyNumberFormat="0" applyAlignment="0" applyProtection="0"/>
    <xf numFmtId="0" fontId="69" fillId="0" borderId="79" applyNumberFormat="0" applyFill="0" applyAlignment="0" applyProtection="0"/>
    <xf numFmtId="0" fontId="70" fillId="19" borderId="0" applyNumberFormat="0" applyBorder="0" applyAlignment="0" applyProtection="0"/>
    <xf numFmtId="0" fontId="71" fillId="0" borderId="80" applyNumberFormat="0" applyFill="0" applyAlignment="0" applyProtection="0"/>
    <xf numFmtId="0" fontId="72" fillId="0" borderId="81" applyNumberFormat="0" applyFill="0" applyAlignment="0" applyProtection="0"/>
    <xf numFmtId="0" fontId="73" fillId="0" borderId="82" applyNumberFormat="0" applyFill="0" applyAlignment="0" applyProtection="0"/>
    <xf numFmtId="0" fontId="74" fillId="0" borderId="0" applyNumberFormat="0" applyFill="0" applyBorder="0" applyAlignment="0" applyProtection="0"/>
    <xf numFmtId="0" fontId="63" fillId="32" borderId="0" applyNumberFormat="0" applyBorder="0" applyAlignment="0" applyProtection="0"/>
    <xf numFmtId="0" fontId="63" fillId="33" borderId="0" applyNumberFormat="0" applyBorder="0" applyAlignment="0" applyProtection="0"/>
    <xf numFmtId="0" fontId="63" fillId="34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63" fillId="35" borderId="0" applyNumberFormat="0" applyBorder="0" applyAlignment="0" applyProtection="0"/>
    <xf numFmtId="0" fontId="75" fillId="22" borderId="77" applyNumberFormat="0" applyAlignment="0" applyProtection="0"/>
    <xf numFmtId="0" fontId="76" fillId="0" borderId="0" applyNumberFormat="0" applyFill="0" applyBorder="0" applyAlignment="0" applyProtection="0"/>
    <xf numFmtId="0" fontId="77" fillId="18" borderId="0" applyNumberFormat="0" applyBorder="0" applyAlignment="0" applyProtection="0"/>
    <xf numFmtId="0" fontId="78" fillId="36" borderId="0" applyNumberFormat="0" applyBorder="0" applyAlignment="0" applyProtection="0"/>
    <xf numFmtId="0" fontId="5" fillId="36" borderId="83" applyNumberFormat="0" applyFont="0" applyAlignment="0" applyProtection="0"/>
    <xf numFmtId="0" fontId="5" fillId="36" borderId="83" applyNumberFormat="0" applyFont="0" applyAlignment="0" applyProtection="0"/>
    <xf numFmtId="0" fontId="5" fillId="37" borderId="83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9" fillId="30" borderId="84" applyNumberFormat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81" applyNumberFormat="0" applyFill="0" applyAlignment="0" applyProtection="0"/>
    <xf numFmtId="0" fontId="74" fillId="0" borderId="82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85" applyNumberFormat="0" applyFill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174" fontId="86" fillId="0" borderId="0" applyFont="0" applyFill="0" applyBorder="0" applyAlignment="0" applyProtection="0"/>
    <xf numFmtId="174" fontId="86" fillId="0" borderId="0" applyFont="0" applyFill="0" applyBorder="0" applyAlignment="0" applyProtection="0"/>
    <xf numFmtId="175" fontId="86" fillId="0" borderId="0" applyFont="0" applyFill="0" applyBorder="0" applyAlignment="0" applyProtection="0"/>
    <xf numFmtId="175" fontId="86" fillId="0" borderId="0" applyFont="0" applyFill="0" applyBorder="0" applyAlignment="0" applyProtection="0"/>
    <xf numFmtId="0" fontId="86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6" fillId="0" borderId="0"/>
  </cellStyleXfs>
  <cellXfs count="877"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/>
    <xf numFmtId="0" fontId="10" fillId="0" borderId="0" xfId="0" applyFont="1" applyAlignment="1"/>
    <xf numFmtId="3" fontId="0" fillId="0" borderId="0" xfId="0" applyNumberFormat="1"/>
    <xf numFmtId="168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10" fillId="0" borderId="0" xfId="0" applyFont="1"/>
    <xf numFmtId="169" fontId="2" fillId="0" borderId="0" xfId="0" applyNumberFormat="1" applyFont="1" applyAlignment="1">
      <alignment horizontal="center"/>
    </xf>
    <xf numFmtId="3" fontId="10" fillId="0" borderId="0" xfId="0" applyNumberFormat="1" applyFont="1"/>
    <xf numFmtId="0" fontId="0" fillId="0" borderId="0" xfId="0" applyFont="1"/>
    <xf numFmtId="168" fontId="15" fillId="0" borderId="0" xfId="0" applyNumberFormat="1" applyFont="1" applyAlignment="1">
      <alignment horizontal="center"/>
    </xf>
    <xf numFmtId="3" fontId="10" fillId="0" borderId="0" xfId="0" applyNumberFormat="1" applyFont="1" applyBorder="1"/>
    <xf numFmtId="170" fontId="10" fillId="0" borderId="0" xfId="0" applyNumberFormat="1" applyFont="1"/>
    <xf numFmtId="0" fontId="0" fillId="0" borderId="0" xfId="0" applyFont="1" applyBorder="1"/>
    <xf numFmtId="0" fontId="0" fillId="2" borderId="0" xfId="0" applyFont="1" applyFill="1" applyBorder="1"/>
    <xf numFmtId="0" fontId="0" fillId="2" borderId="13" xfId="0" applyFont="1" applyFill="1" applyBorder="1"/>
    <xf numFmtId="0" fontId="18" fillId="2" borderId="13" xfId="0" applyFont="1" applyFill="1" applyBorder="1"/>
    <xf numFmtId="0" fontId="0" fillId="2" borderId="14" xfId="0" applyFont="1" applyFill="1" applyBorder="1"/>
    <xf numFmtId="0" fontId="12" fillId="2" borderId="13" xfId="0" applyFont="1" applyFill="1" applyBorder="1"/>
    <xf numFmtId="3" fontId="6" fillId="2" borderId="61" xfId="0" applyNumberFormat="1" applyFont="1" applyFill="1" applyBorder="1" applyAlignment="1">
      <alignment horizontal="center"/>
    </xf>
    <xf numFmtId="0" fontId="11" fillId="2" borderId="13" xfId="0" applyFont="1" applyFill="1" applyBorder="1"/>
    <xf numFmtId="0" fontId="10" fillId="2" borderId="0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3" fontId="6" fillId="4" borderId="44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3" fontId="10" fillId="2" borderId="61" xfId="0" applyNumberFormat="1" applyFont="1" applyFill="1" applyBorder="1" applyAlignment="1">
      <alignment horizontal="center"/>
    </xf>
    <xf numFmtId="0" fontId="19" fillId="2" borderId="13" xfId="0" applyFont="1" applyFill="1" applyBorder="1"/>
    <xf numFmtId="0" fontId="10" fillId="2" borderId="0" xfId="0" applyFont="1" applyFill="1" applyBorder="1"/>
    <xf numFmtId="0" fontId="20" fillId="2" borderId="13" xfId="0" applyFont="1" applyFill="1" applyBorder="1"/>
    <xf numFmtId="3" fontId="10" fillId="2" borderId="15" xfId="0" applyNumberFormat="1" applyFont="1" applyFill="1" applyBorder="1" applyAlignment="1">
      <alignment horizontal="center"/>
    </xf>
    <xf numFmtId="0" fontId="19" fillId="0" borderId="13" xfId="0" applyFont="1" applyFill="1" applyBorder="1"/>
    <xf numFmtId="0" fontId="0" fillId="0" borderId="0" xfId="0" applyFont="1" applyFill="1" applyBorder="1" applyAlignment="1">
      <alignment horizontal="center"/>
    </xf>
    <xf numFmtId="0" fontId="20" fillId="0" borderId="13" xfId="0" applyFont="1" applyFill="1" applyBorder="1"/>
    <xf numFmtId="3" fontId="10" fillId="2" borderId="14" xfId="0" applyNumberFormat="1" applyFont="1" applyFill="1" applyBorder="1" applyAlignment="1">
      <alignment horizontal="center"/>
    </xf>
    <xf numFmtId="0" fontId="21" fillId="2" borderId="13" xfId="0" applyFont="1" applyFill="1" applyBorder="1"/>
    <xf numFmtId="0" fontId="10" fillId="2" borderId="13" xfId="0" applyFont="1" applyFill="1" applyBorder="1"/>
    <xf numFmtId="3" fontId="6" fillId="4" borderId="32" xfId="0" applyNumberFormat="1" applyFont="1" applyFill="1" applyBorder="1" applyAlignment="1">
      <alignment horizontal="center"/>
    </xf>
    <xf numFmtId="167" fontId="0" fillId="2" borderId="0" xfId="0" applyNumberFormat="1" applyFont="1" applyFill="1" applyBorder="1"/>
    <xf numFmtId="3" fontId="5" fillId="0" borderId="15" xfId="31" applyNumberFormat="1" applyBorder="1"/>
    <xf numFmtId="3" fontId="5" fillId="0" borderId="32" xfId="31" applyNumberFormat="1" applyBorder="1"/>
    <xf numFmtId="0" fontId="5" fillId="0" borderId="0" xfId="31"/>
    <xf numFmtId="3" fontId="5" fillId="0" borderId="0" xfId="31" applyNumberFormat="1"/>
    <xf numFmtId="0" fontId="26" fillId="0" borderId="48" xfId="31" applyFont="1" applyBorder="1"/>
    <xf numFmtId="3" fontId="26" fillId="0" borderId="0" xfId="31" applyNumberFormat="1" applyFont="1" applyBorder="1"/>
    <xf numFmtId="0" fontId="0" fillId="0" borderId="0" xfId="0" applyBorder="1" applyAlignment="1">
      <alignment horizontal="center"/>
    </xf>
    <xf numFmtId="3" fontId="5" fillId="0" borderId="0" xfId="31" applyNumberFormat="1" applyBorder="1"/>
    <xf numFmtId="3" fontId="26" fillId="0" borderId="40" xfId="31" applyNumberFormat="1" applyFont="1" applyBorder="1"/>
    <xf numFmtId="3" fontId="26" fillId="6" borderId="53" xfId="31" applyNumberFormat="1" applyFont="1" applyFill="1" applyBorder="1" applyAlignment="1">
      <alignment horizontal="center"/>
    </xf>
    <xf numFmtId="3" fontId="0" fillId="6" borderId="53" xfId="0" applyNumberFormat="1" applyFill="1" applyBorder="1" applyAlignment="1">
      <alignment horizontal="center"/>
    </xf>
    <xf numFmtId="3" fontId="26" fillId="0" borderId="15" xfId="31" applyNumberFormat="1" applyFont="1" applyBorder="1"/>
    <xf numFmtId="3" fontId="26" fillId="0" borderId="32" xfId="31" applyNumberFormat="1" applyFont="1" applyBorder="1"/>
    <xf numFmtId="0" fontId="26" fillId="0" borderId="13" xfId="31" applyFont="1" applyBorder="1"/>
    <xf numFmtId="0" fontId="5" fillId="0" borderId="13" xfId="31" applyFont="1" applyBorder="1"/>
    <xf numFmtId="3" fontId="5" fillId="0" borderId="13" xfId="31" applyNumberFormat="1" applyBorder="1"/>
    <xf numFmtId="0" fontId="0" fillId="0" borderId="8" xfId="0" applyBorder="1" applyAlignment="1">
      <alignment horizontal="center"/>
    </xf>
    <xf numFmtId="3" fontId="6" fillId="4" borderId="62" xfId="0" applyNumberFormat="1" applyFont="1" applyFill="1" applyBorder="1" applyAlignment="1">
      <alignment horizontal="center"/>
    </xf>
    <xf numFmtId="3" fontId="6" fillId="4" borderId="60" xfId="0" applyNumberFormat="1" applyFont="1" applyFill="1" applyBorder="1" applyAlignment="1">
      <alignment horizontal="center"/>
    </xf>
    <xf numFmtId="0" fontId="4" fillId="0" borderId="0" xfId="20" applyFont="1" applyFill="1"/>
    <xf numFmtId="0" fontId="4" fillId="0" borderId="0" xfId="20" applyFont="1" applyFill="1" applyAlignment="1">
      <alignment horizontal="center" wrapText="1"/>
    </xf>
    <xf numFmtId="0" fontId="4" fillId="0" borderId="0" xfId="42" applyFont="1" applyFill="1" applyBorder="1" applyProtection="1">
      <protection hidden="1"/>
    </xf>
    <xf numFmtId="0" fontId="4" fillId="0" borderId="0" xfId="20" applyFont="1" applyFill="1" applyAlignment="1">
      <alignment wrapText="1"/>
    </xf>
    <xf numFmtId="0" fontId="4" fillId="0" borderId="0" xfId="42" applyFont="1" applyFill="1" applyBorder="1" applyAlignment="1" applyProtection="1">
      <alignment vertical="center" wrapText="1"/>
      <protection hidden="1"/>
    </xf>
    <xf numFmtId="0" fontId="26" fillId="0" borderId="0" xfId="20" applyFont="1" applyFill="1" applyAlignment="1">
      <alignment horizontal="center" wrapText="1"/>
    </xf>
    <xf numFmtId="0" fontId="26" fillId="0" borderId="0" xfId="20" applyFont="1" applyFill="1" applyAlignment="1">
      <alignment horizontal="right" wrapText="1"/>
    </xf>
    <xf numFmtId="0" fontId="4" fillId="0" borderId="0" xfId="42" applyFont="1" applyFill="1" applyBorder="1" applyAlignment="1" applyProtection="1">
      <alignment horizontal="left"/>
      <protection hidden="1"/>
    </xf>
    <xf numFmtId="0" fontId="26" fillId="0" borderId="15" xfId="20" applyFont="1" applyFill="1" applyBorder="1" applyAlignment="1">
      <alignment horizontal="center" wrapText="1"/>
    </xf>
    <xf numFmtId="0" fontId="26" fillId="0" borderId="0" xfId="20" applyFont="1" applyFill="1" applyBorder="1" applyAlignment="1">
      <alignment horizontal="center" wrapText="1"/>
    </xf>
    <xf numFmtId="0" fontId="26" fillId="0" borderId="0" xfId="22" applyFont="1" applyFill="1" applyAlignment="1">
      <alignment vertical="center"/>
    </xf>
    <xf numFmtId="0" fontId="4" fillId="0" borderId="0" xfId="42" applyFont="1" applyFill="1" applyBorder="1" applyAlignment="1" applyProtection="1">
      <alignment horizontal="left" vertical="center" wrapText="1"/>
      <protection hidden="1"/>
    </xf>
    <xf numFmtId="0" fontId="4" fillId="0" borderId="0" xfId="42" applyFont="1" applyFill="1" applyAlignment="1" applyProtection="1">
      <alignment vertical="top" wrapText="1"/>
      <protection hidden="1"/>
    </xf>
    <xf numFmtId="0" fontId="4" fillId="0" borderId="0" xfId="20" applyFont="1" applyFill="1" applyAlignment="1">
      <alignment horizontal="left"/>
    </xf>
    <xf numFmtId="0" fontId="4" fillId="0" borderId="0" xfId="20" applyFont="1" applyFill="1" applyBorder="1" applyAlignment="1">
      <alignment horizontal="center" vertical="center" wrapText="1"/>
    </xf>
    <xf numFmtId="0" fontId="4" fillId="0" borderId="15" xfId="20" applyFont="1" applyFill="1" applyBorder="1" applyAlignment="1">
      <alignment horizontal="center" vertical="center" wrapText="1"/>
    </xf>
    <xf numFmtId="0" fontId="4" fillId="0" borderId="0" xfId="22" applyFont="1" applyFill="1" applyBorder="1" applyAlignment="1">
      <alignment vertical="center"/>
    </xf>
    <xf numFmtId="0" fontId="4" fillId="0" borderId="0" xfId="22" applyFont="1" applyFill="1" applyBorder="1" applyAlignment="1"/>
    <xf numFmtId="0" fontId="4" fillId="0" borderId="0" xfId="20" applyFont="1" applyFill="1" applyBorder="1" applyAlignment="1">
      <alignment wrapText="1"/>
    </xf>
    <xf numFmtId="0" fontId="8" fillId="0" borderId="15" xfId="20" applyFont="1" applyFill="1" applyBorder="1" applyAlignment="1">
      <alignment horizontal="center" vertical="center" wrapText="1"/>
    </xf>
    <xf numFmtId="0" fontId="8" fillId="0" borderId="15" xfId="20" applyFont="1" applyFill="1" applyBorder="1" applyAlignment="1">
      <alignment horizontal="left" vertical="center" wrapText="1"/>
    </xf>
    <xf numFmtId="0" fontId="8" fillId="0" borderId="28" xfId="20" applyFont="1" applyFill="1" applyBorder="1" applyAlignment="1">
      <alignment horizontal="center" vertical="center" wrapText="1"/>
    </xf>
    <xf numFmtId="0" fontId="8" fillId="0" borderId="16" xfId="20" applyFont="1" applyFill="1" applyBorder="1" applyAlignment="1">
      <alignment horizontal="center" vertical="center" wrapText="1"/>
    </xf>
    <xf numFmtId="3" fontId="4" fillId="0" borderId="0" xfId="20" applyNumberFormat="1" applyFont="1" applyFill="1" applyAlignment="1">
      <alignment horizontal="center" wrapText="1"/>
    </xf>
    <xf numFmtId="0" fontId="33" fillId="0" borderId="0" xfId="20" applyFont="1" applyFill="1" applyBorder="1" applyAlignment="1">
      <alignment horizontal="left" vertical="center" wrapText="1"/>
    </xf>
    <xf numFmtId="0" fontId="33" fillId="0" borderId="0" xfId="20" applyFont="1" applyFill="1" applyBorder="1" applyAlignment="1">
      <alignment horizontal="center" vertical="center" wrapText="1"/>
    </xf>
    <xf numFmtId="0" fontId="33" fillId="0" borderId="16" xfId="20" applyFont="1" applyFill="1" applyBorder="1" applyAlignment="1">
      <alignment horizontal="center" vertical="center" wrapText="1"/>
    </xf>
    <xf numFmtId="3" fontId="8" fillId="0" borderId="15" xfId="20" applyNumberFormat="1" applyFont="1" applyFill="1" applyBorder="1" applyAlignment="1">
      <alignment horizontal="center" vertical="center" wrapText="1"/>
    </xf>
    <xf numFmtId="0" fontId="8" fillId="0" borderId="0" xfId="20" applyFont="1" applyFill="1" applyBorder="1" applyAlignment="1">
      <alignment horizontal="center" vertical="center" wrapText="1"/>
    </xf>
    <xf numFmtId="0" fontId="4" fillId="9" borderId="0" xfId="20" applyFont="1" applyFill="1"/>
    <xf numFmtId="0" fontId="8" fillId="0" borderId="0" xfId="20" applyFont="1" applyFill="1" applyBorder="1" applyAlignment="1">
      <alignment horizontal="center" vertical="top" wrapText="1"/>
    </xf>
    <xf numFmtId="3" fontId="8" fillId="0" borderId="0" xfId="20" applyNumberFormat="1" applyFont="1" applyFill="1" applyBorder="1" applyAlignment="1">
      <alignment horizontal="center" vertical="center" wrapText="1"/>
    </xf>
    <xf numFmtId="0" fontId="4" fillId="0" borderId="0" xfId="8" applyFont="1" applyFill="1"/>
    <xf numFmtId="0" fontId="4" fillId="0" borderId="0" xfId="8" applyFont="1" applyFill="1" applyAlignment="1">
      <alignment horizontal="left"/>
    </xf>
    <xf numFmtId="0" fontId="4" fillId="0" borderId="0" xfId="8" applyFont="1" applyFill="1" applyBorder="1" applyAlignment="1">
      <alignment horizontal="center"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22" applyFont="1" applyFill="1"/>
    <xf numFmtId="0" fontId="8" fillId="0" borderId="1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0" borderId="15" xfId="8" applyFont="1" applyFill="1" applyBorder="1" applyAlignment="1">
      <alignment horizontal="center" vertical="center" wrapText="1"/>
    </xf>
    <xf numFmtId="0" fontId="8" fillId="0" borderId="15" xfId="8" applyFont="1" applyFill="1" applyBorder="1" applyAlignment="1">
      <alignment horizontal="center" wrapText="1"/>
    </xf>
    <xf numFmtId="0" fontId="8" fillId="0" borderId="28" xfId="8" applyFont="1" applyFill="1" applyBorder="1" applyAlignment="1">
      <alignment horizontal="center"/>
    </xf>
    <xf numFmtId="0" fontId="8" fillId="0" borderId="15" xfId="8" applyFont="1" applyFill="1" applyBorder="1" applyAlignment="1">
      <alignment horizontal="center"/>
    </xf>
    <xf numFmtId="3" fontId="8" fillId="0" borderId="15" xfId="8" applyNumberFormat="1" applyFont="1" applyFill="1" applyBorder="1" applyAlignment="1">
      <alignment horizontal="center" vertical="center" wrapText="1"/>
    </xf>
    <xf numFmtId="0" fontId="4" fillId="0" borderId="0" xfId="20" applyFont="1" applyFill="1" applyBorder="1" applyAlignment="1">
      <alignment horizontal="center" wrapText="1"/>
    </xf>
    <xf numFmtId="0" fontId="8" fillId="0" borderId="16" xfId="20" applyFont="1" applyFill="1" applyBorder="1" applyAlignment="1">
      <alignment horizontal="center" vertical="center" wrapText="1"/>
    </xf>
    <xf numFmtId="0" fontId="8" fillId="0" borderId="61" xfId="20" applyFont="1" applyFill="1" applyBorder="1" applyAlignment="1">
      <alignment horizontal="center" vertical="center" wrapText="1"/>
    </xf>
    <xf numFmtId="3" fontId="8" fillId="0" borderId="61" xfId="20" applyNumberFormat="1" applyFont="1" applyFill="1" applyBorder="1" applyAlignment="1">
      <alignment horizontal="center" vertical="center" wrapText="1"/>
    </xf>
    <xf numFmtId="3" fontId="8" fillId="0" borderId="33" xfId="20" applyNumberFormat="1" applyFont="1" applyFill="1" applyBorder="1" applyAlignment="1">
      <alignment horizontal="center" vertical="center" wrapText="1"/>
    </xf>
    <xf numFmtId="0" fontId="4" fillId="0" borderId="0" xfId="8" applyFont="1" applyFill="1" applyAlignment="1">
      <alignment wrapText="1"/>
    </xf>
    <xf numFmtId="0" fontId="4" fillId="0" borderId="0" xfId="8" applyFont="1" applyFill="1" applyAlignment="1">
      <alignment horizontal="left" wrapText="1"/>
    </xf>
    <xf numFmtId="0" fontId="26" fillId="0" borderId="0" xfId="36" applyFont="1"/>
    <xf numFmtId="3" fontId="5" fillId="0" borderId="0" xfId="36" applyNumberFormat="1"/>
    <xf numFmtId="0" fontId="5" fillId="0" borderId="0" xfId="36"/>
    <xf numFmtId="0" fontId="26" fillId="0" borderId="15" xfId="36" applyFont="1" applyBorder="1"/>
    <xf numFmtId="3" fontId="26" fillId="0" borderId="15" xfId="36" applyNumberFormat="1" applyFont="1" applyBorder="1"/>
    <xf numFmtId="0" fontId="5" fillId="0" borderId="15" xfId="36" applyBorder="1"/>
    <xf numFmtId="3" fontId="5" fillId="0" borderId="15" xfId="36" applyNumberFormat="1" applyBorder="1"/>
    <xf numFmtId="0" fontId="5" fillId="0" borderId="32" xfId="36" applyBorder="1"/>
    <xf numFmtId="0" fontId="26" fillId="0" borderId="37" xfId="36" applyFont="1" applyBorder="1"/>
    <xf numFmtId="3" fontId="26" fillId="0" borderId="38" xfId="36" applyNumberFormat="1" applyFont="1" applyBorder="1"/>
    <xf numFmtId="0" fontId="10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5" xfId="7" applyBorder="1"/>
    <xf numFmtId="0" fontId="1" fillId="0" borderId="15" xfId="7" applyFont="1" applyBorder="1"/>
    <xf numFmtId="3" fontId="0" fillId="0" borderId="15" xfId="0" applyNumberFormat="1" applyBorder="1"/>
    <xf numFmtId="3" fontId="1" fillId="0" borderId="15" xfId="28" applyNumberFormat="1" applyBorder="1"/>
    <xf numFmtId="0" fontId="10" fillId="0" borderId="15" xfId="0" applyFont="1" applyFill="1" applyBorder="1" applyAlignment="1">
      <alignment horizontal="center"/>
    </xf>
    <xf numFmtId="3" fontId="0" fillId="0" borderId="32" xfId="0" applyNumberFormat="1" applyBorder="1"/>
    <xf numFmtId="0" fontId="10" fillId="0" borderId="15" xfId="0" applyFont="1" applyBorder="1"/>
    <xf numFmtId="3" fontId="0" fillId="0" borderId="61" xfId="0" applyNumberFormat="1" applyBorder="1"/>
    <xf numFmtId="172" fontId="27" fillId="0" borderId="0" xfId="0" applyNumberFormat="1" applyFont="1"/>
    <xf numFmtId="172" fontId="29" fillId="0" borderId="25" xfId="0" applyNumberFormat="1" applyFont="1" applyFill="1" applyBorder="1" applyAlignment="1">
      <alignment horizontal="center" vertical="center"/>
    </xf>
    <xf numFmtId="172" fontId="28" fillId="0" borderId="26" xfId="0" applyNumberFormat="1" applyFont="1" applyFill="1" applyBorder="1" applyAlignment="1">
      <alignment horizontal="center" vertical="center"/>
    </xf>
    <xf numFmtId="172" fontId="29" fillId="0" borderId="15" xfId="0" applyNumberFormat="1" applyFont="1" applyFill="1" applyBorder="1" applyAlignment="1">
      <alignment horizontal="center" vertical="center"/>
    </xf>
    <xf numFmtId="172" fontId="28" fillId="0" borderId="30" xfId="0" applyNumberFormat="1" applyFont="1" applyFill="1" applyBorder="1" applyAlignment="1">
      <alignment horizontal="center" vertical="center"/>
    </xf>
    <xf numFmtId="49" fontId="28" fillId="0" borderId="30" xfId="0" applyNumberFormat="1" applyFont="1" applyFill="1" applyBorder="1" applyAlignment="1">
      <alignment horizontal="center" vertical="center"/>
    </xf>
    <xf numFmtId="172" fontId="36" fillId="0" borderId="0" xfId="0" applyNumberFormat="1" applyFont="1"/>
    <xf numFmtId="172" fontId="38" fillId="0" borderId="15" xfId="0" applyNumberFormat="1" applyFont="1" applyFill="1" applyBorder="1" applyAlignment="1">
      <alignment horizontal="center" vertical="center"/>
    </xf>
    <xf numFmtId="172" fontId="29" fillId="0" borderId="33" xfId="0" applyNumberFormat="1" applyFont="1" applyFill="1" applyBorder="1" applyAlignment="1">
      <alignment horizontal="center" vertical="center"/>
    </xf>
    <xf numFmtId="172" fontId="28" fillId="0" borderId="34" xfId="0" applyNumberFormat="1" applyFont="1" applyFill="1" applyBorder="1" applyAlignment="1">
      <alignment horizontal="center" vertical="center"/>
    </xf>
    <xf numFmtId="172" fontId="29" fillId="8" borderId="58" xfId="0" applyNumberFormat="1" applyFont="1" applyFill="1" applyBorder="1" applyAlignment="1">
      <alignment horizontal="center" vertical="center"/>
    </xf>
    <xf numFmtId="172" fontId="30" fillId="0" borderId="10" xfId="0" applyNumberFormat="1" applyFont="1" applyFill="1" applyBorder="1" applyAlignment="1">
      <alignment vertical="center"/>
    </xf>
    <xf numFmtId="172" fontId="30" fillId="0" borderId="11" xfId="0" applyNumberFormat="1" applyFont="1" applyFill="1" applyBorder="1" applyAlignment="1">
      <alignment vertical="center"/>
    </xf>
    <xf numFmtId="172" fontId="30" fillId="0" borderId="12" xfId="0" applyNumberFormat="1" applyFont="1" applyFill="1" applyBorder="1" applyAlignment="1">
      <alignment vertical="center"/>
    </xf>
    <xf numFmtId="172" fontId="38" fillId="0" borderId="25" xfId="0" applyNumberFormat="1" applyFont="1" applyFill="1" applyBorder="1" applyAlignment="1">
      <alignment horizontal="center" vertical="center"/>
    </xf>
    <xf numFmtId="172" fontId="31" fillId="0" borderId="26" xfId="0" applyNumberFormat="1" applyFont="1" applyFill="1" applyBorder="1" applyAlignment="1">
      <alignment horizontal="center" vertical="center"/>
    </xf>
    <xf numFmtId="172" fontId="30" fillId="0" borderId="28" xfId="0" applyNumberFormat="1" applyFont="1" applyFill="1" applyBorder="1" applyAlignment="1">
      <alignment vertical="center"/>
    </xf>
    <xf numFmtId="172" fontId="30" fillId="0" borderId="29" xfId="0" applyNumberFormat="1" applyFont="1" applyFill="1" applyBorder="1" applyAlignment="1">
      <alignment vertical="center"/>
    </xf>
    <xf numFmtId="172" fontId="30" fillId="0" borderId="16" xfId="0" applyNumberFormat="1" applyFont="1" applyFill="1" applyBorder="1" applyAlignment="1">
      <alignment vertical="center"/>
    </xf>
    <xf numFmtId="172" fontId="31" fillId="0" borderId="30" xfId="0" quotePrefix="1" applyNumberFormat="1" applyFont="1" applyFill="1" applyBorder="1" applyAlignment="1">
      <alignment horizontal="center" vertical="center"/>
    </xf>
    <xf numFmtId="172" fontId="30" fillId="0" borderId="4" xfId="0" applyNumberFormat="1" applyFont="1" applyFill="1" applyBorder="1" applyAlignment="1">
      <alignment vertical="center"/>
    </xf>
    <xf numFmtId="172" fontId="30" fillId="0" borderId="5" xfId="0" applyNumberFormat="1" applyFont="1" applyFill="1" applyBorder="1" applyAlignment="1">
      <alignment vertical="center"/>
    </xf>
    <xf numFmtId="172" fontId="30" fillId="0" borderId="6" xfId="0" applyNumberFormat="1" applyFont="1" applyFill="1" applyBorder="1" applyAlignment="1">
      <alignment vertical="center"/>
    </xf>
    <xf numFmtId="172" fontId="38" fillId="0" borderId="33" xfId="0" applyNumberFormat="1" applyFont="1" applyFill="1" applyBorder="1" applyAlignment="1">
      <alignment horizontal="center" vertical="center"/>
    </xf>
    <xf numFmtId="172" fontId="31" fillId="0" borderId="34" xfId="0" quotePrefix="1" applyNumberFormat="1" applyFont="1" applyFill="1" applyBorder="1" applyAlignment="1">
      <alignment horizontal="center" vertical="center"/>
    </xf>
    <xf numFmtId="49" fontId="31" fillId="0" borderId="30" xfId="0" applyNumberFormat="1" applyFont="1" applyFill="1" applyBorder="1" applyAlignment="1">
      <alignment horizontal="center" vertical="center"/>
    </xf>
    <xf numFmtId="172" fontId="30" fillId="0" borderId="51" xfId="0" applyNumberFormat="1" applyFont="1" applyFill="1" applyBorder="1" applyAlignment="1">
      <alignment vertical="center"/>
    </xf>
    <xf numFmtId="172" fontId="30" fillId="0" borderId="19" xfId="0" applyNumberFormat="1" applyFont="1" applyFill="1" applyBorder="1" applyAlignment="1">
      <alignment vertical="center"/>
    </xf>
    <xf numFmtId="172" fontId="30" fillId="0" borderId="52" xfId="0" applyNumberFormat="1" applyFont="1" applyFill="1" applyBorder="1" applyAlignment="1">
      <alignment vertical="center"/>
    </xf>
    <xf numFmtId="172" fontId="38" fillId="0" borderId="58" xfId="0" applyNumberFormat="1" applyFont="1" applyFill="1" applyBorder="1" applyAlignment="1">
      <alignment horizontal="center" vertical="center"/>
    </xf>
    <xf numFmtId="49" fontId="31" fillId="0" borderId="59" xfId="0" applyNumberFormat="1" applyFont="1" applyFill="1" applyBorder="1" applyAlignment="1">
      <alignment horizontal="center" vertical="center"/>
    </xf>
    <xf numFmtId="172" fontId="38" fillId="8" borderId="38" xfId="0" applyNumberFormat="1" applyFont="1" applyFill="1" applyBorder="1" applyAlignment="1">
      <alignment horizontal="center" vertical="center"/>
    </xf>
    <xf numFmtId="172" fontId="31" fillId="8" borderId="42" xfId="0" applyNumberFormat="1" applyFont="1" applyFill="1" applyBorder="1" applyAlignment="1">
      <alignment horizontal="center" vertical="center"/>
    </xf>
    <xf numFmtId="49" fontId="31" fillId="0" borderId="26" xfId="0" applyNumberFormat="1" applyFont="1" applyFill="1" applyBorder="1" applyAlignment="1">
      <alignment horizontal="center" vertical="center"/>
    </xf>
    <xf numFmtId="172" fontId="31" fillId="0" borderId="30" xfId="0" applyNumberFormat="1" applyFont="1" applyFill="1" applyBorder="1" applyAlignment="1">
      <alignment horizontal="center" vertical="center"/>
    </xf>
    <xf numFmtId="172" fontId="31" fillId="0" borderId="34" xfId="0" applyNumberFormat="1" applyFont="1" applyFill="1" applyBorder="1" applyAlignment="1">
      <alignment horizontal="center" vertical="center"/>
    </xf>
    <xf numFmtId="49" fontId="31" fillId="0" borderId="34" xfId="0" applyNumberFormat="1" applyFont="1" applyFill="1" applyBorder="1" applyAlignment="1">
      <alignment horizontal="center" vertical="center"/>
    </xf>
    <xf numFmtId="172" fontId="30" fillId="0" borderId="46" xfId="0" applyNumberFormat="1" applyFont="1" applyFill="1" applyBorder="1" applyAlignment="1">
      <alignment vertical="center"/>
    </xf>
    <xf numFmtId="172" fontId="30" fillId="0" borderId="0" xfId="0" applyNumberFormat="1" applyFont="1" applyFill="1" applyBorder="1" applyAlignment="1">
      <alignment vertical="center"/>
    </xf>
    <xf numFmtId="172" fontId="30" fillId="0" borderId="31" xfId="0" applyNumberFormat="1" applyFont="1" applyFill="1" applyBorder="1" applyAlignment="1">
      <alignment vertical="center"/>
    </xf>
    <xf numFmtId="172" fontId="38" fillId="0" borderId="44" xfId="0" applyNumberFormat="1" applyFont="1" applyFill="1" applyBorder="1" applyAlignment="1">
      <alignment horizontal="center" vertical="center"/>
    </xf>
    <xf numFmtId="49" fontId="31" fillId="0" borderId="49" xfId="0" applyNumberFormat="1" applyFont="1" applyFill="1" applyBorder="1" applyAlignment="1">
      <alignment horizontal="center" vertical="center"/>
    </xf>
    <xf numFmtId="172" fontId="29" fillId="0" borderId="44" xfId="0" applyNumberFormat="1" applyFont="1" applyFill="1" applyBorder="1" applyAlignment="1">
      <alignment horizontal="center" vertical="center"/>
    </xf>
    <xf numFmtId="172" fontId="31" fillId="0" borderId="66" xfId="0" applyNumberFormat="1" applyFont="1" applyFill="1" applyBorder="1" applyAlignment="1">
      <alignment horizontal="center" vertical="center"/>
    </xf>
    <xf numFmtId="172" fontId="29" fillId="8" borderId="38" xfId="0" applyNumberFormat="1" applyFont="1" applyFill="1" applyBorder="1" applyAlignment="1">
      <alignment horizontal="center" vertical="center"/>
    </xf>
    <xf numFmtId="172" fontId="40" fillId="0" borderId="0" xfId="0" applyNumberFormat="1" applyFont="1"/>
    <xf numFmtId="172" fontId="29" fillId="0" borderId="26" xfId="0" applyNumberFormat="1" applyFont="1" applyFill="1" applyBorder="1" applyAlignment="1">
      <alignment horizontal="center" vertical="center"/>
    </xf>
    <xf numFmtId="49" fontId="29" fillId="0" borderId="30" xfId="0" applyNumberFormat="1" applyFont="1" applyFill="1" applyBorder="1" applyAlignment="1">
      <alignment horizontal="center" vertical="center"/>
    </xf>
    <xf numFmtId="172" fontId="29" fillId="0" borderId="30" xfId="0" applyNumberFormat="1" applyFont="1" applyFill="1" applyBorder="1" applyAlignment="1">
      <alignment horizontal="center" vertical="center"/>
    </xf>
    <xf numFmtId="172" fontId="29" fillId="8" borderId="15" xfId="0" applyNumberFormat="1" applyFont="1" applyFill="1" applyBorder="1" applyAlignment="1">
      <alignment horizontal="center" vertical="center"/>
    </xf>
    <xf numFmtId="172" fontId="29" fillId="8" borderId="30" xfId="0" applyNumberFormat="1" applyFont="1" applyFill="1" applyBorder="1" applyAlignment="1">
      <alignment horizontal="center" vertical="center"/>
    </xf>
    <xf numFmtId="172" fontId="41" fillId="0" borderId="0" xfId="0" applyNumberFormat="1" applyFont="1"/>
    <xf numFmtId="172" fontId="29" fillId="0" borderId="58" xfId="0" applyNumberFormat="1" applyFont="1" applyFill="1" applyBorder="1" applyAlignment="1">
      <alignment horizontal="center" vertical="center"/>
    </xf>
    <xf numFmtId="49" fontId="29" fillId="0" borderId="59" xfId="0" applyNumberFormat="1" applyFont="1" applyFill="1" applyBorder="1" applyAlignment="1">
      <alignment horizontal="center" vertical="center"/>
    </xf>
    <xf numFmtId="172" fontId="29" fillId="8" borderId="59" xfId="0" applyNumberFormat="1" applyFont="1" applyFill="1" applyBorder="1" applyAlignment="1">
      <alignment horizontal="center" vertical="center"/>
    </xf>
    <xf numFmtId="172" fontId="42" fillId="0" borderId="0" xfId="0" applyNumberFormat="1" applyFont="1"/>
    <xf numFmtId="49" fontId="28" fillId="0" borderId="49" xfId="0" applyNumberFormat="1" applyFont="1" applyFill="1" applyBorder="1" applyAlignment="1">
      <alignment horizontal="center" vertical="center"/>
    </xf>
    <xf numFmtId="172" fontId="28" fillId="8" borderId="42" xfId="0" applyNumberFormat="1" applyFont="1" applyFill="1" applyBorder="1" applyAlignment="1">
      <alignment horizontal="center" vertical="center"/>
    </xf>
    <xf numFmtId="0" fontId="0" fillId="2" borderId="45" xfId="0" applyFont="1" applyFill="1" applyBorder="1"/>
    <xf numFmtId="0" fontId="0" fillId="2" borderId="40" xfId="0" applyFont="1" applyFill="1" applyBorder="1"/>
    <xf numFmtId="0" fontId="0" fillId="2" borderId="45" xfId="0" applyFill="1" applyBorder="1"/>
    <xf numFmtId="0" fontId="44" fillId="8" borderId="0" xfId="7" applyFont="1" applyFill="1"/>
    <xf numFmtId="0" fontId="45" fillId="2" borderId="0" xfId="7" applyFont="1" applyFill="1"/>
    <xf numFmtId="0" fontId="44" fillId="2" borderId="69" xfId="7" applyFont="1" applyFill="1" applyBorder="1"/>
    <xf numFmtId="0" fontId="46" fillId="2" borderId="70" xfId="7" applyFont="1" applyFill="1" applyBorder="1" applyAlignment="1">
      <alignment horizontal="center" vertical="center" wrapText="1"/>
    </xf>
    <xf numFmtId="0" fontId="44" fillId="2" borderId="71" xfId="7" applyFont="1" applyFill="1" applyBorder="1"/>
    <xf numFmtId="0" fontId="44" fillId="2" borderId="72" xfId="7" applyFont="1" applyFill="1" applyBorder="1"/>
    <xf numFmtId="0" fontId="43" fillId="11" borderId="61" xfId="7" applyFont="1" applyFill="1" applyBorder="1" applyAlignment="1">
      <alignment horizontal="center" wrapText="1"/>
    </xf>
    <xf numFmtId="0" fontId="43" fillId="11" borderId="61" xfId="7" applyFont="1" applyFill="1" applyBorder="1" applyAlignment="1">
      <alignment wrapText="1"/>
    </xf>
    <xf numFmtId="0" fontId="43" fillId="11" borderId="33" xfId="7" applyFont="1" applyFill="1" applyBorder="1"/>
    <xf numFmtId="0" fontId="43" fillId="11" borderId="33" xfId="7" applyFont="1" applyFill="1" applyBorder="1" applyAlignment="1">
      <alignment wrapText="1"/>
    </xf>
    <xf numFmtId="0" fontId="43" fillId="2" borderId="15" xfId="7" applyFont="1" applyFill="1" applyBorder="1"/>
    <xf numFmtId="0" fontId="44" fillId="2" borderId="15" xfId="7" applyFont="1" applyFill="1" applyBorder="1" applyAlignment="1">
      <alignment wrapText="1"/>
    </xf>
    <xf numFmtId="0" fontId="44" fillId="2" borderId="0" xfId="7" applyFont="1" applyFill="1"/>
    <xf numFmtId="0" fontId="43" fillId="2" borderId="15" xfId="7" applyFont="1" applyFill="1" applyBorder="1" applyAlignment="1">
      <alignment wrapText="1"/>
    </xf>
    <xf numFmtId="0" fontId="43" fillId="0" borderId="15" xfId="7" applyFont="1" applyFill="1" applyBorder="1"/>
    <xf numFmtId="0" fontId="44" fillId="0" borderId="15" xfId="7" applyFont="1" applyFill="1" applyBorder="1" applyAlignment="1">
      <alignment wrapText="1"/>
    </xf>
    <xf numFmtId="0" fontId="43" fillId="2" borderId="0" xfId="7" applyFont="1" applyFill="1" applyBorder="1"/>
    <xf numFmtId="0" fontId="44" fillId="2" borderId="0" xfId="7" applyFont="1" applyFill="1" applyBorder="1" applyAlignment="1">
      <alignment wrapText="1"/>
    </xf>
    <xf numFmtId="0" fontId="43" fillId="11" borderId="15" xfId="7" applyFont="1" applyFill="1" applyBorder="1"/>
    <xf numFmtId="0" fontId="43" fillId="11" borderId="15" xfId="7" applyFont="1" applyFill="1" applyBorder="1" applyAlignment="1">
      <alignment wrapText="1"/>
    </xf>
    <xf numFmtId="0" fontId="43" fillId="12" borderId="15" xfId="7" applyFont="1" applyFill="1" applyBorder="1"/>
    <xf numFmtId="0" fontId="43" fillId="12" borderId="15" xfId="7" applyFont="1" applyFill="1" applyBorder="1" applyAlignment="1">
      <alignment wrapText="1"/>
    </xf>
    <xf numFmtId="0" fontId="44" fillId="2" borderId="73" xfId="7" applyFont="1" applyFill="1" applyBorder="1"/>
    <xf numFmtId="0" fontId="44" fillId="2" borderId="74" xfId="7" applyFont="1" applyFill="1" applyBorder="1"/>
    <xf numFmtId="0" fontId="46" fillId="2" borderId="75" xfId="7" quotePrefix="1" applyFont="1" applyFill="1" applyBorder="1" applyAlignment="1">
      <alignment horizontal="right"/>
    </xf>
    <xf numFmtId="0" fontId="43" fillId="2" borderId="75" xfId="8" applyFont="1" applyFill="1" applyBorder="1" applyAlignment="1">
      <alignment wrapText="1"/>
    </xf>
    <xf numFmtId="0" fontId="47" fillId="2" borderId="75" xfId="7" quotePrefix="1" applyFont="1" applyFill="1" applyBorder="1" applyAlignment="1">
      <alignment horizontal="right"/>
    </xf>
    <xf numFmtId="0" fontId="44" fillId="13" borderId="75" xfId="8" applyFont="1" applyFill="1" applyBorder="1" applyAlignment="1">
      <alignment wrapText="1"/>
    </xf>
    <xf numFmtId="0" fontId="44" fillId="13" borderId="75" xfId="8" applyFont="1" applyFill="1" applyBorder="1"/>
    <xf numFmtId="0" fontId="44" fillId="13" borderId="75" xfId="43" applyFont="1" applyFill="1" applyBorder="1" applyAlignment="1">
      <alignment horizontal="left" vertical="center"/>
    </xf>
    <xf numFmtId="0" fontId="43" fillId="13" borderId="75" xfId="8" applyFont="1" applyFill="1" applyBorder="1" applyAlignment="1">
      <alignment wrapText="1"/>
    </xf>
    <xf numFmtId="0" fontId="44" fillId="13" borderId="75" xfId="8" applyFont="1" applyFill="1" applyBorder="1" applyAlignment="1"/>
    <xf numFmtId="0" fontId="44" fillId="2" borderId="75" xfId="7" quotePrefix="1" applyFont="1" applyFill="1" applyBorder="1" applyAlignment="1">
      <alignment horizontal="right"/>
    </xf>
    <xf numFmtId="0" fontId="43" fillId="0" borderId="75" xfId="7" quotePrefix="1" applyFont="1" applyFill="1" applyBorder="1" applyAlignment="1">
      <alignment horizontal="right"/>
    </xf>
    <xf numFmtId="0" fontId="43" fillId="0" borderId="75" xfId="8" applyFont="1" applyFill="1" applyBorder="1"/>
    <xf numFmtId="0" fontId="44" fillId="0" borderId="75" xfId="7" quotePrefix="1" applyFont="1" applyFill="1" applyBorder="1" applyAlignment="1">
      <alignment horizontal="right"/>
    </xf>
    <xf numFmtId="0" fontId="44" fillId="0" borderId="75" xfId="8" applyFont="1" applyFill="1" applyBorder="1"/>
    <xf numFmtId="0" fontId="44" fillId="13" borderId="75" xfId="43" applyFont="1" applyFill="1" applyBorder="1" applyAlignment="1">
      <alignment horizontal="left" vertical="center" wrapText="1"/>
    </xf>
    <xf numFmtId="0" fontId="47" fillId="2" borderId="0" xfId="7" applyFont="1" applyFill="1"/>
    <xf numFmtId="0" fontId="48" fillId="10" borderId="33" xfId="20" applyFont="1" applyFill="1" applyBorder="1" applyAlignment="1">
      <alignment horizontal="center" vertical="center" wrapText="1"/>
    </xf>
    <xf numFmtId="0" fontId="8" fillId="10" borderId="33" xfId="20" applyFont="1" applyFill="1" applyBorder="1" applyAlignment="1">
      <alignment horizontal="center" vertical="center" wrapText="1"/>
    </xf>
    <xf numFmtId="0" fontId="8" fillId="0" borderId="32" xfId="20" applyFont="1" applyFill="1" applyBorder="1" applyAlignment="1">
      <alignment horizontal="center" vertical="center" wrapText="1"/>
    </xf>
    <xf numFmtId="0" fontId="8" fillId="0" borderId="3" xfId="20" applyFont="1" applyFill="1" applyBorder="1" applyAlignment="1">
      <alignment horizontal="center" vertical="center" wrapText="1"/>
    </xf>
    <xf numFmtId="0" fontId="8" fillId="0" borderId="38" xfId="20" applyFont="1" applyFill="1" applyBorder="1" applyAlignment="1">
      <alignment horizontal="center" vertical="center" wrapText="1"/>
    </xf>
    <xf numFmtId="0" fontId="8" fillId="0" borderId="41" xfId="20" applyFont="1" applyFill="1" applyBorder="1" applyAlignment="1">
      <alignment horizontal="center" vertical="center" wrapText="1"/>
    </xf>
    <xf numFmtId="0" fontId="8" fillId="0" borderId="42" xfId="20" applyFont="1" applyFill="1" applyBorder="1" applyAlignment="1">
      <alignment horizontal="center" vertical="center" wrapText="1"/>
    </xf>
    <xf numFmtId="0" fontId="51" fillId="0" borderId="15" xfId="2" applyFont="1" applyFill="1" applyBorder="1" applyAlignment="1">
      <alignment horizontal="left" vertical="center"/>
    </xf>
    <xf numFmtId="0" fontId="9" fillId="0" borderId="15" xfId="2" applyFont="1" applyFill="1" applyBorder="1" applyAlignment="1">
      <alignment horizontal="center" vertical="center"/>
    </xf>
    <xf numFmtId="0" fontId="4" fillId="0" borderId="15" xfId="20" applyFont="1" applyFill="1" applyBorder="1" applyAlignment="1">
      <alignment horizontal="left" vertical="center" wrapText="1"/>
    </xf>
    <xf numFmtId="0" fontId="52" fillId="0" borderId="15" xfId="2" applyFont="1" applyFill="1" applyBorder="1" applyAlignment="1">
      <alignment horizontal="center" vertical="center"/>
    </xf>
    <xf numFmtId="0" fontId="18" fillId="2" borderId="0" xfId="0" applyFont="1" applyFill="1" applyBorder="1"/>
    <xf numFmtId="0" fontId="12" fillId="2" borderId="0" xfId="0" applyFont="1" applyFill="1" applyBorder="1"/>
    <xf numFmtId="0" fontId="11" fillId="2" borderId="0" xfId="0" applyFont="1" applyFill="1" applyBorder="1"/>
    <xf numFmtId="0" fontId="6" fillId="2" borderId="40" xfId="0" applyFont="1" applyFill="1" applyBorder="1"/>
    <xf numFmtId="0" fontId="19" fillId="2" borderId="0" xfId="0" applyFont="1" applyFill="1" applyBorder="1"/>
    <xf numFmtId="0" fontId="20" fillId="2" borderId="0" xfId="0" applyFont="1" applyFill="1" applyBorder="1"/>
    <xf numFmtId="3" fontId="6" fillId="4" borderId="16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Border="1"/>
    <xf numFmtId="3" fontId="6" fillId="4" borderId="76" xfId="0" applyNumberFormat="1" applyFont="1" applyFill="1" applyBorder="1" applyAlignment="1">
      <alignment horizontal="center"/>
    </xf>
    <xf numFmtId="0" fontId="51" fillId="0" borderId="32" xfId="2" applyFont="1" applyFill="1" applyBorder="1" applyAlignment="1">
      <alignment horizontal="left" vertical="center"/>
    </xf>
    <xf numFmtId="0" fontId="52" fillId="0" borderId="32" xfId="2" applyFont="1" applyFill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/>
    </xf>
    <xf numFmtId="0" fontId="4" fillId="0" borderId="37" xfId="20" applyFont="1" applyFill="1" applyBorder="1" applyAlignment="1">
      <alignment horizontal="left" vertical="center" wrapText="1"/>
    </xf>
    <xf numFmtId="0" fontId="52" fillId="0" borderId="38" xfId="2" applyFont="1" applyFill="1" applyBorder="1" applyAlignment="1">
      <alignment horizontal="center" vertical="center"/>
    </xf>
    <xf numFmtId="0" fontId="9" fillId="0" borderId="38" xfId="2" applyFont="1" applyFill="1" applyBorder="1" applyAlignment="1">
      <alignment horizontal="center" vertical="center"/>
    </xf>
    <xf numFmtId="3" fontId="4" fillId="0" borderId="40" xfId="20" applyNumberFormat="1" applyFont="1" applyFill="1" applyBorder="1" applyAlignment="1">
      <alignment horizontal="center" vertical="center" wrapText="1"/>
    </xf>
    <xf numFmtId="3" fontId="4" fillId="0" borderId="61" xfId="20" applyNumberFormat="1" applyFont="1" applyFill="1" applyBorder="1" applyAlignment="1">
      <alignment horizontal="center" vertical="center" wrapText="1"/>
    </xf>
    <xf numFmtId="0" fontId="0" fillId="2" borderId="62" xfId="0" applyFont="1" applyFill="1" applyBorder="1"/>
    <xf numFmtId="0" fontId="0" fillId="2" borderId="60" xfId="0" applyFont="1" applyFill="1" applyBorder="1"/>
    <xf numFmtId="9" fontId="20" fillId="0" borderId="0" xfId="0" applyNumberFormat="1" applyFont="1" applyFill="1" applyBorder="1"/>
    <xf numFmtId="0" fontId="0" fillId="2" borderId="60" xfId="0" applyFill="1" applyBorder="1"/>
    <xf numFmtId="0" fontId="51" fillId="0" borderId="45" xfId="2" applyFont="1" applyFill="1" applyBorder="1" applyAlignment="1">
      <alignment horizontal="left" vertical="center"/>
    </xf>
    <xf numFmtId="0" fontId="51" fillId="0" borderId="50" xfId="2" applyFont="1" applyFill="1" applyBorder="1" applyAlignment="1">
      <alignment horizontal="left" vertical="center"/>
    </xf>
    <xf numFmtId="0" fontId="4" fillId="4" borderId="15" xfId="20" applyFont="1" applyFill="1" applyBorder="1" applyAlignment="1">
      <alignment horizontal="left" vertical="center" wrapText="1"/>
    </xf>
    <xf numFmtId="0" fontId="8" fillId="4" borderId="15" xfId="20" applyFont="1" applyFill="1" applyBorder="1" applyAlignment="1">
      <alignment horizontal="center" vertical="center" wrapText="1"/>
    </xf>
    <xf numFmtId="0" fontId="8" fillId="4" borderId="15" xfId="20" applyFont="1" applyFill="1" applyBorder="1" applyAlignment="1">
      <alignment horizontal="left" vertical="center" wrapText="1"/>
    </xf>
    <xf numFmtId="0" fontId="8" fillId="4" borderId="16" xfId="20" applyFont="1" applyFill="1" applyBorder="1" applyAlignment="1">
      <alignment horizontal="center" vertical="center" wrapText="1"/>
    </xf>
    <xf numFmtId="0" fontId="52" fillId="4" borderId="15" xfId="2" applyFont="1" applyFill="1" applyBorder="1" applyAlignment="1">
      <alignment horizontal="left" vertical="center"/>
    </xf>
    <xf numFmtId="0" fontId="52" fillId="4" borderId="15" xfId="2" applyFont="1" applyFill="1" applyBorder="1" applyAlignment="1">
      <alignment horizontal="center" vertical="center"/>
    </xf>
    <xf numFmtId="0" fontId="9" fillId="4" borderId="15" xfId="2" applyFont="1" applyFill="1" applyBorder="1" applyAlignment="1">
      <alignment horizontal="center" vertical="center"/>
    </xf>
    <xf numFmtId="3" fontId="8" fillId="4" borderId="15" xfId="20" applyNumberFormat="1" applyFont="1" applyFill="1" applyBorder="1" applyAlignment="1">
      <alignment horizontal="center" vertical="center" wrapText="1"/>
    </xf>
    <xf numFmtId="0" fontId="0" fillId="2" borderId="50" xfId="0" applyFont="1" applyFill="1" applyBorder="1"/>
    <xf numFmtId="0" fontId="51" fillId="0" borderId="22" xfId="2" applyFont="1" applyFill="1" applyBorder="1" applyAlignment="1">
      <alignment horizontal="left" vertical="center"/>
    </xf>
    <xf numFmtId="0" fontId="0" fillId="2" borderId="0" xfId="0" applyFill="1"/>
    <xf numFmtId="0" fontId="5" fillId="8" borderId="0" xfId="8" applyFont="1" applyFill="1"/>
    <xf numFmtId="0" fontId="5" fillId="16" borderId="0" xfId="8" applyFont="1" applyFill="1"/>
    <xf numFmtId="0" fontId="34" fillId="8" borderId="0" xfId="8" applyFont="1" applyFill="1"/>
    <xf numFmtId="0" fontId="8" fillId="8" borderId="0" xfId="8" applyFont="1" applyFill="1"/>
    <xf numFmtId="0" fontId="53" fillId="8" borderId="0" xfId="8" applyFont="1" applyFill="1" applyBorder="1" applyAlignment="1">
      <alignment wrapText="1"/>
    </xf>
    <xf numFmtId="0" fontId="53" fillId="8" borderId="0" xfId="8" applyFont="1" applyFill="1" applyBorder="1" applyAlignment="1">
      <alignment horizontal="center" wrapText="1"/>
    </xf>
    <xf numFmtId="0" fontId="8" fillId="8" borderId="0" xfId="8" applyFont="1" applyFill="1" applyBorder="1" applyAlignment="1">
      <alignment wrapText="1"/>
    </xf>
    <xf numFmtId="3" fontId="53" fillId="8" borderId="18" xfId="8" applyNumberFormat="1" applyFont="1" applyFill="1" applyBorder="1" applyAlignment="1">
      <alignment horizontal="center" vertical="top" wrapText="1"/>
    </xf>
    <xf numFmtId="0" fontId="0" fillId="16" borderId="0" xfId="0" applyFill="1"/>
    <xf numFmtId="0" fontId="5" fillId="0" borderId="0" xfId="8" applyFont="1" applyFill="1"/>
    <xf numFmtId="0" fontId="8" fillId="0" borderId="0" xfId="8" applyFont="1" applyFill="1"/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 applyAlignment="1">
      <alignment horizontal="center" wrapText="1"/>
    </xf>
    <xf numFmtId="0" fontId="5" fillId="0" borderId="0" xfId="8" applyFont="1" applyFill="1" applyBorder="1" applyAlignment="1">
      <alignment horizontal="left" wrapText="1"/>
    </xf>
    <xf numFmtId="0" fontId="8" fillId="0" borderId="29" xfId="8" applyFont="1" applyFill="1" applyBorder="1" applyAlignment="1">
      <alignment wrapText="1"/>
    </xf>
    <xf numFmtId="0" fontId="8" fillId="0" borderId="15" xfId="8" applyFont="1" applyFill="1" applyBorder="1" applyAlignment="1">
      <alignment wrapText="1"/>
    </xf>
    <xf numFmtId="0" fontId="8" fillId="0" borderId="0" xfId="8" applyFont="1" applyFill="1" applyBorder="1" applyAlignment="1">
      <alignment horizontal="center" wrapText="1"/>
    </xf>
    <xf numFmtId="0" fontId="8" fillId="0" borderId="0" xfId="8" applyFont="1" applyFill="1" applyBorder="1" applyAlignment="1">
      <alignment wrapText="1"/>
    </xf>
    <xf numFmtId="0" fontId="8" fillId="0" borderId="2" xfId="8" applyFont="1" applyFill="1" applyBorder="1" applyAlignment="1">
      <alignment wrapText="1"/>
    </xf>
    <xf numFmtId="0" fontId="8" fillId="0" borderId="1" xfId="8" applyFont="1" applyFill="1" applyBorder="1" applyAlignment="1">
      <alignment wrapText="1"/>
    </xf>
    <xf numFmtId="0" fontId="5" fillId="0" borderId="0" xfId="8" applyFont="1" applyFill="1" applyAlignment="1">
      <alignment wrapText="1"/>
    </xf>
    <xf numFmtId="0" fontId="8" fillId="0" borderId="30" xfId="8" applyFont="1" applyFill="1" applyBorder="1" applyAlignment="1">
      <alignment horizontal="center" wrapText="1"/>
    </xf>
    <xf numFmtId="0" fontId="5" fillId="0" borderId="22" xfId="8" applyFont="1" applyFill="1" applyBorder="1"/>
    <xf numFmtId="0" fontId="5" fillId="0" borderId="35" xfId="8" applyFont="1" applyFill="1" applyBorder="1"/>
    <xf numFmtId="0" fontId="50" fillId="0" borderId="0" xfId="8" applyFont="1" applyFill="1"/>
    <xf numFmtId="0" fontId="54" fillId="0" borderId="0" xfId="8" applyFont="1" applyFill="1"/>
    <xf numFmtId="0" fontId="34" fillId="0" borderId="0" xfId="8" applyFont="1" applyFill="1"/>
    <xf numFmtId="0" fontId="55" fillId="0" borderId="0" xfId="8" applyFont="1" applyFill="1" applyAlignment="1">
      <alignment horizontal="left" vertical="top" indent="15"/>
    </xf>
    <xf numFmtId="0" fontId="0" fillId="0" borderId="0" xfId="0" applyFill="1"/>
    <xf numFmtId="0" fontId="53" fillId="0" borderId="48" xfId="8" applyFont="1" applyFill="1" applyBorder="1" applyAlignment="1">
      <alignment horizontal="center" wrapText="1"/>
    </xf>
    <xf numFmtId="3" fontId="53" fillId="0" borderId="53" xfId="8" applyNumberFormat="1" applyFont="1" applyFill="1" applyBorder="1" applyAlignment="1">
      <alignment horizontal="center" wrapText="1"/>
    </xf>
    <xf numFmtId="3" fontId="53" fillId="0" borderId="18" xfId="8" applyNumberFormat="1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/>
    </xf>
    <xf numFmtId="0" fontId="22" fillId="0" borderId="0" xfId="44" applyFont="1" applyFill="1"/>
    <xf numFmtId="0" fontId="8" fillId="0" borderId="0" xfId="4" applyFont="1" applyFill="1" applyAlignment="1">
      <alignment horizontal="center" vertical="top"/>
    </xf>
    <xf numFmtId="0" fontId="5" fillId="0" borderId="0" xfId="36" applyFont="1" applyFill="1"/>
    <xf numFmtId="0" fontId="8" fillId="0" borderId="0" xfId="4" applyFont="1" applyFill="1" applyAlignment="1">
      <alignment vertical="center"/>
    </xf>
    <xf numFmtId="0" fontId="8" fillId="0" borderId="0" xfId="4" applyFont="1" applyFill="1" applyAlignment="1">
      <alignment vertical="top" wrapText="1"/>
    </xf>
    <xf numFmtId="0" fontId="58" fillId="0" borderId="0" xfId="4" applyFont="1" applyFill="1" applyAlignment="1">
      <alignment vertical="top" wrapText="1"/>
    </xf>
    <xf numFmtId="0" fontId="5" fillId="0" borderId="0" xfId="4" applyFont="1" applyFill="1"/>
    <xf numFmtId="0" fontId="5" fillId="0" borderId="0" xfId="4" applyFont="1" applyFill="1" applyAlignment="1">
      <alignment horizontal="right" vertical="center"/>
    </xf>
    <xf numFmtId="0" fontId="5" fillId="0" borderId="28" xfId="4" applyFont="1" applyFill="1" applyBorder="1" applyAlignment="1">
      <alignment horizontal="center" vertical="center"/>
    </xf>
    <xf numFmtId="0" fontId="5" fillId="0" borderId="16" xfId="4" applyFont="1" applyFill="1" applyBorder="1"/>
    <xf numFmtId="0" fontId="8" fillId="0" borderId="0" xfId="4" applyFont="1" applyFill="1" applyAlignment="1">
      <alignment horizontal="center" vertical="center"/>
    </xf>
    <xf numFmtId="0" fontId="4" fillId="0" borderId="0" xfId="4" applyFont="1" applyFill="1"/>
    <xf numFmtId="0" fontId="8" fillId="0" borderId="0" xfId="4" applyFont="1" applyFill="1" applyAlignment="1">
      <alignment horizontal="center" vertical="center" wrapText="1"/>
    </xf>
    <xf numFmtId="0" fontId="8" fillId="0" borderId="46" xfId="4" applyFont="1" applyFill="1" applyBorder="1" applyAlignment="1">
      <alignment vertical="top" wrapText="1"/>
    </xf>
    <xf numFmtId="0" fontId="8" fillId="0" borderId="46" xfId="4" applyFont="1" applyFill="1" applyBorder="1" applyAlignment="1">
      <alignment horizontal="center" vertical="top"/>
    </xf>
    <xf numFmtId="173" fontId="8" fillId="0" borderId="15" xfId="45" applyNumberFormat="1" applyFont="1" applyFill="1" applyBorder="1" applyAlignment="1">
      <alignment horizontal="center" vertical="center"/>
    </xf>
    <xf numFmtId="173" fontId="8" fillId="0" borderId="28" xfId="45" applyNumberFormat="1" applyFont="1" applyFill="1" applyBorder="1" applyAlignment="1">
      <alignment vertical="center"/>
    </xf>
    <xf numFmtId="0" fontId="8" fillId="0" borderId="28" xfId="4" applyFont="1" applyFill="1" applyBorder="1" applyAlignment="1">
      <alignment horizontal="center"/>
    </xf>
    <xf numFmtId="0" fontId="8" fillId="0" borderId="46" xfId="4" applyFont="1" applyFill="1" applyBorder="1" applyAlignment="1">
      <alignment horizontal="center"/>
    </xf>
    <xf numFmtId="173" fontId="8" fillId="0" borderId="0" xfId="45" applyNumberFormat="1" applyFont="1" applyFill="1" applyAlignment="1">
      <alignment horizontal="center" vertical="center"/>
    </xf>
    <xf numFmtId="173" fontId="50" fillId="0" borderId="0" xfId="45" applyNumberFormat="1" applyFont="1" applyFill="1" applyAlignment="1">
      <alignment horizontal="center" vertical="center"/>
    </xf>
    <xf numFmtId="173" fontId="8" fillId="0" borderId="0" xfId="45" applyNumberFormat="1" applyFont="1" applyFill="1" applyAlignment="1">
      <alignment vertical="center"/>
    </xf>
    <xf numFmtId="0" fontId="4" fillId="0" borderId="0" xfId="4" applyFont="1" applyFill="1" applyBorder="1" applyAlignment="1">
      <alignment vertical="top" wrapText="1"/>
    </xf>
    <xf numFmtId="0" fontId="58" fillId="0" borderId="0" xfId="4" applyFont="1" applyFill="1" applyAlignment="1">
      <alignment wrapText="1"/>
    </xf>
    <xf numFmtId="0" fontId="8" fillId="0" borderId="0" xfId="4" applyFont="1" applyFill="1" applyAlignment="1">
      <alignment horizontal="center" vertical="top" wrapText="1"/>
    </xf>
    <xf numFmtId="0" fontId="58" fillId="0" borderId="0" xfId="4" applyFont="1" applyFill="1" applyAlignment="1">
      <alignment horizontal="center" vertical="top" wrapText="1"/>
    </xf>
    <xf numFmtId="0" fontId="58" fillId="0" borderId="0" xfId="4" applyFont="1" applyFill="1" applyAlignment="1">
      <alignment horizontal="center" vertical="center" wrapText="1"/>
    </xf>
    <xf numFmtId="173" fontId="8" fillId="0" borderId="0" xfId="45" applyNumberFormat="1" applyFont="1" applyFill="1" applyBorder="1" applyAlignment="1">
      <alignment horizontal="center" vertical="center"/>
    </xf>
    <xf numFmtId="173" fontId="8" fillId="0" borderId="0" xfId="45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0" fillId="0" borderId="0" xfId="0" applyNumberFormat="1" applyFill="1"/>
    <xf numFmtId="0" fontId="10" fillId="0" borderId="18" xfId="0" applyFont="1" applyBorder="1" applyAlignment="1">
      <alignment horizontal="center"/>
    </xf>
    <xf numFmtId="9" fontId="10" fillId="0" borderId="53" xfId="0" applyNumberFormat="1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0" fillId="2" borderId="17" xfId="0" applyFont="1" applyFill="1" applyBorder="1"/>
    <xf numFmtId="0" fontId="0" fillId="2" borderId="19" xfId="0" applyFont="1" applyFill="1" applyBorder="1"/>
    <xf numFmtId="3" fontId="6" fillId="2" borderId="19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3" fontId="6" fillId="0" borderId="61" xfId="0" applyNumberFormat="1" applyFont="1" applyFill="1" applyBorder="1" applyAlignment="1">
      <alignment horizontal="center"/>
    </xf>
    <xf numFmtId="0" fontId="21" fillId="2" borderId="55" xfId="0" applyFont="1" applyFill="1" applyBorder="1" applyAlignment="1">
      <alignment horizontal="center"/>
    </xf>
    <xf numFmtId="9" fontId="21" fillId="2" borderId="55" xfId="1" applyFont="1" applyFill="1" applyBorder="1" applyAlignment="1">
      <alignment horizontal="center"/>
    </xf>
    <xf numFmtId="3" fontId="10" fillId="2" borderId="16" xfId="0" applyNumberFormat="1" applyFont="1" applyFill="1" applyBorder="1" applyAlignment="1">
      <alignment horizontal="center"/>
    </xf>
    <xf numFmtId="0" fontId="21" fillId="14" borderId="32" xfId="0" applyFont="1" applyFill="1" applyBorder="1" applyAlignment="1">
      <alignment horizontal="center"/>
    </xf>
    <xf numFmtId="9" fontId="21" fillId="14" borderId="44" xfId="1" applyFont="1" applyFill="1" applyBorder="1" applyAlignment="1">
      <alignment horizontal="center"/>
    </xf>
    <xf numFmtId="0" fontId="21" fillId="14" borderId="33" xfId="0" applyFont="1" applyFill="1" applyBorder="1" applyAlignment="1">
      <alignment horizontal="center"/>
    </xf>
    <xf numFmtId="3" fontId="6" fillId="4" borderId="55" xfId="0" applyNumberFormat="1" applyFont="1" applyFill="1" applyBorder="1" applyAlignment="1">
      <alignment horizontal="center"/>
    </xf>
    <xf numFmtId="9" fontId="21" fillId="2" borderId="56" xfId="1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center"/>
    </xf>
    <xf numFmtId="0" fontId="6" fillId="2" borderId="19" xfId="0" applyFont="1" applyFill="1" applyBorder="1"/>
    <xf numFmtId="3" fontId="6" fillId="14" borderId="44" xfId="0" applyNumberFormat="1" applyFont="1" applyFill="1" applyBorder="1" applyAlignment="1">
      <alignment horizontal="center"/>
    </xf>
    <xf numFmtId="0" fontId="21" fillId="14" borderId="44" xfId="0" applyFont="1" applyFill="1" applyBorder="1" applyAlignment="1">
      <alignment horizontal="center"/>
    </xf>
    <xf numFmtId="9" fontId="21" fillId="14" borderId="33" xfId="1" applyFont="1" applyFill="1" applyBorder="1" applyAlignment="1">
      <alignment horizontal="center"/>
    </xf>
    <xf numFmtId="3" fontId="0" fillId="0" borderId="15" xfId="0" applyNumberFormat="1" applyFill="1" applyBorder="1"/>
    <xf numFmtId="3" fontId="10" fillId="0" borderId="15" xfId="0" applyNumberFormat="1" applyFont="1" applyBorder="1"/>
    <xf numFmtId="9" fontId="0" fillId="0" borderId="15" xfId="1" applyFont="1" applyBorder="1"/>
    <xf numFmtId="3" fontId="0" fillId="0" borderId="15" xfId="0" applyNumberFormat="1" applyFont="1" applyBorder="1"/>
    <xf numFmtId="3" fontId="10" fillId="0" borderId="15" xfId="0" applyNumberFormat="1" applyFont="1" applyFill="1" applyBorder="1"/>
    <xf numFmtId="3" fontId="56" fillId="0" borderId="15" xfId="0" applyNumberFormat="1" applyFont="1" applyBorder="1"/>
    <xf numFmtId="0" fontId="0" fillId="0" borderId="32" xfId="0" applyBorder="1"/>
    <xf numFmtId="0" fontId="10" fillId="0" borderId="33" xfId="0" applyFont="1" applyBorder="1"/>
    <xf numFmtId="0" fontId="10" fillId="0" borderId="38" xfId="0" applyFont="1" applyBorder="1"/>
    <xf numFmtId="9" fontId="0" fillId="0" borderId="32" xfId="1" applyFont="1" applyBorder="1"/>
    <xf numFmtId="3" fontId="0" fillId="0" borderId="15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10" fillId="0" borderId="38" xfId="0" applyNumberFormat="1" applyFont="1" applyBorder="1" applyAlignment="1">
      <alignment horizontal="center"/>
    </xf>
    <xf numFmtId="3" fontId="10" fillId="0" borderId="42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15" xfId="0" applyNumberFormat="1" applyFont="1" applyFill="1" applyBorder="1" applyAlignment="1">
      <alignment horizontal="center"/>
    </xf>
    <xf numFmtId="3" fontId="0" fillId="0" borderId="32" xfId="0" applyNumberFormat="1" applyFont="1" applyBorder="1" applyAlignment="1">
      <alignment horizontal="center"/>
    </xf>
    <xf numFmtId="3" fontId="0" fillId="0" borderId="32" xfId="0" applyNumberFormat="1" applyFont="1" applyFill="1" applyBorder="1" applyAlignment="1">
      <alignment horizontal="center"/>
    </xf>
    <xf numFmtId="0" fontId="0" fillId="0" borderId="15" xfId="0" applyFont="1" applyBorder="1"/>
    <xf numFmtId="3" fontId="0" fillId="3" borderId="15" xfId="0" applyNumberFormat="1" applyFont="1" applyFill="1" applyBorder="1"/>
    <xf numFmtId="3" fontId="0" fillId="3" borderId="15" xfId="0" applyNumberFormat="1" applyFill="1" applyBorder="1"/>
    <xf numFmtId="3" fontId="0" fillId="3" borderId="32" xfId="0" applyNumberFormat="1" applyFill="1" applyBorder="1"/>
    <xf numFmtId="0" fontId="0" fillId="6" borderId="60" xfId="0" applyFill="1" applyBorder="1"/>
    <xf numFmtId="0" fontId="51" fillId="6" borderId="15" xfId="2" applyFont="1" applyFill="1" applyBorder="1" applyAlignment="1">
      <alignment horizontal="left" vertical="center"/>
    </xf>
    <xf numFmtId="3" fontId="6" fillId="6" borderId="76" xfId="0" applyNumberFormat="1" applyFont="1" applyFill="1" applyBorder="1" applyAlignment="1">
      <alignment horizontal="center"/>
    </xf>
    <xf numFmtId="0" fontId="0" fillId="6" borderId="45" xfId="0" applyFont="1" applyFill="1" applyBorder="1"/>
    <xf numFmtId="0" fontId="51" fillId="6" borderId="45" xfId="2" applyFont="1" applyFill="1" applyBorder="1" applyAlignment="1">
      <alignment horizontal="left" vertical="center"/>
    </xf>
    <xf numFmtId="3" fontId="6" fillId="6" borderId="60" xfId="0" applyNumberFormat="1" applyFont="1" applyFill="1" applyBorder="1" applyAlignment="1">
      <alignment horizontal="center"/>
    </xf>
    <xf numFmtId="0" fontId="0" fillId="6" borderId="43" xfId="0" applyFont="1" applyFill="1" applyBorder="1"/>
    <xf numFmtId="0" fontId="51" fillId="6" borderId="25" xfId="2" applyFont="1" applyFill="1" applyBorder="1" applyAlignment="1">
      <alignment horizontal="left" vertical="center"/>
    </xf>
    <xf numFmtId="3" fontId="6" fillId="6" borderId="62" xfId="0" applyNumberFormat="1" applyFont="1" applyFill="1" applyBorder="1" applyAlignment="1">
      <alignment horizontal="center"/>
    </xf>
    <xf numFmtId="0" fontId="0" fillId="0" borderId="0" xfId="0" applyBorder="1"/>
    <xf numFmtId="0" fontId="26" fillId="0" borderId="7" xfId="31" applyFont="1" applyBorder="1" applyAlignment="1"/>
    <xf numFmtId="3" fontId="5" fillId="0" borderId="9" xfId="31" applyNumberFormat="1" applyBorder="1"/>
    <xf numFmtId="0" fontId="0" fillId="0" borderId="13" xfId="0" applyBorder="1"/>
    <xf numFmtId="0" fontId="0" fillId="0" borderId="13" xfId="0" applyFill="1" applyBorder="1"/>
    <xf numFmtId="169" fontId="10" fillId="16" borderId="0" xfId="0" applyNumberFormat="1" applyFont="1" applyFill="1"/>
    <xf numFmtId="3" fontId="10" fillId="16" borderId="0" xfId="0" applyNumberFormat="1" applyFont="1" applyFill="1"/>
    <xf numFmtId="3" fontId="0" fillId="16" borderId="0" xfId="0" applyNumberFormat="1" applyFill="1"/>
    <xf numFmtId="168" fontId="0" fillId="16" borderId="0" xfId="0" applyNumberFormat="1" applyFill="1"/>
    <xf numFmtId="3" fontId="10" fillId="0" borderId="32" xfId="0" applyNumberFormat="1" applyFont="1" applyBorder="1"/>
    <xf numFmtId="3" fontId="0" fillId="0" borderId="32" xfId="0" applyNumberFormat="1" applyFill="1" applyBorder="1"/>
    <xf numFmtId="3" fontId="10" fillId="0" borderId="33" xfId="0" applyNumberFormat="1" applyFont="1" applyBorder="1"/>
    <xf numFmtId="3" fontId="56" fillId="0" borderId="32" xfId="0" applyNumberFormat="1" applyFont="1" applyBorder="1"/>
    <xf numFmtId="0" fontId="10" fillId="0" borderId="38" xfId="0" applyFont="1" applyBorder="1" applyAlignment="1">
      <alignment horizontal="center"/>
    </xf>
    <xf numFmtId="3" fontId="10" fillId="0" borderId="42" xfId="0" applyNumberFormat="1" applyFont="1" applyBorder="1"/>
    <xf numFmtId="3" fontId="0" fillId="0" borderId="33" xfId="0" applyNumberFormat="1" applyBorder="1" applyAlignment="1">
      <alignment horizontal="center"/>
    </xf>
    <xf numFmtId="0" fontId="0" fillId="0" borderId="8" xfId="0" applyBorder="1"/>
    <xf numFmtId="0" fontId="10" fillId="0" borderId="53" xfId="0" applyFont="1" applyFill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50" fillId="0" borderId="15" xfId="8" applyFont="1" applyBorder="1" applyAlignment="1">
      <alignment horizontal="center"/>
    </xf>
    <xf numFmtId="3" fontId="50" fillId="0" borderId="15" xfId="27" applyNumberFormat="1" applyFont="1" applyFill="1" applyBorder="1"/>
    <xf numFmtId="0" fontId="0" fillId="0" borderId="9" xfId="0" applyBorder="1"/>
    <xf numFmtId="0" fontId="0" fillId="0" borderId="14" xfId="0" applyBorder="1"/>
    <xf numFmtId="0" fontId="0" fillId="0" borderId="19" xfId="0" applyBorder="1"/>
    <xf numFmtId="0" fontId="0" fillId="0" borderId="7" xfId="0" applyBorder="1"/>
    <xf numFmtId="0" fontId="0" fillId="0" borderId="18" xfId="0" applyBorder="1"/>
    <xf numFmtId="0" fontId="8" fillId="0" borderId="28" xfId="4" applyFont="1" applyFill="1" applyBorder="1" applyAlignment="1">
      <alignment horizontal="center"/>
    </xf>
    <xf numFmtId="173" fontId="8" fillId="0" borderId="28" xfId="45" applyNumberFormat="1" applyFont="1" applyFill="1" applyBorder="1" applyAlignment="1">
      <alignment horizontal="center" vertical="center"/>
    </xf>
    <xf numFmtId="173" fontId="8" fillId="0" borderId="28" xfId="4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68" fontId="10" fillId="0" borderId="61" xfId="0" applyNumberFormat="1" applyFont="1" applyFill="1" applyBorder="1" applyAlignment="1">
      <alignment horizontal="center" vertical="center"/>
    </xf>
    <xf numFmtId="3" fontId="0" fillId="0" borderId="32" xfId="0" applyNumberFormat="1" applyFont="1" applyBorder="1"/>
    <xf numFmtId="172" fontId="27" fillId="15" borderId="0" xfId="0" applyNumberFormat="1" applyFont="1" applyFill="1"/>
    <xf numFmtId="3" fontId="62" fillId="8" borderId="61" xfId="8" applyNumberFormat="1" applyFont="1" applyFill="1" applyBorder="1" applyAlignment="1">
      <alignment horizontal="center"/>
    </xf>
    <xf numFmtId="0" fontId="87" fillId="8" borderId="0" xfId="8" applyFont="1" applyFill="1" applyAlignment="1">
      <alignment horizontal="center"/>
    </xf>
    <xf numFmtId="0" fontId="87" fillId="8" borderId="0" xfId="8" applyFont="1" applyFill="1" applyBorder="1" applyAlignment="1">
      <alignment horizontal="center" wrapText="1"/>
    </xf>
    <xf numFmtId="0" fontId="87" fillId="15" borderId="18" xfId="8" applyFont="1" applyFill="1" applyBorder="1" applyAlignment="1">
      <alignment horizontal="center" vertical="top" wrapText="1"/>
    </xf>
    <xf numFmtId="3" fontId="87" fillId="15" borderId="18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8" fillId="0" borderId="15" xfId="8" applyFont="1" applyFill="1" applyBorder="1"/>
    <xf numFmtId="0" fontId="53" fillId="0" borderId="15" xfId="8" applyFont="1" applyFill="1" applyBorder="1" applyAlignment="1">
      <alignment horizontal="left" wrapText="1"/>
    </xf>
    <xf numFmtId="3" fontId="53" fillId="0" borderId="15" xfId="8" applyNumberFormat="1" applyFont="1" applyFill="1" applyBorder="1" applyAlignment="1">
      <alignment vertical="top" wrapText="1"/>
    </xf>
    <xf numFmtId="3" fontId="53" fillId="8" borderId="15" xfId="8" applyNumberFormat="1" applyFont="1" applyFill="1" applyBorder="1" applyAlignment="1">
      <alignment vertical="top" wrapText="1"/>
    </xf>
    <xf numFmtId="0" fontId="8" fillId="0" borderId="32" xfId="8" applyFont="1" applyFill="1" applyBorder="1"/>
    <xf numFmtId="0" fontId="50" fillId="0" borderId="32" xfId="8" applyFont="1" applyBorder="1" applyAlignment="1">
      <alignment horizontal="center"/>
    </xf>
    <xf numFmtId="0" fontId="53" fillId="0" borderId="32" xfId="8" applyFont="1" applyFill="1" applyBorder="1" applyAlignment="1">
      <alignment horizontal="left" wrapText="1"/>
    </xf>
    <xf numFmtId="3" fontId="50" fillId="0" borderId="32" xfId="27" applyNumberFormat="1" applyFont="1" applyFill="1" applyBorder="1"/>
    <xf numFmtId="3" fontId="53" fillId="0" borderId="32" xfId="8" applyNumberFormat="1" applyFont="1" applyFill="1" applyBorder="1" applyAlignment="1">
      <alignment vertical="top" wrapText="1"/>
    </xf>
    <xf numFmtId="3" fontId="53" fillId="8" borderId="32" xfId="8" applyNumberFormat="1" applyFont="1" applyFill="1" applyBorder="1" applyAlignment="1">
      <alignment vertical="top" wrapText="1"/>
    </xf>
    <xf numFmtId="0" fontId="87" fillId="15" borderId="14" xfId="8" applyFont="1" applyFill="1" applyBorder="1" applyAlignment="1">
      <alignment horizontal="center" vertical="top" wrapText="1"/>
    </xf>
    <xf numFmtId="3" fontId="62" fillId="8" borderId="36" xfId="8" applyNumberFormat="1" applyFont="1" applyFill="1" applyBorder="1" applyAlignment="1">
      <alignment horizontal="center"/>
    </xf>
    <xf numFmtId="0" fontId="5" fillId="0" borderId="37" xfId="8" applyFont="1" applyFill="1" applyBorder="1" applyAlignment="1">
      <alignment horizontal="center"/>
    </xf>
    <xf numFmtId="0" fontId="53" fillId="0" borderId="38" xfId="8" applyFont="1" applyFill="1" applyBorder="1" applyAlignment="1">
      <alignment horizontal="center" wrapText="1"/>
    </xf>
    <xf numFmtId="0" fontId="53" fillId="0" borderId="38" xfId="8" applyFont="1" applyFill="1" applyBorder="1" applyAlignment="1">
      <alignment horizontal="center" vertical="top" wrapText="1"/>
    </xf>
    <xf numFmtId="3" fontId="53" fillId="0" borderId="53" xfId="8" applyNumberFormat="1" applyFont="1" applyFill="1" applyBorder="1" applyAlignment="1">
      <alignment horizontal="center" vertical="top" wrapText="1"/>
    </xf>
    <xf numFmtId="0" fontId="87" fillId="15" borderId="53" xfId="8" applyFont="1" applyFill="1" applyBorder="1" applyAlignment="1">
      <alignment horizontal="center" vertical="top" wrapText="1"/>
    </xf>
    <xf numFmtId="0" fontId="54" fillId="15" borderId="53" xfId="8" applyFont="1" applyFill="1" applyBorder="1" applyAlignment="1">
      <alignment horizontal="center" vertical="top" wrapText="1"/>
    </xf>
    <xf numFmtId="169" fontId="12" fillId="0" borderId="0" xfId="0" applyNumberFormat="1" applyFont="1" applyBorder="1"/>
    <xf numFmtId="3" fontId="12" fillId="0" borderId="0" xfId="0" applyNumberFormat="1" applyFont="1" applyBorder="1"/>
    <xf numFmtId="176" fontId="12" fillId="0" borderId="0" xfId="0" applyNumberFormat="1" applyFont="1" applyBorder="1"/>
    <xf numFmtId="0" fontId="0" fillId="2" borderId="13" xfId="0" applyFill="1" applyBorder="1"/>
    <xf numFmtId="3" fontId="6" fillId="4" borderId="46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1" fontId="1" fillId="0" borderId="15" xfId="126" applyFont="1" applyBorder="1"/>
    <xf numFmtId="3" fontId="6" fillId="4" borderId="15" xfId="0" applyNumberFormat="1" applyFont="1" applyFill="1" applyBorder="1" applyAlignment="1">
      <alignment horizontal="center"/>
    </xf>
    <xf numFmtId="0" fontId="19" fillId="0" borderId="7" xfId="0" applyFont="1" applyFill="1" applyBorder="1"/>
    <xf numFmtId="3" fontId="6" fillId="4" borderId="47" xfId="0" applyNumberFormat="1" applyFont="1" applyFill="1" applyBorder="1" applyAlignment="1">
      <alignment horizontal="center"/>
    </xf>
    <xf numFmtId="0" fontId="4" fillId="0" borderId="8" xfId="20" applyFont="1" applyFill="1" applyBorder="1" applyAlignment="1">
      <alignment horizontal="center" wrapText="1"/>
    </xf>
    <xf numFmtId="9" fontId="4" fillId="0" borderId="30" xfId="1" applyFont="1" applyFill="1" applyBorder="1" applyAlignment="1">
      <alignment horizontal="center" wrapText="1"/>
    </xf>
    <xf numFmtId="0" fontId="4" fillId="0" borderId="14" xfId="20" applyFont="1" applyFill="1" applyBorder="1" applyAlignment="1">
      <alignment horizontal="center" wrapText="1"/>
    </xf>
    <xf numFmtId="0" fontId="21" fillId="2" borderId="17" xfId="0" applyFont="1" applyFill="1" applyBorder="1"/>
    <xf numFmtId="3" fontId="6" fillId="4" borderId="22" xfId="0" applyNumberFormat="1" applyFont="1" applyFill="1" applyBorder="1" applyAlignment="1">
      <alignment horizontal="center"/>
    </xf>
    <xf numFmtId="9" fontId="4" fillId="0" borderId="35" xfId="1" applyFont="1" applyFill="1" applyBorder="1" applyAlignment="1">
      <alignment horizontal="center" wrapText="1"/>
    </xf>
    <xf numFmtId="0" fontId="10" fillId="0" borderId="4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3" fontId="0" fillId="0" borderId="15" xfId="0" applyNumberFormat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9" fontId="10" fillId="0" borderId="18" xfId="0" applyNumberFormat="1" applyFont="1" applyFill="1" applyBorder="1" applyAlignment="1">
      <alignment horizontal="center" vertical="center"/>
    </xf>
    <xf numFmtId="0" fontId="89" fillId="2" borderId="6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0" fillId="0" borderId="36" xfId="0" applyFont="1" applyFill="1" applyBorder="1" applyAlignment="1">
      <alignment horizontal="center" vertical="center"/>
    </xf>
    <xf numFmtId="3" fontId="0" fillId="0" borderId="28" xfId="0" applyNumberFormat="1" applyBorder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/>
    </xf>
    <xf numFmtId="0" fontId="0" fillId="0" borderId="8" xfId="0" applyFill="1" applyBorder="1"/>
    <xf numFmtId="0" fontId="10" fillId="0" borderId="27" xfId="0" applyFont="1" applyBorder="1" applyAlignment="1">
      <alignment horizontal="center"/>
    </xf>
    <xf numFmtId="0" fontId="0" fillId="0" borderId="48" xfId="0" applyFill="1" applyBorder="1"/>
    <xf numFmtId="0" fontId="0" fillId="0" borderId="40" xfId="0" applyFill="1" applyBorder="1"/>
    <xf numFmtId="0" fontId="10" fillId="0" borderId="62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168" fontId="10" fillId="0" borderId="18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9" fontId="10" fillId="0" borderId="4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3" fontId="10" fillId="0" borderId="39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/>
    </xf>
    <xf numFmtId="0" fontId="0" fillId="0" borderId="25" xfId="0" applyBorder="1"/>
    <xf numFmtId="3" fontId="0" fillId="0" borderId="25" xfId="0" applyNumberFormat="1" applyBorder="1" applyAlignment="1">
      <alignment horizontal="center"/>
    </xf>
    <xf numFmtId="3" fontId="0" fillId="0" borderId="25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3" fontId="0" fillId="0" borderId="26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0" fillId="0" borderId="22" xfId="0" applyBorder="1"/>
    <xf numFmtId="10" fontId="0" fillId="0" borderId="22" xfId="0" applyNumberFormat="1" applyBorder="1"/>
    <xf numFmtId="3" fontId="0" fillId="0" borderId="58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15" fillId="0" borderId="36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168" fontId="15" fillId="0" borderId="7" xfId="0" applyNumberFormat="1" applyFont="1" applyFill="1" applyBorder="1" applyAlignment="1">
      <alignment horizontal="center" vertical="center"/>
    </xf>
    <xf numFmtId="168" fontId="15" fillId="0" borderId="8" xfId="0" applyNumberFormat="1" applyFont="1" applyFill="1" applyBorder="1" applyAlignment="1">
      <alignment horizontal="center" vertical="center"/>
    </xf>
    <xf numFmtId="168" fontId="15" fillId="0" borderId="17" xfId="0" applyNumberFormat="1" applyFont="1" applyFill="1" applyBorder="1" applyAlignment="1">
      <alignment horizontal="center" vertical="center"/>
    </xf>
    <xf numFmtId="168" fontId="15" fillId="0" borderId="18" xfId="0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9" fontId="15" fillId="0" borderId="9" xfId="1" applyFont="1" applyBorder="1" applyAlignment="1">
      <alignment horizontal="center"/>
    </xf>
    <xf numFmtId="0" fontId="15" fillId="2" borderId="48" xfId="0" applyFont="1" applyFill="1" applyBorder="1"/>
    <xf numFmtId="0" fontId="15" fillId="2" borderId="40" xfId="0" applyFont="1" applyFill="1" applyBorder="1"/>
    <xf numFmtId="0" fontId="2" fillId="2" borderId="40" xfId="0" applyFont="1" applyFill="1" applyBorder="1"/>
    <xf numFmtId="3" fontId="15" fillId="2" borderId="61" xfId="0" applyNumberFormat="1" applyFont="1" applyFill="1" applyBorder="1" applyAlignment="1">
      <alignment horizontal="center"/>
    </xf>
    <xf numFmtId="0" fontId="90" fillId="0" borderId="13" xfId="0" applyFont="1" applyFill="1" applyBorder="1"/>
    <xf numFmtId="0" fontId="91" fillId="2" borderId="48" xfId="0" applyFont="1" applyFill="1" applyBorder="1"/>
    <xf numFmtId="0" fontId="91" fillId="2" borderId="40" xfId="0" applyFont="1" applyFill="1" applyBorder="1"/>
    <xf numFmtId="3" fontId="21" fillId="0" borderId="15" xfId="0" applyNumberFormat="1" applyFont="1" applyFill="1" applyBorder="1" applyAlignment="1">
      <alignment horizontal="center"/>
    </xf>
    <xf numFmtId="3" fontId="21" fillId="0" borderId="32" xfId="0" applyNumberFormat="1" applyFont="1" applyFill="1" applyBorder="1" applyAlignment="1">
      <alignment horizontal="center"/>
    </xf>
    <xf numFmtId="0" fontId="0" fillId="15" borderId="45" xfId="0" applyFill="1" applyBorder="1"/>
    <xf numFmtId="0" fontId="51" fillId="15" borderId="15" xfId="2" applyFont="1" applyFill="1" applyBorder="1" applyAlignment="1">
      <alignment horizontal="left" vertical="center"/>
    </xf>
    <xf numFmtId="3" fontId="6" fillId="15" borderId="76" xfId="0" applyNumberFormat="1" applyFont="1" applyFill="1" applyBorder="1" applyAlignment="1">
      <alignment horizontal="center"/>
    </xf>
    <xf numFmtId="177" fontId="10" fillId="0" borderId="9" xfId="127" applyNumberFormat="1" applyFont="1" applyBorder="1" applyAlignment="1">
      <alignment horizontal="center"/>
    </xf>
    <xf numFmtId="0" fontId="11" fillId="2" borderId="0" xfId="0" applyFont="1" applyFill="1"/>
    <xf numFmtId="3" fontId="5" fillId="2" borderId="0" xfId="27" applyNumberFormat="1" applyFill="1"/>
    <xf numFmtId="3" fontId="11" fillId="2" borderId="0" xfId="0" applyNumberFormat="1" applyFont="1" applyFill="1"/>
    <xf numFmtId="3" fontId="0" fillId="2" borderId="0" xfId="0" applyNumberFormat="1" applyFill="1"/>
    <xf numFmtId="0" fontId="20" fillId="2" borderId="0" xfId="0" applyFont="1" applyFill="1"/>
    <xf numFmtId="0" fontId="26" fillId="2" borderId="0" xfId="27" applyFont="1" applyFill="1"/>
    <xf numFmtId="3" fontId="92" fillId="2" borderId="0" xfId="27" applyNumberFormat="1" applyFont="1" applyFill="1"/>
    <xf numFmtId="3" fontId="26" fillId="2" borderId="0" xfId="27" applyNumberFormat="1" applyFont="1" applyFill="1"/>
    <xf numFmtId="0" fontId="54" fillId="8" borderId="0" xfId="8" applyFont="1" applyFill="1" applyAlignment="1">
      <alignment horizontal="center"/>
    </xf>
    <xf numFmtId="3" fontId="54" fillId="15" borderId="18" xfId="8" applyNumberFormat="1" applyFont="1" applyFill="1" applyBorder="1" applyAlignment="1">
      <alignment horizontal="center" vertical="top" wrapText="1"/>
    </xf>
    <xf numFmtId="0" fontId="54" fillId="15" borderId="18" xfId="8" applyFont="1" applyFill="1" applyBorder="1" applyAlignment="1">
      <alignment horizontal="center" vertical="top" wrapText="1"/>
    </xf>
    <xf numFmtId="0" fontId="54" fillId="15" borderId="14" xfId="8" applyFont="1" applyFill="1" applyBorder="1" applyAlignment="1">
      <alignment horizontal="center" vertical="top" wrapText="1"/>
    </xf>
    <xf numFmtId="3" fontId="54" fillId="8" borderId="0" xfId="8" applyNumberFormat="1" applyFont="1" applyFill="1" applyAlignment="1">
      <alignment horizontal="center"/>
    </xf>
    <xf numFmtId="0" fontId="57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178" fontId="0" fillId="0" borderId="15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178" fontId="10" fillId="0" borderId="15" xfId="0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78" fontId="0" fillId="0" borderId="15" xfId="0" applyNumberFormat="1" applyBorder="1"/>
    <xf numFmtId="179" fontId="0" fillId="0" borderId="15" xfId="0" applyNumberFormat="1" applyBorder="1"/>
    <xf numFmtId="178" fontId="10" fillId="0" borderId="15" xfId="0" applyNumberFormat="1" applyFont="1" applyBorder="1"/>
    <xf numFmtId="0" fontId="6" fillId="0" borderId="15" xfId="0" applyFont="1" applyFill="1" applyBorder="1"/>
    <xf numFmtId="0" fontId="21" fillId="0" borderId="15" xfId="0" applyFont="1" applyFill="1" applyBorder="1"/>
    <xf numFmtId="3" fontId="21" fillId="0" borderId="15" xfId="0" applyNumberFormat="1" applyFont="1" applyFill="1" applyBorder="1"/>
    <xf numFmtId="3" fontId="93" fillId="0" borderId="33" xfId="0" applyNumberFormat="1" applyFont="1" applyFill="1" applyBorder="1"/>
    <xf numFmtId="3" fontId="93" fillId="0" borderId="15" xfId="0" applyNumberFormat="1" applyFont="1" applyFill="1" applyBorder="1"/>
    <xf numFmtId="3" fontId="93" fillId="0" borderId="30" xfId="0" applyNumberFormat="1" applyFont="1" applyFill="1" applyBorder="1"/>
    <xf numFmtId="0" fontId="6" fillId="0" borderId="15" xfId="0" applyFont="1" applyFill="1" applyBorder="1" applyAlignment="1">
      <alignment horizontal="left"/>
    </xf>
    <xf numFmtId="0" fontId="21" fillId="0" borderId="0" xfId="0" applyFont="1" applyFill="1"/>
    <xf numFmtId="0" fontId="94" fillId="0" borderId="0" xfId="0" applyFont="1" applyFill="1" applyAlignment="1">
      <alignment horizontal="right"/>
    </xf>
    <xf numFmtId="3" fontId="21" fillId="0" borderId="0" xfId="0" applyNumberFormat="1" applyFont="1" applyFill="1"/>
    <xf numFmtId="3" fontId="21" fillId="0" borderId="5" xfId="0" applyNumberFormat="1" applyFont="1" applyFill="1" applyBorder="1"/>
    <xf numFmtId="3" fontId="6" fillId="0" borderId="0" xfId="0" applyNumberFormat="1" applyFont="1" applyFill="1"/>
    <xf numFmtId="180" fontId="35" fillId="0" borderId="15" xfId="0" applyNumberFormat="1" applyFont="1" applyBorder="1" applyAlignment="1">
      <alignment horizontal="center"/>
    </xf>
    <xf numFmtId="0" fontId="95" fillId="0" borderId="43" xfId="0" applyFont="1" applyBorder="1"/>
    <xf numFmtId="0" fontId="95" fillId="0" borderId="45" xfId="0" applyFont="1" applyBorder="1" applyAlignment="1">
      <alignment horizontal="right"/>
    </xf>
    <xf numFmtId="0" fontId="95" fillId="0" borderId="50" xfId="0" applyFont="1" applyBorder="1"/>
    <xf numFmtId="0" fontId="92" fillId="0" borderId="37" xfId="0" applyFont="1" applyBorder="1"/>
    <xf numFmtId="0" fontId="95" fillId="0" borderId="33" xfId="0" applyFont="1" applyBorder="1"/>
    <xf numFmtId="0" fontId="95" fillId="0" borderId="15" xfId="0" applyFont="1" applyBorder="1"/>
    <xf numFmtId="0" fontId="95" fillId="0" borderId="32" xfId="0" applyFont="1" applyBorder="1"/>
    <xf numFmtId="0" fontId="92" fillId="0" borderId="15" xfId="0" applyFont="1" applyBorder="1"/>
    <xf numFmtId="0" fontId="92" fillId="0" borderId="37" xfId="0" applyFont="1" applyBorder="1" applyAlignment="1">
      <alignment horizontal="left"/>
    </xf>
    <xf numFmtId="3" fontId="95" fillId="0" borderId="15" xfId="0" applyNumberFormat="1" applyFont="1" applyBorder="1"/>
    <xf numFmtId="3" fontId="95" fillId="0" borderId="32" xfId="0" applyNumberFormat="1" applyFont="1" applyBorder="1"/>
    <xf numFmtId="3" fontId="92" fillId="0" borderId="33" xfId="0" applyNumberFormat="1" applyFont="1" applyBorder="1"/>
    <xf numFmtId="0" fontId="95" fillId="0" borderId="0" xfId="0" applyFont="1"/>
    <xf numFmtId="0" fontId="92" fillId="0" borderId="15" xfId="0" applyFont="1" applyBorder="1" applyAlignment="1">
      <alignment horizontal="left"/>
    </xf>
    <xf numFmtId="172" fontId="27" fillId="0" borderId="61" xfId="0" applyNumberFormat="1" applyFont="1" applyBorder="1"/>
    <xf numFmtId="0" fontId="56" fillId="0" borderId="0" xfId="0" applyFont="1"/>
    <xf numFmtId="0" fontId="12" fillId="0" borderId="0" xfId="0" applyFont="1"/>
    <xf numFmtId="0" fontId="56" fillId="0" borderId="7" xfId="0" applyFont="1" applyBorder="1"/>
    <xf numFmtId="0" fontId="56" fillId="0" borderId="9" xfId="0" applyFont="1" applyBorder="1"/>
    <xf numFmtId="0" fontId="56" fillId="0" borderId="13" xfId="0" applyFont="1" applyBorder="1"/>
    <xf numFmtId="0" fontId="56" fillId="0" borderId="0" xfId="0" applyFont="1" applyBorder="1"/>
    <xf numFmtId="0" fontId="56" fillId="0" borderId="17" xfId="0" applyFont="1" applyBorder="1"/>
    <xf numFmtId="0" fontId="56" fillId="0" borderId="19" xfId="0" applyFont="1" applyBorder="1"/>
    <xf numFmtId="0" fontId="56" fillId="0" borderId="0" xfId="0" applyFont="1" applyAlignment="1">
      <alignment horizontal="center"/>
    </xf>
    <xf numFmtId="0" fontId="95" fillId="0" borderId="0" xfId="0" applyFont="1" applyBorder="1" applyAlignment="1">
      <alignment horizontal="center"/>
    </xf>
    <xf numFmtId="0" fontId="92" fillId="0" borderId="0" xfId="0" applyFont="1" applyBorder="1"/>
    <xf numFmtId="0" fontId="95" fillId="0" borderId="0" xfId="0" applyFont="1" applyBorder="1"/>
    <xf numFmtId="3" fontId="95" fillId="0" borderId="0" xfId="0" applyNumberFormat="1" applyFont="1" applyFill="1" applyBorder="1"/>
    <xf numFmtId="3" fontId="92" fillId="0" borderId="0" xfId="0" applyNumberFormat="1" applyFont="1" applyFill="1" applyBorder="1"/>
    <xf numFmtId="9" fontId="95" fillId="0" borderId="0" xfId="0" applyNumberFormat="1" applyFont="1"/>
    <xf numFmtId="0" fontId="95" fillId="0" borderId="0" xfId="0" applyFont="1" applyFill="1" applyBorder="1"/>
    <xf numFmtId="0" fontId="92" fillId="0" borderId="0" xfId="0" applyFont="1" applyFill="1" applyBorder="1" applyAlignment="1">
      <alignment horizontal="left"/>
    </xf>
    <xf numFmtId="0" fontId="95" fillId="0" borderId="0" xfId="0" applyFont="1" applyFill="1" applyBorder="1" applyAlignment="1">
      <alignment horizontal="left"/>
    </xf>
    <xf numFmtId="3" fontId="6" fillId="0" borderId="15" xfId="0" applyNumberFormat="1" applyFont="1" applyFill="1" applyBorder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8" xfId="4" applyFont="1" applyFill="1" applyBorder="1" applyAlignment="1">
      <alignment horizontal="center"/>
    </xf>
    <xf numFmtId="0" fontId="8" fillId="0" borderId="16" xfId="4" applyFont="1" applyFill="1" applyBorder="1" applyAlignment="1">
      <alignment horizontal="center"/>
    </xf>
    <xf numFmtId="173" fontId="8" fillId="0" borderId="28" xfId="45" applyNumberFormat="1" applyFont="1" applyFill="1" applyBorder="1" applyAlignment="1">
      <alignment horizontal="center" vertical="center"/>
    </xf>
    <xf numFmtId="173" fontId="8" fillId="0" borderId="16" xfId="45" applyNumberFormat="1" applyFont="1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0" fontId="8" fillId="0" borderId="16" xfId="4" applyFont="1" applyFill="1" applyBorder="1" applyAlignment="1">
      <alignment horizontal="center" vertical="center"/>
    </xf>
    <xf numFmtId="0" fontId="8" fillId="0" borderId="29" xfId="4" applyFont="1" applyFill="1" applyBorder="1" applyAlignment="1">
      <alignment horizontal="center"/>
    </xf>
    <xf numFmtId="0" fontId="8" fillId="0" borderId="0" xfId="4" applyFont="1" applyFill="1" applyAlignment="1">
      <alignment horizontal="center" vertical="top" wrapText="1"/>
    </xf>
    <xf numFmtId="0" fontId="58" fillId="0" borderId="0" xfId="4" applyFont="1" applyFill="1" applyAlignment="1">
      <alignment horizontal="center" vertical="top" wrapText="1"/>
    </xf>
    <xf numFmtId="0" fontId="8" fillId="0" borderId="28" xfId="4" applyFont="1" applyFill="1" applyBorder="1" applyAlignment="1">
      <alignment horizontal="center" vertical="center" wrapText="1"/>
    </xf>
    <xf numFmtId="0" fontId="8" fillId="0" borderId="16" xfId="4" applyFont="1" applyFill="1" applyBorder="1" applyAlignment="1">
      <alignment horizontal="center" vertical="center" wrapText="1"/>
    </xf>
    <xf numFmtId="0" fontId="8" fillId="0" borderId="32" xfId="4" applyFont="1" applyFill="1" applyBorder="1" applyAlignment="1">
      <alignment horizontal="center" vertical="center" wrapText="1"/>
    </xf>
    <xf numFmtId="0" fontId="8" fillId="0" borderId="44" xfId="4" applyFont="1" applyFill="1" applyBorder="1" applyAlignment="1">
      <alignment horizontal="center" vertical="center" wrapText="1"/>
    </xf>
    <xf numFmtId="0" fontId="8" fillId="0" borderId="33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46" xfId="4" applyFont="1" applyFill="1" applyBorder="1" applyAlignment="1">
      <alignment horizontal="center" vertical="center" wrapText="1"/>
    </xf>
    <xf numFmtId="0" fontId="8" fillId="0" borderId="31" xfId="4" applyFont="1" applyFill="1" applyBorder="1" applyAlignment="1">
      <alignment horizontal="center" vertical="center" wrapText="1"/>
    </xf>
    <xf numFmtId="173" fontId="8" fillId="0" borderId="29" xfId="45" applyNumberFormat="1" applyFont="1" applyFill="1" applyBorder="1" applyAlignment="1">
      <alignment horizontal="center" vertical="center"/>
    </xf>
    <xf numFmtId="0" fontId="8" fillId="0" borderId="0" xfId="4" applyFont="1" applyFill="1" applyAlignment="1">
      <alignment horizontal="center" vertical="center" wrapText="1"/>
    </xf>
    <xf numFmtId="173" fontId="8" fillId="0" borderId="28" xfId="4" applyNumberFormat="1" applyFont="1" applyFill="1" applyBorder="1" applyAlignment="1">
      <alignment horizontal="center" vertical="center" wrapText="1"/>
    </xf>
    <xf numFmtId="0" fontId="4" fillId="0" borderId="0" xfId="4" applyFont="1" applyFill="1" applyAlignment="1">
      <alignment vertical="top" wrapText="1"/>
    </xf>
    <xf numFmtId="0" fontId="61" fillId="0" borderId="0" xfId="4" applyFont="1" applyFill="1" applyAlignment="1">
      <alignment vertical="top" wrapText="1"/>
    </xf>
    <xf numFmtId="0" fontId="4" fillId="0" borderId="0" xfId="4" applyFont="1" applyFill="1" applyAlignment="1">
      <alignment wrapText="1"/>
    </xf>
    <xf numFmtId="173" fontId="8" fillId="0" borderId="15" xfId="45" applyNumberFormat="1" applyFont="1" applyFill="1" applyBorder="1" applyAlignment="1">
      <alignment horizontal="center" wrapText="1"/>
    </xf>
    <xf numFmtId="0" fontId="58" fillId="0" borderId="15" xfId="4" applyFont="1" applyFill="1" applyBorder="1" applyAlignment="1">
      <alignment wrapText="1"/>
    </xf>
    <xf numFmtId="173" fontId="8" fillId="0" borderId="28" xfId="4" applyNumberFormat="1" applyFont="1" applyFill="1" applyBorder="1" applyAlignment="1">
      <alignment horizontal="center" vertical="center"/>
    </xf>
    <xf numFmtId="0" fontId="4" fillId="0" borderId="28" xfId="4" applyFont="1" applyFill="1" applyBorder="1" applyAlignment="1">
      <alignment horizontal="left" vertical="top" wrapText="1"/>
    </xf>
    <xf numFmtId="0" fontId="4" fillId="0" borderId="29" xfId="4" applyFont="1" applyFill="1" applyBorder="1" applyAlignment="1">
      <alignment horizontal="left" vertical="top" wrapText="1"/>
    </xf>
    <xf numFmtId="0" fontId="4" fillId="0" borderId="16" xfId="4" applyFont="1" applyFill="1" applyBorder="1" applyAlignment="1">
      <alignment horizontal="left" vertical="top" wrapText="1"/>
    </xf>
    <xf numFmtId="0" fontId="8" fillId="0" borderId="28" xfId="4" applyFont="1" applyFill="1" applyBorder="1" applyAlignment="1">
      <alignment horizontal="center" vertical="top" wrapText="1"/>
    </xf>
    <xf numFmtId="0" fontId="8" fillId="0" borderId="29" xfId="4" applyFont="1" applyFill="1" applyBorder="1" applyAlignment="1">
      <alignment horizontal="center" vertical="top" wrapText="1"/>
    </xf>
    <xf numFmtId="0" fontId="8" fillId="0" borderId="16" xfId="4" applyFont="1" applyFill="1" applyBorder="1" applyAlignment="1">
      <alignment horizontal="center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/>
    </xf>
    <xf numFmtId="0" fontId="8" fillId="0" borderId="29" xfId="4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left" vertical="top" wrapText="1"/>
    </xf>
    <xf numFmtId="0" fontId="50" fillId="0" borderId="1" xfId="4" applyFont="1" applyFill="1" applyBorder="1" applyAlignment="1">
      <alignment horizontal="center" vertical="center" wrapText="1"/>
    </xf>
    <xf numFmtId="0" fontId="50" fillId="0" borderId="46" xfId="4" applyFont="1" applyFill="1" applyBorder="1" applyAlignment="1">
      <alignment horizontal="center" vertical="center" wrapText="1"/>
    </xf>
    <xf numFmtId="0" fontId="50" fillId="0" borderId="4" xfId="4" applyFont="1" applyFill="1" applyBorder="1" applyAlignment="1">
      <alignment horizontal="center" vertical="center" wrapText="1"/>
    </xf>
    <xf numFmtId="0" fontId="8" fillId="0" borderId="29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right" vertical="center" wrapText="1"/>
    </xf>
    <xf numFmtId="0" fontId="26" fillId="10" borderId="0" xfId="4" applyFont="1" applyFill="1" applyAlignment="1">
      <alignment horizontal="left" vertical="center"/>
    </xf>
    <xf numFmtId="0" fontId="53" fillId="0" borderId="24" xfId="8" applyFont="1" applyFill="1" applyBorder="1" applyAlignment="1">
      <alignment horizontal="center" vertical="center" wrapText="1"/>
    </xf>
    <xf numFmtId="0" fontId="53" fillId="0" borderId="36" xfId="8" applyFont="1" applyFill="1" applyBorder="1" applyAlignment="1">
      <alignment horizontal="center" vertical="center" wrapText="1"/>
    </xf>
    <xf numFmtId="0" fontId="53" fillId="0" borderId="48" xfId="8" applyFont="1" applyFill="1" applyBorder="1" applyAlignment="1">
      <alignment horizontal="center" vertical="center" wrapText="1"/>
    </xf>
    <xf numFmtId="0" fontId="53" fillId="0" borderId="53" xfId="8" applyFont="1" applyFill="1" applyBorder="1" applyAlignment="1">
      <alignment horizontal="center" vertical="center" wrapText="1"/>
    </xf>
    <xf numFmtId="0" fontId="53" fillId="0" borderId="17" xfId="8" applyFont="1" applyFill="1" applyBorder="1" applyAlignment="1">
      <alignment horizontal="center" wrapText="1"/>
    </xf>
    <xf numFmtId="0" fontId="53" fillId="0" borderId="18" xfId="8" applyFont="1" applyFill="1" applyBorder="1" applyAlignment="1">
      <alignment horizontal="center" wrapText="1"/>
    </xf>
    <xf numFmtId="0" fontId="54" fillId="15" borderId="24" xfId="8" applyFont="1" applyFill="1" applyBorder="1" applyAlignment="1">
      <alignment horizontal="center" vertical="center" wrapText="1"/>
    </xf>
    <xf numFmtId="0" fontId="54" fillId="15" borderId="36" xfId="8" applyFont="1" applyFill="1" applyBorder="1" applyAlignment="1">
      <alignment horizontal="center" vertical="center" wrapText="1"/>
    </xf>
    <xf numFmtId="0" fontId="53" fillId="0" borderId="48" xfId="8" applyFont="1" applyFill="1" applyBorder="1" applyAlignment="1">
      <alignment horizontal="center" wrapText="1"/>
    </xf>
    <xf numFmtId="0" fontId="53" fillId="0" borderId="40" xfId="8" applyFont="1" applyFill="1" applyBorder="1" applyAlignment="1">
      <alignment horizontal="center" wrapText="1"/>
    </xf>
    <xf numFmtId="0" fontId="53" fillId="0" borderId="53" xfId="8" applyFont="1" applyFill="1" applyBorder="1" applyAlignment="1">
      <alignment horizontal="center" wrapText="1"/>
    </xf>
    <xf numFmtId="0" fontId="53" fillId="0" borderId="27" xfId="8" applyFont="1" applyFill="1" applyBorder="1" applyAlignment="1">
      <alignment horizontal="center" vertical="center" wrapText="1"/>
    </xf>
    <xf numFmtId="0" fontId="53" fillId="0" borderId="7" xfId="8" applyFont="1" applyFill="1" applyBorder="1" applyAlignment="1">
      <alignment horizontal="center" vertical="center" wrapText="1"/>
    </xf>
    <xf numFmtId="0" fontId="53" fillId="0" borderId="8" xfId="8" applyFont="1" applyFill="1" applyBorder="1" applyAlignment="1">
      <alignment horizontal="center" vertical="center" wrapText="1"/>
    </xf>
    <xf numFmtId="0" fontId="53" fillId="0" borderId="17" xfId="8" applyFont="1" applyFill="1" applyBorder="1" applyAlignment="1">
      <alignment horizontal="center" vertical="center" wrapText="1"/>
    </xf>
    <xf numFmtId="0" fontId="53" fillId="0" borderId="18" xfId="8" applyFont="1" applyFill="1" applyBorder="1" applyAlignment="1">
      <alignment horizontal="center" vertical="center" wrapText="1"/>
    </xf>
    <xf numFmtId="0" fontId="53" fillId="8" borderId="24" xfId="8" applyFont="1" applyFill="1" applyBorder="1" applyAlignment="1">
      <alignment horizontal="center" vertical="center" wrapText="1"/>
    </xf>
    <xf numFmtId="0" fontId="53" fillId="8" borderId="27" xfId="8" applyFont="1" applyFill="1" applyBorder="1" applyAlignment="1">
      <alignment horizontal="center" vertical="center" wrapText="1"/>
    </xf>
    <xf numFmtId="0" fontId="87" fillId="15" borderId="24" xfId="8" applyFont="1" applyFill="1" applyBorder="1" applyAlignment="1">
      <alignment horizontal="center" vertical="center" wrapText="1"/>
    </xf>
    <xf numFmtId="0" fontId="87" fillId="15" borderId="36" xfId="8" applyFont="1" applyFill="1" applyBorder="1" applyAlignment="1">
      <alignment horizontal="center" vertical="center" wrapText="1"/>
    </xf>
    <xf numFmtId="0" fontId="8" fillId="0" borderId="50" xfId="8" applyFont="1" applyFill="1" applyBorder="1" applyAlignment="1">
      <alignment horizontal="center" wrapText="1"/>
    </xf>
    <xf numFmtId="0" fontId="8" fillId="0" borderId="22" xfId="8" applyFont="1" applyFill="1" applyBorder="1" applyAlignment="1">
      <alignment horizontal="center" wrapText="1"/>
    </xf>
    <xf numFmtId="0" fontId="8" fillId="0" borderId="16" xfId="8" applyFont="1" applyFill="1" applyBorder="1" applyAlignment="1">
      <alignment horizontal="center" wrapText="1"/>
    </xf>
    <xf numFmtId="0" fontId="8" fillId="0" borderId="15" xfId="8" applyFont="1" applyFill="1" applyBorder="1" applyAlignment="1">
      <alignment horizontal="center" wrapText="1"/>
    </xf>
    <xf numFmtId="0" fontId="8" fillId="0" borderId="28" xfId="8" applyFont="1" applyFill="1" applyBorder="1" applyAlignment="1">
      <alignment horizontal="center" wrapText="1"/>
    </xf>
    <xf numFmtId="0" fontId="8" fillId="0" borderId="29" xfId="8" applyFont="1" applyFill="1" applyBorder="1" applyAlignment="1">
      <alignment horizontal="center" wrapText="1"/>
    </xf>
    <xf numFmtId="0" fontId="8" fillId="0" borderId="3" xfId="8" applyFont="1" applyFill="1" applyBorder="1" applyAlignment="1">
      <alignment horizontal="center" wrapText="1"/>
    </xf>
    <xf numFmtId="0" fontId="8" fillId="0" borderId="32" xfId="8" applyFont="1" applyFill="1" applyBorder="1" applyAlignment="1">
      <alignment horizontal="center" wrapText="1"/>
    </xf>
    <xf numFmtId="0" fontId="8" fillId="0" borderId="1" xfId="8" applyFont="1" applyFill="1" applyBorder="1" applyAlignment="1">
      <alignment horizontal="center" wrapText="1"/>
    </xf>
    <xf numFmtId="0" fontId="8" fillId="0" borderId="43" xfId="8" applyFont="1" applyFill="1" applyBorder="1" applyAlignment="1">
      <alignment horizontal="center" vertical="center" wrapText="1"/>
    </xf>
    <xf numFmtId="0" fontId="8" fillId="0" borderId="25" xfId="8" applyFont="1" applyFill="1" applyBorder="1" applyAlignment="1">
      <alignment horizontal="center" vertical="center" wrapText="1"/>
    </xf>
    <xf numFmtId="0" fontId="8" fillId="0" borderId="45" xfId="8" applyFont="1" applyFill="1" applyBorder="1" applyAlignment="1">
      <alignment horizontal="center" vertical="center" wrapText="1"/>
    </xf>
    <xf numFmtId="0" fontId="8" fillId="0" borderId="15" xfId="8" applyFont="1" applyFill="1" applyBorder="1" applyAlignment="1">
      <alignment horizontal="center" vertical="center" wrapText="1"/>
    </xf>
    <xf numFmtId="0" fontId="8" fillId="0" borderId="25" xfId="8" applyFont="1" applyFill="1" applyBorder="1" applyAlignment="1">
      <alignment horizontal="center" wrapText="1"/>
    </xf>
    <xf numFmtId="0" fontId="8" fillId="0" borderId="26" xfId="8" applyFont="1" applyFill="1" applyBorder="1" applyAlignment="1">
      <alignment horizontal="center" wrapText="1"/>
    </xf>
    <xf numFmtId="0" fontId="8" fillId="0" borderId="6" xfId="8" applyFont="1" applyFill="1" applyBorder="1" applyAlignment="1">
      <alignment horizontal="center" wrapText="1"/>
    </xf>
    <xf numFmtId="0" fontId="8" fillId="0" borderId="33" xfId="8" applyFont="1" applyFill="1" applyBorder="1" applyAlignment="1">
      <alignment horizontal="center" wrapText="1"/>
    </xf>
    <xf numFmtId="0" fontId="8" fillId="0" borderId="4" xfId="8" applyFont="1" applyFill="1" applyBorder="1" applyAlignment="1">
      <alignment horizontal="center" wrapText="1"/>
    </xf>
    <xf numFmtId="172" fontId="30" fillId="0" borderId="55" xfId="0" applyNumberFormat="1" applyFont="1" applyFill="1" applyBorder="1" applyAlignment="1">
      <alignment horizontal="left" vertical="center" wrapText="1"/>
    </xf>
    <xf numFmtId="172" fontId="30" fillId="0" borderId="29" xfId="0" applyNumberFormat="1" applyFont="1" applyFill="1" applyBorder="1" applyAlignment="1">
      <alignment horizontal="left" vertical="center" wrapText="1"/>
    </xf>
    <xf numFmtId="172" fontId="28" fillId="0" borderId="29" xfId="0" applyNumberFormat="1" applyFont="1" applyFill="1" applyBorder="1" applyAlignment="1">
      <alignment vertical="center"/>
    </xf>
    <xf numFmtId="172" fontId="39" fillId="7" borderId="7" xfId="5" applyNumberFormat="1" applyFont="1" applyFill="1" applyBorder="1" applyAlignment="1">
      <alignment horizontal="center" vertical="center" wrapText="1"/>
    </xf>
    <xf numFmtId="172" fontId="39" fillId="7" borderId="9" xfId="5" applyNumberFormat="1" applyFont="1" applyFill="1" applyBorder="1" applyAlignment="1">
      <alignment horizontal="center" vertical="center" wrapText="1"/>
    </xf>
    <xf numFmtId="172" fontId="39" fillId="7" borderId="8" xfId="5" applyNumberFormat="1" applyFont="1" applyFill="1" applyBorder="1" applyAlignment="1">
      <alignment horizontal="center" vertical="center" wrapText="1"/>
    </xf>
    <xf numFmtId="172" fontId="39" fillId="7" borderId="17" xfId="5" applyNumberFormat="1" applyFont="1" applyFill="1" applyBorder="1" applyAlignment="1">
      <alignment horizontal="center" vertical="center" wrapText="1"/>
    </xf>
    <xf numFmtId="172" fontId="39" fillId="7" borderId="19" xfId="5" applyNumberFormat="1" applyFont="1" applyFill="1" applyBorder="1" applyAlignment="1">
      <alignment horizontal="center" vertical="center" wrapText="1"/>
    </xf>
    <xf numFmtId="172" fontId="39" fillId="7" borderId="18" xfId="5" applyNumberFormat="1" applyFont="1" applyFill="1" applyBorder="1" applyAlignment="1">
      <alignment horizontal="center" vertical="center" wrapText="1"/>
    </xf>
    <xf numFmtId="172" fontId="30" fillId="0" borderId="54" xfId="0" applyNumberFormat="1" applyFont="1" applyFill="1" applyBorder="1" applyAlignment="1">
      <alignment horizontal="left" vertical="center" wrapText="1"/>
    </xf>
    <xf numFmtId="172" fontId="30" fillId="0" borderId="11" xfId="0" applyNumberFormat="1" applyFont="1" applyFill="1" applyBorder="1" applyAlignment="1">
      <alignment horizontal="left" vertical="center" wrapText="1"/>
    </xf>
    <xf numFmtId="172" fontId="28" fillId="0" borderId="11" xfId="0" applyNumberFormat="1" applyFont="1" applyFill="1" applyBorder="1" applyAlignment="1">
      <alignment vertical="center"/>
    </xf>
    <xf numFmtId="172" fontId="30" fillId="0" borderId="57" xfId="0" applyNumberFormat="1" applyFont="1" applyFill="1" applyBorder="1" applyAlignment="1">
      <alignment horizontal="left" vertical="center" wrapText="1"/>
    </xf>
    <xf numFmtId="172" fontId="30" fillId="0" borderId="5" xfId="0" applyNumberFormat="1" applyFont="1" applyFill="1" applyBorder="1" applyAlignment="1">
      <alignment horizontal="left" vertical="center" wrapText="1"/>
    </xf>
    <xf numFmtId="172" fontId="30" fillId="0" borderId="67" xfId="0" applyNumberFormat="1" applyFont="1" applyFill="1" applyBorder="1" applyAlignment="1">
      <alignment horizontal="left" vertical="center" wrapText="1"/>
    </xf>
    <xf numFmtId="172" fontId="30" fillId="0" borderId="68" xfId="0" applyNumberFormat="1" applyFont="1" applyFill="1" applyBorder="1" applyAlignment="1">
      <alignment horizontal="left" vertical="center" wrapText="1"/>
    </xf>
    <xf numFmtId="172" fontId="29" fillId="8" borderId="48" xfId="0" applyNumberFormat="1" applyFont="1" applyFill="1" applyBorder="1" applyAlignment="1">
      <alignment horizontal="left" vertical="center" wrapText="1"/>
    </xf>
    <xf numFmtId="172" fontId="29" fillId="8" borderId="40" xfId="0" applyNumberFormat="1" applyFont="1" applyFill="1" applyBorder="1" applyAlignment="1">
      <alignment horizontal="left" vertical="center" wrapText="1"/>
    </xf>
    <xf numFmtId="172" fontId="28" fillId="8" borderId="40" xfId="0" applyNumberFormat="1" applyFont="1" applyFill="1" applyBorder="1" applyAlignment="1">
      <alignment vertical="center"/>
    </xf>
    <xf numFmtId="0" fontId="26" fillId="0" borderId="48" xfId="31" applyFont="1" applyBorder="1" applyAlignment="1">
      <alignment horizontal="center"/>
    </xf>
    <xf numFmtId="0" fontId="26" fillId="0" borderId="40" xfId="31" applyFont="1" applyBorder="1" applyAlignment="1">
      <alignment horizontal="center"/>
    </xf>
    <xf numFmtId="0" fontId="26" fillId="0" borderId="53" xfId="31" applyFont="1" applyBorder="1" applyAlignment="1">
      <alignment horizontal="center"/>
    </xf>
    <xf numFmtId="0" fontId="12" fillId="4" borderId="48" xfId="0" applyFont="1" applyFill="1" applyBorder="1" applyAlignment="1">
      <alignment horizontal="left" vertical="center"/>
    </xf>
    <xf numFmtId="0" fontId="12" fillId="4" borderId="40" xfId="0" applyFont="1" applyFill="1" applyBorder="1" applyAlignment="1">
      <alignment horizontal="left" vertical="center"/>
    </xf>
    <xf numFmtId="0" fontId="12" fillId="4" borderId="53" xfId="0" applyFont="1" applyFill="1" applyBorder="1" applyAlignment="1">
      <alignment horizontal="left" vertical="center"/>
    </xf>
    <xf numFmtId="172" fontId="28" fillId="7" borderId="7" xfId="0" applyNumberFormat="1" applyFont="1" applyFill="1" applyBorder="1" applyAlignment="1">
      <alignment horizontal="center" vertical="center" textRotation="90"/>
    </xf>
    <xf numFmtId="172" fontId="28" fillId="7" borderId="13" xfId="0" applyNumberFormat="1" applyFont="1" applyFill="1" applyBorder="1" applyAlignment="1">
      <alignment horizontal="center" vertical="center" textRotation="90"/>
    </xf>
    <xf numFmtId="172" fontId="28" fillId="7" borderId="17" xfId="0" applyNumberFormat="1" applyFont="1" applyFill="1" applyBorder="1" applyAlignment="1">
      <alignment horizontal="center" vertical="center" textRotation="90"/>
    </xf>
    <xf numFmtId="172" fontId="28" fillId="0" borderId="11" xfId="0" applyNumberFormat="1" applyFont="1" applyFill="1" applyBorder="1" applyAlignment="1">
      <alignment horizontal="right" vertical="center"/>
    </xf>
    <xf numFmtId="172" fontId="28" fillId="0" borderId="29" xfId="0" applyNumberFormat="1" applyFont="1" applyFill="1" applyBorder="1" applyAlignment="1">
      <alignment horizontal="right" vertical="center"/>
    </xf>
    <xf numFmtId="172" fontId="30" fillId="0" borderId="28" xfId="0" applyNumberFormat="1" applyFont="1" applyFill="1" applyBorder="1" applyAlignment="1">
      <alignment horizontal="left" vertical="center"/>
    </xf>
    <xf numFmtId="172" fontId="30" fillId="0" borderId="29" xfId="0" applyNumberFormat="1" applyFont="1" applyFill="1" applyBorder="1" applyAlignment="1">
      <alignment horizontal="left" vertical="center"/>
    </xf>
    <xf numFmtId="172" fontId="30" fillId="0" borderId="16" xfId="0" applyNumberFormat="1" applyFont="1" applyFill="1" applyBorder="1" applyAlignment="1">
      <alignment horizontal="left" vertical="center"/>
    </xf>
    <xf numFmtId="172" fontId="30" fillId="0" borderId="28" xfId="0" applyNumberFormat="1" applyFont="1" applyFill="1" applyBorder="1" applyAlignment="1">
      <alignment horizontal="left" vertical="center" wrapText="1"/>
    </xf>
    <xf numFmtId="172" fontId="30" fillId="0" borderId="16" xfId="0" applyNumberFormat="1" applyFont="1" applyFill="1" applyBorder="1" applyAlignment="1">
      <alignment horizontal="left" vertical="center" wrapText="1"/>
    </xf>
    <xf numFmtId="172" fontId="28" fillId="8" borderId="48" xfId="0" applyNumberFormat="1" applyFont="1" applyFill="1" applyBorder="1" applyAlignment="1">
      <alignment vertical="center" wrapText="1"/>
    </xf>
    <xf numFmtId="172" fontId="36" fillId="8" borderId="40" xfId="0" applyNumberFormat="1" applyFont="1" applyFill="1" applyBorder="1" applyAlignment="1">
      <alignment vertical="center" wrapText="1"/>
    </xf>
    <xf numFmtId="172" fontId="36" fillId="8" borderId="41" xfId="0" applyNumberFormat="1" applyFont="1" applyFill="1" applyBorder="1" applyAlignment="1">
      <alignment vertical="center" wrapText="1"/>
    </xf>
    <xf numFmtId="172" fontId="28" fillId="8" borderId="40" xfId="0" applyNumberFormat="1" applyFont="1" applyFill="1" applyBorder="1" applyAlignment="1">
      <alignment horizontal="right" vertical="center"/>
    </xf>
    <xf numFmtId="172" fontId="30" fillId="0" borderId="28" xfId="0" applyNumberFormat="1" applyFont="1" applyFill="1" applyBorder="1" applyAlignment="1">
      <alignment vertical="center" wrapText="1"/>
    </xf>
    <xf numFmtId="172" fontId="30" fillId="0" borderId="29" xfId="0" applyNumberFormat="1" applyFont="1" applyBorder="1" applyAlignment="1">
      <alignment vertical="center" wrapText="1"/>
    </xf>
    <xf numFmtId="172" fontId="30" fillId="0" borderId="16" xfId="0" applyNumberFormat="1" applyFont="1" applyBorder="1" applyAlignment="1">
      <alignment vertical="center" wrapText="1"/>
    </xf>
    <xf numFmtId="172" fontId="30" fillId="0" borderId="10" xfId="0" applyNumberFormat="1" applyFont="1" applyFill="1" applyBorder="1" applyAlignment="1">
      <alignment horizontal="left" vertical="center" wrapText="1"/>
    </xf>
    <xf numFmtId="172" fontId="30" fillId="0" borderId="12" xfId="0" applyNumberFormat="1" applyFont="1" applyFill="1" applyBorder="1" applyAlignment="1">
      <alignment horizontal="left" vertical="center" wrapText="1"/>
    </xf>
    <xf numFmtId="172" fontId="30" fillId="0" borderId="4" xfId="0" applyNumberFormat="1" applyFont="1" applyFill="1" applyBorder="1" applyAlignment="1">
      <alignment horizontal="left" vertical="center" wrapText="1"/>
    </xf>
    <xf numFmtId="172" fontId="30" fillId="0" borderId="6" xfId="0" applyNumberFormat="1" applyFont="1" applyFill="1" applyBorder="1" applyAlignment="1">
      <alignment horizontal="left" vertical="center" wrapText="1"/>
    </xf>
    <xf numFmtId="172" fontId="29" fillId="8" borderId="39" xfId="0" applyNumberFormat="1" applyFont="1" applyFill="1" applyBorder="1" applyAlignment="1">
      <alignment horizontal="left" vertical="center" wrapText="1"/>
    </xf>
    <xf numFmtId="172" fontId="29" fillId="8" borderId="41" xfId="0" applyNumberFormat="1" applyFont="1" applyFill="1" applyBorder="1" applyAlignment="1">
      <alignment horizontal="left" vertical="center" wrapText="1"/>
    </xf>
    <xf numFmtId="172" fontId="28" fillId="8" borderId="39" xfId="0" applyNumberFormat="1" applyFont="1" applyFill="1" applyBorder="1" applyAlignment="1">
      <alignment horizontal="right" vertical="center" wrapText="1"/>
    </xf>
    <xf numFmtId="172" fontId="28" fillId="8" borderId="40" xfId="0" applyNumberFormat="1" applyFont="1" applyFill="1" applyBorder="1" applyAlignment="1">
      <alignment horizontal="right" vertical="center" wrapText="1"/>
    </xf>
    <xf numFmtId="172" fontId="28" fillId="8" borderId="41" xfId="0" applyNumberFormat="1" applyFont="1" applyFill="1" applyBorder="1" applyAlignment="1">
      <alignment horizontal="right" vertical="center" wrapText="1"/>
    </xf>
    <xf numFmtId="172" fontId="30" fillId="0" borderId="51" xfId="0" applyNumberFormat="1" applyFont="1" applyFill="1" applyBorder="1" applyAlignment="1">
      <alignment horizontal="left" vertical="center" wrapText="1"/>
    </xf>
    <xf numFmtId="172" fontId="30" fillId="0" borderId="19" xfId="0" applyNumberFormat="1" applyFont="1" applyFill="1" applyBorder="1" applyAlignment="1">
      <alignment horizontal="left" vertical="center" wrapText="1"/>
    </xf>
    <xf numFmtId="172" fontId="30" fillId="0" borderId="52" xfId="0" applyNumberFormat="1" applyFont="1" applyFill="1" applyBorder="1" applyAlignment="1">
      <alignment horizontal="left" vertical="center" wrapText="1"/>
    </xf>
    <xf numFmtId="172" fontId="28" fillId="15" borderId="0" xfId="0" applyNumberFormat="1" applyFont="1" applyFill="1" applyBorder="1" applyAlignment="1">
      <alignment horizontal="right" vertical="center"/>
    </xf>
    <xf numFmtId="172" fontId="29" fillId="8" borderId="39" xfId="0" applyNumberFormat="1" applyFont="1" applyFill="1" applyBorder="1" applyAlignment="1">
      <alignment vertical="center" wrapText="1"/>
    </xf>
    <xf numFmtId="172" fontId="30" fillId="8" borderId="40" xfId="0" applyNumberFormat="1" applyFont="1" applyFill="1" applyBorder="1" applyAlignment="1">
      <alignment vertical="center" wrapText="1"/>
    </xf>
    <xf numFmtId="172" fontId="30" fillId="8" borderId="41" xfId="0" applyNumberFormat="1" applyFont="1" applyFill="1" applyBorder="1" applyAlignment="1">
      <alignment vertical="center" wrapText="1"/>
    </xf>
    <xf numFmtId="172" fontId="30" fillId="0" borderId="20" xfId="0" applyNumberFormat="1" applyFont="1" applyFill="1" applyBorder="1" applyAlignment="1">
      <alignment vertical="center" wrapText="1"/>
    </xf>
    <xf numFmtId="172" fontId="30" fillId="0" borderId="21" xfId="0" applyNumberFormat="1" applyFont="1" applyFill="1" applyBorder="1" applyAlignment="1">
      <alignment vertical="center" wrapText="1"/>
    </xf>
    <xf numFmtId="172" fontId="30" fillId="0" borderId="23" xfId="0" applyNumberFormat="1" applyFont="1" applyFill="1" applyBorder="1" applyAlignment="1">
      <alignment vertical="center" wrapText="1"/>
    </xf>
    <xf numFmtId="172" fontId="28" fillId="0" borderId="19" xfId="0" applyNumberFormat="1" applyFont="1" applyFill="1" applyBorder="1" applyAlignment="1">
      <alignment horizontal="right" vertical="center"/>
    </xf>
    <xf numFmtId="172" fontId="29" fillId="8" borderId="51" xfId="0" applyNumberFormat="1" applyFont="1" applyFill="1" applyBorder="1" applyAlignment="1">
      <alignment horizontal="left" vertical="center" wrapText="1"/>
    </xf>
    <xf numFmtId="172" fontId="29" fillId="8" borderId="19" xfId="0" applyNumberFormat="1" applyFont="1" applyFill="1" applyBorder="1" applyAlignment="1">
      <alignment horizontal="left" vertical="center" wrapText="1"/>
    </xf>
    <xf numFmtId="172" fontId="29" fillId="8" borderId="52" xfId="0" applyNumberFormat="1" applyFont="1" applyFill="1" applyBorder="1" applyAlignment="1">
      <alignment horizontal="left" vertical="center" wrapText="1"/>
    </xf>
    <xf numFmtId="172" fontId="28" fillId="8" borderId="9" xfId="0" applyNumberFormat="1" applyFont="1" applyFill="1" applyBorder="1" applyAlignment="1">
      <alignment horizontal="right" vertical="center"/>
    </xf>
    <xf numFmtId="172" fontId="29" fillId="7" borderId="39" xfId="0" applyNumberFormat="1" applyFont="1" applyFill="1" applyBorder="1" applyAlignment="1">
      <alignment horizontal="center" vertical="center"/>
    </xf>
    <xf numFmtId="172" fontId="29" fillId="7" borderId="40" xfId="0" applyNumberFormat="1" applyFont="1" applyFill="1" applyBorder="1" applyAlignment="1">
      <alignment horizontal="center" vertical="center"/>
    </xf>
    <xf numFmtId="172" fontId="29" fillId="7" borderId="53" xfId="0" applyNumberFormat="1" applyFont="1" applyFill="1" applyBorder="1" applyAlignment="1">
      <alignment horizontal="center" vertical="center"/>
    </xf>
    <xf numFmtId="172" fontId="28" fillId="15" borderId="11" xfId="0" applyNumberFormat="1" applyFont="1" applyFill="1" applyBorder="1" applyAlignment="1">
      <alignment horizontal="right" vertical="center"/>
    </xf>
    <xf numFmtId="0" fontId="4" fillId="0" borderId="15" xfId="20" applyFont="1" applyFill="1" applyBorder="1" applyAlignment="1">
      <alignment horizontal="center" vertical="center" wrapText="1"/>
    </xf>
    <xf numFmtId="0" fontId="8" fillId="0" borderId="28" xfId="22" applyFont="1" applyFill="1" applyBorder="1" applyAlignment="1">
      <alignment horizontal="center" vertical="center"/>
    </xf>
    <xf numFmtId="0" fontId="8" fillId="0" borderId="29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3" fontId="8" fillId="0" borderId="15" xfId="22" applyNumberFormat="1" applyFont="1" applyFill="1" applyBorder="1" applyAlignment="1">
      <alignment horizontal="center" vertical="center"/>
    </xf>
    <xf numFmtId="0" fontId="8" fillId="0" borderId="15" xfId="22" applyFont="1" applyFill="1" applyBorder="1" applyAlignment="1">
      <alignment horizontal="center" vertical="center"/>
    </xf>
    <xf numFmtId="0" fontId="8" fillId="0" borderId="28" xfId="20" applyFont="1" applyFill="1" applyBorder="1" applyAlignment="1">
      <alignment horizontal="center" vertical="center" wrapText="1"/>
    </xf>
    <xf numFmtId="0" fontId="8" fillId="0" borderId="29" xfId="20" applyFont="1" applyFill="1" applyBorder="1" applyAlignment="1">
      <alignment horizontal="center" vertical="center" wrapText="1"/>
    </xf>
    <xf numFmtId="0" fontId="8" fillId="0" borderId="15" xfId="20" applyFont="1" applyFill="1" applyBorder="1" applyAlignment="1">
      <alignment horizontal="center"/>
    </xf>
    <xf numFmtId="0" fontId="4" fillId="0" borderId="0" xfId="8" applyFont="1" applyFill="1" applyAlignment="1">
      <alignment horizontal="left" wrapText="1"/>
    </xf>
    <xf numFmtId="0" fontId="4" fillId="0" borderId="15" xfId="8" applyFont="1" applyFill="1" applyBorder="1" applyAlignment="1">
      <alignment horizontal="center" vertical="center" wrapText="1"/>
    </xf>
    <xf numFmtId="0" fontId="4" fillId="0" borderId="15" xfId="8" applyFont="1" applyFill="1" applyBorder="1" applyAlignment="1">
      <alignment horizontal="center" wrapText="1"/>
    </xf>
    <xf numFmtId="0" fontId="8" fillId="0" borderId="28" xfId="20" applyFont="1" applyFill="1" applyBorder="1" applyAlignment="1">
      <alignment horizontal="center"/>
    </xf>
    <xf numFmtId="0" fontId="8" fillId="0" borderId="29" xfId="20" applyFont="1" applyFill="1" applyBorder="1" applyAlignment="1">
      <alignment horizontal="center"/>
    </xf>
    <xf numFmtId="0" fontId="8" fillId="0" borderId="16" xfId="20" applyFont="1" applyFill="1" applyBorder="1" applyAlignment="1">
      <alignment horizontal="center"/>
    </xf>
    <xf numFmtId="0" fontId="8" fillId="0" borderId="28" xfId="20" applyFont="1" applyFill="1" applyBorder="1" applyAlignment="1">
      <alignment horizontal="center" wrapText="1"/>
    </xf>
    <xf numFmtId="0" fontId="8" fillId="0" borderId="29" xfId="20" applyFont="1" applyFill="1" applyBorder="1" applyAlignment="1">
      <alignment horizontal="center" wrapText="1"/>
    </xf>
    <xf numFmtId="0" fontId="8" fillId="0" borderId="16" xfId="20" applyFont="1" applyFill="1" applyBorder="1" applyAlignment="1">
      <alignment horizontal="center" wrapText="1"/>
    </xf>
    <xf numFmtId="0" fontId="8" fillId="0" borderId="20" xfId="20" applyFont="1" applyFill="1" applyBorder="1" applyAlignment="1">
      <alignment horizontal="center" vertical="center" wrapText="1"/>
    </xf>
    <xf numFmtId="0" fontId="8" fillId="0" borderId="21" xfId="20" applyFont="1" applyFill="1" applyBorder="1" applyAlignment="1">
      <alignment horizontal="center" vertical="center" wrapText="1"/>
    </xf>
    <xf numFmtId="0" fontId="8" fillId="0" borderId="23" xfId="20" applyFont="1" applyFill="1" applyBorder="1" applyAlignment="1">
      <alignment horizontal="center" vertical="center" wrapText="1"/>
    </xf>
    <xf numFmtId="0" fontId="8" fillId="0" borderId="16" xfId="20" applyFont="1" applyFill="1" applyBorder="1" applyAlignment="1">
      <alignment horizontal="center" vertical="center" wrapText="1"/>
    </xf>
    <xf numFmtId="0" fontId="8" fillId="0" borderId="28" xfId="8" applyFont="1" applyFill="1" applyBorder="1" applyAlignment="1">
      <alignment horizontal="center" vertical="center" wrapText="1"/>
    </xf>
    <xf numFmtId="0" fontId="8" fillId="0" borderId="16" xfId="8" applyFont="1" applyFill="1" applyBorder="1" applyAlignment="1">
      <alignment horizontal="center" vertical="center" wrapText="1"/>
    </xf>
    <xf numFmtId="3" fontId="8" fillId="0" borderId="4" xfId="20" applyNumberFormat="1" applyFont="1" applyFill="1" applyBorder="1" applyAlignment="1">
      <alignment horizontal="center" vertical="center" wrapText="1"/>
    </xf>
    <xf numFmtId="0" fontId="8" fillId="0" borderId="6" xfId="20" applyFont="1" applyFill="1" applyBorder="1" applyAlignment="1">
      <alignment horizontal="center" vertical="center" wrapText="1"/>
    </xf>
    <xf numFmtId="0" fontId="8" fillId="0" borderId="15" xfId="8" applyFont="1" applyFill="1" applyBorder="1" applyAlignment="1">
      <alignment horizontal="center"/>
    </xf>
    <xf numFmtId="0" fontId="8" fillId="0" borderId="28" xfId="8" applyFont="1" applyFill="1" applyBorder="1" applyAlignment="1">
      <alignment horizontal="center"/>
    </xf>
    <xf numFmtId="0" fontId="8" fillId="0" borderId="16" xfId="8" applyFont="1" applyFill="1" applyBorder="1" applyAlignment="1">
      <alignment horizontal="center"/>
    </xf>
    <xf numFmtId="0" fontId="8" fillId="0" borderId="32" xfId="8" applyFont="1" applyFill="1" applyBorder="1" applyAlignment="1">
      <alignment horizontal="center" vertical="center" wrapText="1"/>
    </xf>
    <xf numFmtId="0" fontId="8" fillId="0" borderId="33" xfId="8" applyFont="1" applyFill="1" applyBorder="1" applyAlignment="1">
      <alignment horizontal="center" vertical="center" wrapText="1"/>
    </xf>
    <xf numFmtId="0" fontId="8" fillId="0" borderId="32" xfId="8" applyFont="1" applyFill="1" applyBorder="1" applyAlignment="1">
      <alignment horizontal="center" vertical="center"/>
    </xf>
    <xf numFmtId="0" fontId="8" fillId="0" borderId="33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 wrapText="1"/>
    </xf>
    <xf numFmtId="0" fontId="8" fillId="0" borderId="3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0" borderId="6" xfId="8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48" xfId="0" applyFont="1" applyFill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12" fillId="0" borderId="53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4" fillId="2" borderId="48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9" fillId="2" borderId="48" xfId="0" applyFont="1" applyFill="1" applyBorder="1" applyAlignment="1">
      <alignment horizontal="center" vertical="center" wrapText="1"/>
    </xf>
    <xf numFmtId="0" fontId="89" fillId="2" borderId="40" xfId="0" applyFont="1" applyFill="1" applyBorder="1" applyAlignment="1">
      <alignment horizontal="center" vertical="center" wrapText="1"/>
    </xf>
    <xf numFmtId="0" fontId="89" fillId="2" borderId="53" xfId="0" applyFont="1" applyFill="1" applyBorder="1" applyAlignment="1">
      <alignment horizontal="center" vertical="center" wrapText="1"/>
    </xf>
    <xf numFmtId="172" fontId="29" fillId="0" borderId="11" xfId="0" applyNumberFormat="1" applyFont="1" applyFill="1" applyBorder="1" applyAlignment="1">
      <alignment horizontal="right" vertical="center"/>
    </xf>
    <xf numFmtId="172" fontId="30" fillId="0" borderId="54" xfId="0" applyNumberFormat="1" applyFont="1" applyFill="1" applyBorder="1" applyAlignment="1">
      <alignment horizontal="left" vertical="center"/>
    </xf>
    <xf numFmtId="172" fontId="30" fillId="0" borderId="11" xfId="0" applyNumberFormat="1" applyFont="1" applyFill="1" applyBorder="1" applyAlignment="1">
      <alignment horizontal="left" vertical="center"/>
    </xf>
    <xf numFmtId="172" fontId="30" fillId="0" borderId="55" xfId="0" applyNumberFormat="1" applyFont="1" applyFill="1" applyBorder="1" applyAlignment="1">
      <alignment horizontal="left" vertical="center"/>
    </xf>
    <xf numFmtId="172" fontId="29" fillId="0" borderId="29" xfId="0" applyNumberFormat="1" applyFont="1" applyFill="1" applyBorder="1" applyAlignment="1">
      <alignment horizontal="right" vertical="center"/>
    </xf>
    <xf numFmtId="172" fontId="37" fillId="8" borderId="55" xfId="0" applyNumberFormat="1" applyFont="1" applyFill="1" applyBorder="1" applyAlignment="1">
      <alignment horizontal="left" vertical="center"/>
    </xf>
    <xf numFmtId="172" fontId="37" fillId="8" borderId="29" xfId="0" applyNumberFormat="1" applyFont="1" applyFill="1" applyBorder="1" applyAlignment="1">
      <alignment horizontal="left" vertical="center"/>
    </xf>
    <xf numFmtId="172" fontId="29" fillId="8" borderId="29" xfId="0" applyNumberFormat="1" applyFont="1" applyFill="1" applyBorder="1" applyAlignment="1">
      <alignment horizontal="right" vertical="center"/>
    </xf>
    <xf numFmtId="172" fontId="88" fillId="0" borderId="29" xfId="0" applyNumberFormat="1" applyFont="1" applyFill="1" applyBorder="1" applyAlignment="1">
      <alignment horizontal="right" vertical="center"/>
    </xf>
    <xf numFmtId="172" fontId="29" fillId="8" borderId="40" xfId="0" applyNumberFormat="1" applyFont="1" applyFill="1" applyBorder="1" applyAlignment="1">
      <alignment horizontal="right" vertical="center"/>
    </xf>
    <xf numFmtId="172" fontId="30" fillId="0" borderId="63" xfId="0" applyNumberFormat="1" applyFont="1" applyFill="1" applyBorder="1" applyAlignment="1">
      <alignment horizontal="left" vertical="center" wrapText="1"/>
    </xf>
    <xf numFmtId="172" fontId="30" fillId="0" borderId="64" xfId="0" applyNumberFormat="1" applyFont="1" applyFill="1" applyBorder="1" applyAlignment="1">
      <alignment horizontal="left" vertical="center" wrapText="1"/>
    </xf>
    <xf numFmtId="172" fontId="30" fillId="0" borderId="65" xfId="0" applyNumberFormat="1" applyFont="1" applyFill="1" applyBorder="1" applyAlignment="1">
      <alignment horizontal="left" vertical="center" wrapText="1"/>
    </xf>
    <xf numFmtId="172" fontId="30" fillId="0" borderId="13" xfId="0" applyNumberFormat="1" applyFont="1" applyFill="1" applyBorder="1" applyAlignment="1">
      <alignment horizontal="left" vertical="center" wrapText="1"/>
    </xf>
    <xf numFmtId="172" fontId="30" fillId="0" borderId="0" xfId="0" applyNumberFormat="1" applyFont="1" applyFill="1" applyBorder="1" applyAlignment="1">
      <alignment horizontal="left" vertical="center" wrapText="1"/>
    </xf>
    <xf numFmtId="0" fontId="43" fillId="11" borderId="48" xfId="8" applyFont="1" applyFill="1" applyBorder="1" applyAlignment="1">
      <alignment horizontal="center" wrapText="1"/>
    </xf>
    <xf numFmtId="0" fontId="43" fillId="11" borderId="53" xfId="8" applyFont="1" applyFill="1" applyBorder="1" applyAlignment="1">
      <alignment horizontal="center" wrapText="1"/>
    </xf>
    <xf numFmtId="0" fontId="6" fillId="15" borderId="15" xfId="0" applyFont="1" applyFill="1" applyBorder="1"/>
    <xf numFmtId="0" fontId="21" fillId="15" borderId="15" xfId="0" applyFont="1" applyFill="1" applyBorder="1"/>
    <xf numFmtId="3" fontId="21" fillId="15" borderId="15" xfId="0" applyNumberFormat="1" applyFont="1" applyFill="1" applyBorder="1"/>
    <xf numFmtId="3" fontId="93" fillId="15" borderId="33" xfId="0" applyNumberFormat="1" applyFont="1" applyFill="1" applyBorder="1"/>
    <xf numFmtId="0" fontId="6" fillId="15" borderId="15" xfId="0" applyFont="1" applyFill="1" applyBorder="1" applyAlignment="1">
      <alignment horizontal="left"/>
    </xf>
    <xf numFmtId="3" fontId="93" fillId="15" borderId="15" xfId="0" applyNumberFormat="1" applyFont="1" applyFill="1" applyBorder="1"/>
  </cellXfs>
  <cellStyles count="129">
    <cellStyle name="20% - Énfasis1 2" xfId="69"/>
    <cellStyle name="20% - Énfasis2 2" xfId="70"/>
    <cellStyle name="20% - Énfasis3 2" xfId="71"/>
    <cellStyle name="20% - Énfasis4 2" xfId="72"/>
    <cellStyle name="20% - Énfasis5 2" xfId="73"/>
    <cellStyle name="20% - Énfasis6 2" xfId="74"/>
    <cellStyle name="40% - Énfasis1 2" xfId="75"/>
    <cellStyle name="40% - Énfasis2 2" xfId="76"/>
    <cellStyle name="40% - Énfasis3 2" xfId="77"/>
    <cellStyle name="40% - Énfasis4 2" xfId="78"/>
    <cellStyle name="40% - Énfasis5 2" xfId="79"/>
    <cellStyle name="40% - Énfasis6 2" xfId="80"/>
    <cellStyle name="60% - akcent 1" xfId="11"/>
    <cellStyle name="60% - Énfasis1 2" xfId="81"/>
    <cellStyle name="60% - Énfasis2 2" xfId="82"/>
    <cellStyle name="60% - Énfasis3 2" xfId="83"/>
    <cellStyle name="60% - Énfasis4 2" xfId="84"/>
    <cellStyle name="60% - Énfasis5 2" xfId="85"/>
    <cellStyle name="60% - Énfasis6 2" xfId="86"/>
    <cellStyle name="Advertencia" xfId="87"/>
    <cellStyle name="Calcular" xfId="88"/>
    <cellStyle name="Cálculo 2" xfId="89"/>
    <cellStyle name="Celda comprob." xfId="90"/>
    <cellStyle name="Celda de comprobación 2" xfId="91"/>
    <cellStyle name="Celda vinculada 2" xfId="92"/>
    <cellStyle name="Correcto" xfId="93"/>
    <cellStyle name="Encabez. 1" xfId="94"/>
    <cellStyle name="Encabez. 2" xfId="95"/>
    <cellStyle name="Encabezado 3" xfId="96"/>
    <cellStyle name="Encabezado 4 2" xfId="97"/>
    <cellStyle name="Énfasis1 2" xfId="98"/>
    <cellStyle name="Énfasis2 2" xfId="99"/>
    <cellStyle name="Énfasis3 2" xfId="100"/>
    <cellStyle name="Énfasis4 2" xfId="101"/>
    <cellStyle name="Énfasis5 2" xfId="102"/>
    <cellStyle name="Énfasis6 2" xfId="103"/>
    <cellStyle name="Entrada 2" xfId="104"/>
    <cellStyle name="Explicación" xfId="105"/>
    <cellStyle name="Hipervínculo" xfId="5" builtinId="8"/>
    <cellStyle name="Hipervínculo 2" xfId="12"/>
    <cellStyle name="Hipervínculo 3" xfId="120"/>
    <cellStyle name="Incorrecto 2" xfId="106"/>
    <cellStyle name="Millares" xfId="127" builtinId="3"/>
    <cellStyle name="Millares [0] 2" xfId="33"/>
    <cellStyle name="Millares [0] 3" xfId="126"/>
    <cellStyle name="Millares 2" xfId="13"/>
    <cellStyle name="Millares 2 2" xfId="14"/>
    <cellStyle name="Millares 2 2 2" xfId="15"/>
    <cellStyle name="Millares 2 3" xfId="16"/>
    <cellStyle name="Millares 2 3 2" xfId="46"/>
    <cellStyle name="Millares 2 4" xfId="47"/>
    <cellStyle name="Millares 2 4 2" xfId="48"/>
    <cellStyle name="Millares 2 5" xfId="121"/>
    <cellStyle name="Millares 3" xfId="3"/>
    <cellStyle name="Millares 3 2" xfId="49"/>
    <cellStyle name="Millares 3 3" xfId="17"/>
    <cellStyle name="Millares 4" xfId="50"/>
    <cellStyle name="Millares 5" xfId="51"/>
    <cellStyle name="Millares 6" xfId="52"/>
    <cellStyle name="Millares 7" xfId="53"/>
    <cellStyle name="Millares 8" xfId="54"/>
    <cellStyle name="Millares 9" xfId="122"/>
    <cellStyle name="Millares_DJ1850 con Cods 2" xfId="45"/>
    <cellStyle name="Moneda 2" xfId="34"/>
    <cellStyle name="Moneda 2 2" xfId="123"/>
    <cellStyle name="Moneda 3" xfId="124"/>
    <cellStyle name="Neutral 2" xfId="107"/>
    <cellStyle name="Normal" xfId="0" builtinId="0"/>
    <cellStyle name="Normal 10" xfId="55"/>
    <cellStyle name="Normal 11" xfId="36"/>
    <cellStyle name="Normal 12" xfId="56"/>
    <cellStyle name="Normal 13" xfId="57"/>
    <cellStyle name="Normal 14" xfId="44"/>
    <cellStyle name="Normal 15" xfId="58"/>
    <cellStyle name="Normal 16" xfId="125"/>
    <cellStyle name="Normal 17" xfId="128"/>
    <cellStyle name="Normal 2" xfId="6"/>
    <cellStyle name="Normal 2 2" xfId="2"/>
    <cellStyle name="Normal 2 2 2" xfId="18"/>
    <cellStyle name="Normal 2 2 2 2" xfId="19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4" xfId="24"/>
    <cellStyle name="Normal 2 4 2" xfId="25"/>
    <cellStyle name="Normal 2 8" xfId="26"/>
    <cellStyle name="Normal 3" xfId="27"/>
    <cellStyle name="Normal 3 2" xfId="7"/>
    <cellStyle name="Normal 3 3" xfId="28"/>
    <cellStyle name="Normal 3 3 2" xfId="8"/>
    <cellStyle name="Normal 3 3 2 2" xfId="38"/>
    <cellStyle name="Normal 3 4" xfId="59"/>
    <cellStyle name="Normal 3 5" xfId="60"/>
    <cellStyle name="Normal 4" xfId="10"/>
    <cellStyle name="Normal 4 2" xfId="61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62"/>
    <cellStyle name="Normal 9" xfId="63"/>
    <cellStyle name="Normal 9 2" xfId="64"/>
    <cellStyle name="Normal_DDJJ 1846_25112010" xfId="43"/>
    <cellStyle name="Normal_Hoja1 2" xfId="42"/>
    <cellStyle name="Nota" xfId="108"/>
    <cellStyle name="Nota 2" xfId="109"/>
    <cellStyle name="Notas 2" xfId="110"/>
    <cellStyle name="Porcentaje" xfId="1" builtinId="5"/>
    <cellStyle name="Porcentaje 2" xfId="9"/>
    <cellStyle name="Porcentaje 2 2" xfId="111"/>
    <cellStyle name="Porcentaje 2 3" xfId="112"/>
    <cellStyle name="Porcentual 2" xfId="35"/>
    <cellStyle name="Porcentual 2 2" xfId="65"/>
    <cellStyle name="Porcentual 2 2 2" xfId="66"/>
    <cellStyle name="Porcentual 2 3" xfId="67"/>
    <cellStyle name="Porcentual 2 3 2" xfId="68"/>
    <cellStyle name="Salida 2" xfId="113"/>
    <cellStyle name="Texto de advertencia 2" xfId="114"/>
    <cellStyle name="Texto explicativo 2" xfId="115"/>
    <cellStyle name="Título 2 2" xfId="116"/>
    <cellStyle name="Título 3 2" xfId="117"/>
    <cellStyle name="Título 4" xfId="118"/>
    <cellStyle name="Total 2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304800</xdr:colOff>
      <xdr:row>4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61925"/>
          <a:ext cx="857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222885</xdr:colOff>
      <xdr:row>0</xdr:row>
      <xdr:rowOff>47625</xdr:rowOff>
    </xdr:from>
    <xdr:to>
      <xdr:col>11</xdr:col>
      <xdr:colOff>146685</xdr:colOff>
      <xdr:row>3</xdr:row>
      <xdr:rowOff>133350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270885" y="47625"/>
          <a:ext cx="5257800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es-CL" sz="1000" b="1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Declaración Jurada Anual sobre Balance de 8 Columnas</a:t>
          </a:r>
        </a:p>
        <a:p>
          <a:pPr algn="l" rtl="0">
            <a:lnSpc>
              <a:spcPts val="900"/>
            </a:lnSpc>
            <a:defRPr sz="1000"/>
          </a:pPr>
          <a:r>
            <a:rPr lang="es-CL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                      </a:t>
          </a:r>
          <a:r>
            <a:rPr lang="es-CL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AÑO TRIBUTARIO 201_</a:t>
          </a:r>
        </a:p>
      </xdr:txBody>
    </xdr:sp>
    <xdr:clientData/>
  </xdr:twoCellAnchor>
  <xdr:twoCellAnchor>
    <xdr:from>
      <xdr:col>11</xdr:col>
      <xdr:colOff>171450</xdr:colOff>
      <xdr:row>0</xdr:row>
      <xdr:rowOff>118110</xdr:rowOff>
    </xdr:from>
    <xdr:to>
      <xdr:col>11</xdr:col>
      <xdr:colOff>739528</xdr:colOff>
      <xdr:row>2</xdr:row>
      <xdr:rowOff>29265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553450" y="118110"/>
          <a:ext cx="568078" cy="3683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L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  1847</a:t>
          </a:r>
        </a:p>
      </xdr:txBody>
    </xdr:sp>
    <xdr:clientData/>
  </xdr:twoCellAnchor>
  <xdr:twoCellAnchor>
    <xdr:from>
      <xdr:col>10</xdr:col>
      <xdr:colOff>470535</xdr:colOff>
      <xdr:row>1</xdr:row>
      <xdr:rowOff>104775</xdr:rowOff>
    </xdr:from>
    <xdr:to>
      <xdr:col>11</xdr:col>
      <xdr:colOff>161773</xdr:colOff>
      <xdr:row>2</xdr:row>
      <xdr:rowOff>118900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8090535" y="333375"/>
          <a:ext cx="453238" cy="242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36000" rIns="91440" bIns="0" anchor="t" upright="1"/>
        <a:lstStyle/>
        <a:p>
          <a:pPr algn="l" rtl="0">
            <a:defRPr sz="1000"/>
          </a:pPr>
          <a:r>
            <a:rPr lang="es-CL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FOLIO</a:t>
          </a:r>
        </a:p>
      </xdr:txBody>
    </xdr:sp>
    <xdr:clientData/>
  </xdr:twoCellAnchor>
  <xdr:twoCellAnchor>
    <xdr:from>
      <xdr:col>11</xdr:col>
      <xdr:colOff>247650</xdr:colOff>
      <xdr:row>1</xdr:row>
      <xdr:rowOff>118110</xdr:rowOff>
    </xdr:from>
    <xdr:to>
      <xdr:col>11</xdr:col>
      <xdr:colOff>701522</xdr:colOff>
      <xdr:row>2</xdr:row>
      <xdr:rowOff>77261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629650" y="346710"/>
          <a:ext cx="453872" cy="1877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13415</xdr:colOff>
      <xdr:row>6</xdr:row>
      <xdr:rowOff>147570</xdr:rowOff>
    </xdr:from>
    <xdr:to>
      <xdr:col>9</xdr:col>
      <xdr:colOff>13415</xdr:colOff>
      <xdr:row>12</xdr:row>
      <xdr:rowOff>174400</xdr:rowOff>
    </xdr:to>
    <xdr:sp macro="" textlink="">
      <xdr:nvSpPr>
        <xdr:cNvPr id="6" name="5 Rectángulo redondeado"/>
        <xdr:cNvSpPr/>
      </xdr:nvSpPr>
      <xdr:spPr>
        <a:xfrm>
          <a:off x="775415" y="1519170"/>
          <a:ext cx="6096000" cy="139843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L"/>
        </a:p>
      </xdr:txBody>
    </xdr:sp>
    <xdr:clientData/>
  </xdr:twoCellAnchor>
  <xdr:twoCellAnchor editAs="oneCell">
    <xdr:from>
      <xdr:col>0</xdr:col>
      <xdr:colOff>333375</xdr:colOff>
      <xdr:row>0</xdr:row>
      <xdr:rowOff>0</xdr:rowOff>
    </xdr:from>
    <xdr:to>
      <xdr:col>3</xdr:col>
      <xdr:colOff>308556</xdr:colOff>
      <xdr:row>2</xdr:row>
      <xdr:rowOff>95250</xdr:rowOff>
    </xdr:to>
    <xdr:pic>
      <xdr:nvPicPr>
        <xdr:cNvPr id="7" name="Picture 7" descr="C:\Documents and Settings\monica.ampuero\Escritorio\logo_interne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0"/>
          <a:ext cx="19526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2</xdr:col>
      <xdr:colOff>533400</xdr:colOff>
      <xdr:row>4</xdr:row>
      <xdr:rowOff>85725</xdr:rowOff>
    </xdr:to>
    <xdr:pic>
      <xdr:nvPicPr>
        <xdr:cNvPr id="2" name="Imagen 1" descr="cid:image001.png@01CFC04E.66BC1CE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57175"/>
          <a:ext cx="1219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2</xdr:col>
      <xdr:colOff>533400</xdr:colOff>
      <xdr:row>4</xdr:row>
      <xdr:rowOff>85725</xdr:rowOff>
    </xdr:to>
    <xdr:pic>
      <xdr:nvPicPr>
        <xdr:cNvPr id="2" name="Imagen 1" descr="cid:image001.png@01CFC04E.66BC1CE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57175"/>
          <a:ext cx="1219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RPETA%20TRANSITORIA%2013012021\CURSO%20ORENTA%20AT%202021%20ISOLUTION%20ENERO%202021\base%20taller%20renta\Ejercicio%20N&#176;1%2014%20A%20circular%20en%20redaccion%20karina%202609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iam\Downloads\anexos_ddjj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14 A"/>
      <sheetName val="RREE 14 A 2020"/>
      <sheetName val="1948 14 A"/>
      <sheetName val="F22 Anverso Empres 14 A"/>
      <sheetName val="Socio 1"/>
      <sheetName val="Socio 2 PJ Si es A"/>
      <sheetName val="Socio 2 PJ si D3"/>
      <sheetName val="Tablas"/>
      <sheetName val="CM"/>
    </sheetNames>
    <sheetDataSet>
      <sheetData sheetId="0">
        <row r="30">
          <cell r="L30">
            <v>0.27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ís de Residencia"/>
      <sheetName val="Nómina países 41 D"/>
      <sheetName val="Nómina países 41 H"/>
      <sheetName val="Países en convenio"/>
      <sheetName val="Monedas gral"/>
      <sheetName val="Monedas F1862"/>
      <sheetName val="Países F1862"/>
      <sheetName val="ANEXO N°1 (DDJJ 1847)"/>
      <sheetName val="ANEXO N°1 (DDJJ 192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1">
          <cell r="B131" t="str">
            <v>Código ID Partida</v>
          </cell>
          <cell r="C131" t="str">
            <v>Descripción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95" zoomScaleNormal="95" workbookViewId="0">
      <selection activeCell="C24" sqref="C24:E24"/>
    </sheetView>
  </sheetViews>
  <sheetFormatPr baseColWidth="10" defaultRowHeight="15"/>
  <cols>
    <col min="1" max="1" width="11.42578125" style="1"/>
    <col min="2" max="2" width="6.28515625" customWidth="1"/>
    <col min="3" max="3" width="17.5703125" customWidth="1"/>
    <col min="4" max="4" width="42.5703125" customWidth="1"/>
    <col min="5" max="5" width="15.5703125" bestFit="1" customWidth="1"/>
    <col min="258" max="258" width="36.28515625" customWidth="1"/>
    <col min="514" max="514" width="36.28515625" customWidth="1"/>
    <col min="770" max="770" width="36.28515625" customWidth="1"/>
    <col min="1026" max="1026" width="36.28515625" customWidth="1"/>
    <col min="1282" max="1282" width="36.28515625" customWidth="1"/>
    <col min="1538" max="1538" width="36.28515625" customWidth="1"/>
    <col min="1794" max="1794" width="36.28515625" customWidth="1"/>
    <col min="2050" max="2050" width="36.28515625" customWidth="1"/>
    <col min="2306" max="2306" width="36.28515625" customWidth="1"/>
    <col min="2562" max="2562" width="36.28515625" customWidth="1"/>
    <col min="2818" max="2818" width="36.28515625" customWidth="1"/>
    <col min="3074" max="3074" width="36.28515625" customWidth="1"/>
    <col min="3330" max="3330" width="36.28515625" customWidth="1"/>
    <col min="3586" max="3586" width="36.28515625" customWidth="1"/>
    <col min="3842" max="3842" width="36.28515625" customWidth="1"/>
    <col min="4098" max="4098" width="36.28515625" customWidth="1"/>
    <col min="4354" max="4354" width="36.28515625" customWidth="1"/>
    <col min="4610" max="4610" width="36.28515625" customWidth="1"/>
    <col min="4866" max="4866" width="36.28515625" customWidth="1"/>
    <col min="5122" max="5122" width="36.28515625" customWidth="1"/>
    <col min="5378" max="5378" width="36.28515625" customWidth="1"/>
    <col min="5634" max="5634" width="36.28515625" customWidth="1"/>
    <col min="5890" max="5890" width="36.28515625" customWidth="1"/>
    <col min="6146" max="6146" width="36.28515625" customWidth="1"/>
    <col min="6402" max="6402" width="36.28515625" customWidth="1"/>
    <col min="6658" max="6658" width="36.28515625" customWidth="1"/>
    <col min="6914" max="6914" width="36.28515625" customWidth="1"/>
    <col min="7170" max="7170" width="36.28515625" customWidth="1"/>
    <col min="7426" max="7426" width="36.28515625" customWidth="1"/>
    <col min="7682" max="7682" width="36.28515625" customWidth="1"/>
    <col min="7938" max="7938" width="36.28515625" customWidth="1"/>
    <col min="8194" max="8194" width="36.28515625" customWidth="1"/>
    <col min="8450" max="8450" width="36.28515625" customWidth="1"/>
    <col min="8706" max="8706" width="36.28515625" customWidth="1"/>
    <col min="8962" max="8962" width="36.28515625" customWidth="1"/>
    <col min="9218" max="9218" width="36.28515625" customWidth="1"/>
    <col min="9474" max="9474" width="36.28515625" customWidth="1"/>
    <col min="9730" max="9730" width="36.28515625" customWidth="1"/>
    <col min="9986" max="9986" width="36.28515625" customWidth="1"/>
    <col min="10242" max="10242" width="36.28515625" customWidth="1"/>
    <col min="10498" max="10498" width="36.28515625" customWidth="1"/>
    <col min="10754" max="10754" width="36.28515625" customWidth="1"/>
    <col min="11010" max="11010" width="36.28515625" customWidth="1"/>
    <col min="11266" max="11266" width="36.28515625" customWidth="1"/>
    <col min="11522" max="11522" width="36.28515625" customWidth="1"/>
    <col min="11778" max="11778" width="36.28515625" customWidth="1"/>
    <col min="12034" max="12034" width="36.28515625" customWidth="1"/>
    <col min="12290" max="12290" width="36.28515625" customWidth="1"/>
    <col min="12546" max="12546" width="36.28515625" customWidth="1"/>
    <col min="12802" max="12802" width="36.28515625" customWidth="1"/>
    <col min="13058" max="13058" width="36.28515625" customWidth="1"/>
    <col min="13314" max="13314" width="36.28515625" customWidth="1"/>
    <col min="13570" max="13570" width="36.28515625" customWidth="1"/>
    <col min="13826" max="13826" width="36.28515625" customWidth="1"/>
    <col min="14082" max="14082" width="36.28515625" customWidth="1"/>
    <col min="14338" max="14338" width="36.28515625" customWidth="1"/>
    <col min="14594" max="14594" width="36.28515625" customWidth="1"/>
    <col min="14850" max="14850" width="36.28515625" customWidth="1"/>
    <col min="15106" max="15106" width="36.28515625" customWidth="1"/>
    <col min="15362" max="15362" width="36.28515625" customWidth="1"/>
    <col min="15618" max="15618" width="36.28515625" customWidth="1"/>
    <col min="15874" max="15874" width="36.28515625" customWidth="1"/>
    <col min="16130" max="16130" width="36.28515625" customWidth="1"/>
  </cols>
  <sheetData>
    <row r="1" spans="2:9" ht="18.75">
      <c r="B1" s="593"/>
      <c r="C1" s="593"/>
      <c r="D1" s="593"/>
      <c r="E1" s="593"/>
    </row>
    <row r="2" spans="2:9" ht="19.5" thickBot="1">
      <c r="B2" s="594" t="s">
        <v>1470</v>
      </c>
      <c r="C2" s="593"/>
      <c r="D2" s="593"/>
      <c r="E2" s="593"/>
    </row>
    <row r="3" spans="2:9" ht="18.75">
      <c r="B3" s="595"/>
      <c r="C3" s="596"/>
      <c r="D3" s="596"/>
      <c r="E3" s="596"/>
      <c r="F3" s="418"/>
      <c r="G3" s="418"/>
      <c r="H3" s="418"/>
      <c r="I3" s="412"/>
    </row>
    <row r="4" spans="2:9" ht="18.75">
      <c r="B4" s="597" t="s">
        <v>1466</v>
      </c>
      <c r="C4" s="598"/>
      <c r="D4" s="598"/>
      <c r="E4" s="598"/>
      <c r="F4" s="396"/>
      <c r="G4" s="396"/>
      <c r="H4" s="396"/>
      <c r="I4" s="419"/>
    </row>
    <row r="5" spans="2:9" ht="19.5" thickBot="1">
      <c r="B5" s="599"/>
      <c r="C5" s="600"/>
      <c r="D5" s="600"/>
      <c r="E5" s="600"/>
      <c r="F5" s="420"/>
      <c r="G5" s="420"/>
      <c r="H5" s="420"/>
      <c r="I5" s="422"/>
    </row>
    <row r="6" spans="2:9" ht="18.75">
      <c r="B6" s="601"/>
      <c r="C6" s="593"/>
      <c r="D6" s="593"/>
      <c r="E6" s="601" t="s">
        <v>1264</v>
      </c>
    </row>
    <row r="7" spans="2:9" ht="18.75">
      <c r="B7" s="602">
        <v>1</v>
      </c>
      <c r="C7" s="603" t="s">
        <v>1445</v>
      </c>
      <c r="D7" s="604"/>
      <c r="E7" s="605">
        <v>298497673</v>
      </c>
    </row>
    <row r="8" spans="2:9" ht="18.75">
      <c r="B8" s="602">
        <v>2</v>
      </c>
      <c r="C8" s="603" t="s">
        <v>1446</v>
      </c>
      <c r="D8" s="604"/>
      <c r="E8" s="606">
        <v>3697199.9999999995</v>
      </c>
    </row>
    <row r="9" spans="2:9" ht="18.75">
      <c r="B9" s="602"/>
      <c r="C9" s="604" t="s">
        <v>1467</v>
      </c>
      <c r="D9" s="607">
        <v>0.1</v>
      </c>
      <c r="E9" s="605">
        <f>+E8*D9</f>
        <v>369720</v>
      </c>
    </row>
    <row r="10" spans="2:9" ht="18.75">
      <c r="B10" s="602"/>
      <c r="C10" s="604" t="s">
        <v>1468</v>
      </c>
      <c r="D10" s="607">
        <v>0.1</v>
      </c>
      <c r="E10" s="605">
        <f>+E8*D10</f>
        <v>369720</v>
      </c>
    </row>
    <row r="11" spans="2:9" ht="18.75">
      <c r="B11" s="602"/>
      <c r="C11" s="604" t="s">
        <v>1469</v>
      </c>
      <c r="D11" s="607">
        <v>0.8</v>
      </c>
      <c r="E11" s="605">
        <f>+E8*D11</f>
        <v>2957760</v>
      </c>
    </row>
    <row r="12" spans="2:9" ht="18.75">
      <c r="B12" s="602">
        <v>3</v>
      </c>
      <c r="C12" s="603" t="s">
        <v>1447</v>
      </c>
      <c r="D12" s="604"/>
      <c r="E12" s="605">
        <f>19110777+600000</f>
        <v>19710777</v>
      </c>
    </row>
    <row r="13" spans="2:9" ht="18.75">
      <c r="B13" s="602">
        <v>4</v>
      </c>
      <c r="C13" s="603" t="s">
        <v>1265</v>
      </c>
      <c r="D13" s="604"/>
      <c r="E13" s="602"/>
    </row>
    <row r="14" spans="2:9" ht="18.75">
      <c r="B14" s="602"/>
      <c r="C14" s="604" t="s">
        <v>1431</v>
      </c>
      <c r="D14" s="604"/>
      <c r="E14" s="605">
        <f>+'retiros o dividendos ejercicio'!P18-'retiros o dividendos ejercicio'!H18</f>
        <v>1222000</v>
      </c>
    </row>
    <row r="15" spans="2:9" ht="18.75">
      <c r="B15" s="602"/>
      <c r="C15" s="604" t="s">
        <v>1267</v>
      </c>
      <c r="D15" s="604"/>
      <c r="E15" s="605">
        <v>4980000</v>
      </c>
    </row>
    <row r="16" spans="2:9" ht="18.75">
      <c r="B16" s="602"/>
      <c r="C16" s="604" t="s">
        <v>1268</v>
      </c>
      <c r="D16" s="604"/>
      <c r="E16" s="605">
        <v>801000</v>
      </c>
    </row>
    <row r="17" spans="2:9" ht="18.75">
      <c r="B17" s="602">
        <v>5</v>
      </c>
      <c r="C17" s="603" t="s">
        <v>1269</v>
      </c>
      <c r="D17" s="604"/>
      <c r="E17" s="604"/>
    </row>
    <row r="18" spans="2:9" ht="18.75">
      <c r="B18" s="602"/>
      <c r="C18" s="604" t="s">
        <v>1270</v>
      </c>
      <c r="D18" s="604"/>
      <c r="E18" s="605">
        <v>26700000</v>
      </c>
    </row>
    <row r="19" spans="2:9" ht="18.75">
      <c r="B19" s="602">
        <v>6</v>
      </c>
      <c r="C19" s="603" t="s">
        <v>1280</v>
      </c>
      <c r="D19" s="604"/>
      <c r="E19" s="605"/>
    </row>
    <row r="20" spans="2:9" ht="18.75">
      <c r="B20" s="602"/>
      <c r="C20" s="604" t="s">
        <v>1281</v>
      </c>
      <c r="D20" s="604"/>
      <c r="E20" s="605">
        <v>254000000</v>
      </c>
    </row>
    <row r="21" spans="2:9" ht="18.75">
      <c r="B21" s="602"/>
      <c r="C21" s="604" t="s">
        <v>1398</v>
      </c>
      <c r="D21" s="604"/>
      <c r="E21" s="605">
        <v>112200000</v>
      </c>
      <c r="G21" s="4"/>
      <c r="H21" s="4"/>
      <c r="I21" s="4"/>
    </row>
    <row r="22" spans="2:9" ht="18.75">
      <c r="B22" s="602">
        <v>7</v>
      </c>
      <c r="C22" s="603" t="s">
        <v>1399</v>
      </c>
      <c r="D22" s="604"/>
      <c r="E22" s="605"/>
      <c r="G22" s="4"/>
      <c r="H22" s="4"/>
      <c r="I22" s="4"/>
    </row>
    <row r="23" spans="2:9" ht="18.75">
      <c r="B23" s="602"/>
      <c r="C23" s="608" t="s">
        <v>1400</v>
      </c>
      <c r="D23" s="604"/>
      <c r="E23" s="605">
        <f>5700000*9%</f>
        <v>513000</v>
      </c>
      <c r="G23" s="4"/>
      <c r="H23" s="4"/>
      <c r="I23" s="4"/>
    </row>
    <row r="24" spans="2:9" ht="18.75">
      <c r="B24" s="602"/>
      <c r="C24" s="604" t="s">
        <v>1401</v>
      </c>
      <c r="D24" s="604"/>
      <c r="E24" s="605">
        <f>+BALANCE!D20</f>
        <v>68470000</v>
      </c>
      <c r="G24" s="4"/>
      <c r="H24" s="4"/>
      <c r="I24" s="4"/>
    </row>
    <row r="25" spans="2:9" ht="18.75">
      <c r="B25" s="602"/>
      <c r="C25" s="608" t="s">
        <v>1453</v>
      </c>
      <c r="D25" s="604"/>
      <c r="E25" s="605">
        <v>900000</v>
      </c>
      <c r="G25" s="4"/>
      <c r="H25" s="4"/>
      <c r="I25" s="4"/>
    </row>
    <row r="26" spans="2:9" ht="18.75">
      <c r="B26" s="602"/>
      <c r="C26" s="608" t="s">
        <v>1434</v>
      </c>
      <c r="D26" s="604"/>
      <c r="E26" s="605">
        <f>1950000-E25</f>
        <v>1050000</v>
      </c>
      <c r="G26" s="4"/>
      <c r="H26" s="4"/>
      <c r="I26" s="4"/>
    </row>
    <row r="27" spans="2:9" ht="18.75">
      <c r="B27" s="602">
        <v>9</v>
      </c>
      <c r="C27" s="609" t="s">
        <v>1448</v>
      </c>
      <c r="D27" s="604"/>
      <c r="E27" s="604"/>
    </row>
    <row r="28" spans="2:9" ht="18.75">
      <c r="B28" s="602"/>
      <c r="C28" s="610" t="s">
        <v>93</v>
      </c>
      <c r="D28" s="604"/>
      <c r="E28" s="605">
        <v>296700423</v>
      </c>
    </row>
    <row r="29" spans="2:9" ht="18.75">
      <c r="B29" s="602"/>
      <c r="C29" s="610" t="s">
        <v>94</v>
      </c>
      <c r="D29" s="604"/>
      <c r="E29" s="605">
        <v>32668870</v>
      </c>
    </row>
    <row r="30" spans="2:9" ht="18.75">
      <c r="B30" s="602"/>
      <c r="C30" s="610" t="s">
        <v>1404</v>
      </c>
      <c r="D30" s="604"/>
      <c r="E30" s="605">
        <v>1899950</v>
      </c>
    </row>
    <row r="31" spans="2:9" ht="18.75">
      <c r="B31" s="602"/>
      <c r="C31" s="610" t="s">
        <v>1324</v>
      </c>
      <c r="D31" s="604"/>
      <c r="E31" s="605">
        <v>0</v>
      </c>
    </row>
    <row r="32" spans="2:9" ht="18.75">
      <c r="B32" s="602"/>
      <c r="C32" s="610" t="s">
        <v>1266</v>
      </c>
      <c r="D32" s="604"/>
      <c r="E32" s="605">
        <v>0</v>
      </c>
    </row>
    <row r="33" spans="2:9" ht="18.75">
      <c r="B33" s="602"/>
      <c r="C33" s="610" t="s">
        <v>96</v>
      </c>
      <c r="D33" s="604"/>
      <c r="E33" s="605">
        <v>0</v>
      </c>
      <c r="F33" s="396"/>
      <c r="G33" s="396"/>
      <c r="H33" s="396"/>
      <c r="I33" s="396"/>
    </row>
    <row r="34" spans="2:9" ht="18.75">
      <c r="B34" s="590"/>
      <c r="C34" s="590"/>
      <c r="D34" s="590"/>
      <c r="E34" s="590"/>
    </row>
    <row r="35" spans="2:9" ht="18.75">
      <c r="B35" s="593"/>
      <c r="C35" s="593"/>
      <c r="D35" s="593"/>
      <c r="E35" s="593"/>
    </row>
    <row r="36" spans="2:9" ht="18.75">
      <c r="B36" s="593"/>
      <c r="C36" s="593"/>
      <c r="D36" s="593"/>
      <c r="E36" s="593"/>
    </row>
    <row r="37" spans="2:9" ht="18.75">
      <c r="B37" s="593"/>
      <c r="C37" s="593"/>
      <c r="D37" s="593"/>
      <c r="E37" s="593"/>
    </row>
    <row r="38" spans="2:9" ht="18.75">
      <c r="B38" s="593"/>
      <c r="C38" s="593"/>
      <c r="D38" s="593"/>
      <c r="E38" s="59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59"/>
  <sheetViews>
    <sheetView showGridLines="0" topLeftCell="A37" zoomScaleNormal="100" workbookViewId="0">
      <selection activeCell="M54" sqref="M54:Q54"/>
    </sheetView>
  </sheetViews>
  <sheetFormatPr baseColWidth="10" defaultColWidth="11.5703125" defaultRowHeight="15"/>
  <cols>
    <col min="1" max="1" width="1.85546875" style="130" customWidth="1"/>
    <col min="2" max="2" width="8.5703125" style="130" customWidth="1"/>
    <col min="3" max="3" width="8.140625" style="136" customWidth="1"/>
    <col min="4" max="5" width="4.5703125" style="130" customWidth="1"/>
    <col min="6" max="6" width="7.140625" style="130" customWidth="1"/>
    <col min="7" max="7" width="7.85546875" style="130" customWidth="1"/>
    <col min="8" max="8" width="4.5703125" style="130" customWidth="1"/>
    <col min="9" max="9" width="8.140625" style="130" customWidth="1"/>
    <col min="10" max="10" width="9.42578125" style="130" customWidth="1"/>
    <col min="11" max="11" width="7.140625" style="130" customWidth="1"/>
    <col min="12" max="13" width="8.5703125" style="130" customWidth="1"/>
    <col min="14" max="14" width="4.5703125" style="130" customWidth="1"/>
    <col min="15" max="15" width="7.42578125" style="130" customWidth="1"/>
    <col min="16" max="17" width="4.5703125" style="130" customWidth="1"/>
    <col min="18" max="18" width="7" style="130" customWidth="1"/>
    <col min="19" max="19" width="8.140625" style="130" customWidth="1"/>
    <col min="20" max="20" width="8" style="130" customWidth="1"/>
    <col min="21" max="21" width="7.140625" style="130" customWidth="1"/>
    <col min="22" max="22" width="15.5703125" style="130" bestFit="1" customWidth="1"/>
    <col min="23" max="23" width="4.5703125" style="130" customWidth="1"/>
    <col min="24" max="24" width="7.85546875" style="130" customWidth="1"/>
    <col min="25" max="25" width="8.140625" style="130" customWidth="1"/>
    <col min="26" max="29" width="4.5703125" style="130" customWidth="1"/>
    <col min="30" max="30" width="11.5703125" style="130"/>
    <col min="31" max="31" width="8.42578125" style="130" customWidth="1"/>
    <col min="32" max="32" width="5.42578125" style="130" customWidth="1"/>
    <col min="33" max="34" width="5.140625" style="130" customWidth="1"/>
    <col min="35" max="35" width="6.42578125" style="130" customWidth="1"/>
    <col min="36" max="36" width="11.5703125" style="130"/>
    <col min="37" max="37" width="8.42578125" style="130" customWidth="1"/>
    <col min="38" max="38" width="3.140625" style="130" customWidth="1"/>
    <col min="39" max="39" width="5.140625" style="130" customWidth="1"/>
    <col min="40" max="40" width="7.42578125" style="130" customWidth="1"/>
    <col min="41" max="41" width="4.5703125" style="130" customWidth="1"/>
    <col min="42" max="256" width="11.5703125" style="130"/>
    <col min="257" max="257" width="1.85546875" style="130" customWidth="1"/>
    <col min="258" max="258" width="8.5703125" style="130" customWidth="1"/>
    <col min="259" max="259" width="8.140625" style="130" customWidth="1"/>
    <col min="260" max="261" width="4.5703125" style="130" customWidth="1"/>
    <col min="262" max="262" width="7.140625" style="130" customWidth="1"/>
    <col min="263" max="263" width="7.85546875" style="130" customWidth="1"/>
    <col min="264" max="264" width="4.5703125" style="130" customWidth="1"/>
    <col min="265" max="265" width="8.140625" style="130" customWidth="1"/>
    <col min="266" max="266" width="9.42578125" style="130" customWidth="1"/>
    <col min="267" max="267" width="7.140625" style="130" customWidth="1"/>
    <col min="268" max="269" width="8.5703125" style="130" customWidth="1"/>
    <col min="270" max="270" width="4.5703125" style="130" customWidth="1"/>
    <col min="271" max="271" width="7.42578125" style="130" customWidth="1"/>
    <col min="272" max="273" width="4.5703125" style="130" customWidth="1"/>
    <col min="274" max="274" width="7" style="130" customWidth="1"/>
    <col min="275" max="275" width="8.140625" style="130" customWidth="1"/>
    <col min="276" max="276" width="8" style="130" customWidth="1"/>
    <col min="277" max="277" width="7.140625" style="130" customWidth="1"/>
    <col min="278" max="278" width="6.5703125" style="130" customWidth="1"/>
    <col min="279" max="279" width="4.5703125" style="130" customWidth="1"/>
    <col min="280" max="280" width="7.85546875" style="130" customWidth="1"/>
    <col min="281" max="281" width="8.140625" style="130" customWidth="1"/>
    <col min="282" max="285" width="4.5703125" style="130" customWidth="1"/>
    <col min="286" max="286" width="11.5703125" style="130"/>
    <col min="287" max="287" width="8.42578125" style="130" customWidth="1"/>
    <col min="288" max="288" width="5.42578125" style="130" customWidth="1"/>
    <col min="289" max="290" width="5.140625" style="130" customWidth="1"/>
    <col min="291" max="291" width="6.42578125" style="130" customWidth="1"/>
    <col min="292" max="292" width="11.5703125" style="130"/>
    <col min="293" max="293" width="8.42578125" style="130" customWidth="1"/>
    <col min="294" max="294" width="3.140625" style="130" customWidth="1"/>
    <col min="295" max="295" width="5.140625" style="130" customWidth="1"/>
    <col min="296" max="296" width="7.42578125" style="130" customWidth="1"/>
    <col min="297" max="297" width="4.5703125" style="130" customWidth="1"/>
    <col min="298" max="512" width="11.5703125" style="130"/>
    <col min="513" max="513" width="1.85546875" style="130" customWidth="1"/>
    <col min="514" max="514" width="8.5703125" style="130" customWidth="1"/>
    <col min="515" max="515" width="8.140625" style="130" customWidth="1"/>
    <col min="516" max="517" width="4.5703125" style="130" customWidth="1"/>
    <col min="518" max="518" width="7.140625" style="130" customWidth="1"/>
    <col min="519" max="519" width="7.85546875" style="130" customWidth="1"/>
    <col min="520" max="520" width="4.5703125" style="130" customWidth="1"/>
    <col min="521" max="521" width="8.140625" style="130" customWidth="1"/>
    <col min="522" max="522" width="9.42578125" style="130" customWidth="1"/>
    <col min="523" max="523" width="7.140625" style="130" customWidth="1"/>
    <col min="524" max="525" width="8.5703125" style="130" customWidth="1"/>
    <col min="526" max="526" width="4.5703125" style="130" customWidth="1"/>
    <col min="527" max="527" width="7.42578125" style="130" customWidth="1"/>
    <col min="528" max="529" width="4.5703125" style="130" customWidth="1"/>
    <col min="530" max="530" width="7" style="130" customWidth="1"/>
    <col min="531" max="531" width="8.140625" style="130" customWidth="1"/>
    <col min="532" max="532" width="8" style="130" customWidth="1"/>
    <col min="533" max="533" width="7.140625" style="130" customWidth="1"/>
    <col min="534" max="534" width="6.5703125" style="130" customWidth="1"/>
    <col min="535" max="535" width="4.5703125" style="130" customWidth="1"/>
    <col min="536" max="536" width="7.85546875" style="130" customWidth="1"/>
    <col min="537" max="537" width="8.140625" style="130" customWidth="1"/>
    <col min="538" max="541" width="4.5703125" style="130" customWidth="1"/>
    <col min="542" max="542" width="11.5703125" style="130"/>
    <col min="543" max="543" width="8.42578125" style="130" customWidth="1"/>
    <col min="544" max="544" width="5.42578125" style="130" customWidth="1"/>
    <col min="545" max="546" width="5.140625" style="130" customWidth="1"/>
    <col min="547" max="547" width="6.42578125" style="130" customWidth="1"/>
    <col min="548" max="548" width="11.5703125" style="130"/>
    <col min="549" max="549" width="8.42578125" style="130" customWidth="1"/>
    <col min="550" max="550" width="3.140625" style="130" customWidth="1"/>
    <col min="551" max="551" width="5.140625" style="130" customWidth="1"/>
    <col min="552" max="552" width="7.42578125" style="130" customWidth="1"/>
    <col min="553" max="553" width="4.5703125" style="130" customWidth="1"/>
    <col min="554" max="768" width="11.5703125" style="130"/>
    <col min="769" max="769" width="1.85546875" style="130" customWidth="1"/>
    <col min="770" max="770" width="8.5703125" style="130" customWidth="1"/>
    <col min="771" max="771" width="8.140625" style="130" customWidth="1"/>
    <col min="772" max="773" width="4.5703125" style="130" customWidth="1"/>
    <col min="774" max="774" width="7.140625" style="130" customWidth="1"/>
    <col min="775" max="775" width="7.85546875" style="130" customWidth="1"/>
    <col min="776" max="776" width="4.5703125" style="130" customWidth="1"/>
    <col min="777" max="777" width="8.140625" style="130" customWidth="1"/>
    <col min="778" max="778" width="9.42578125" style="130" customWidth="1"/>
    <col min="779" max="779" width="7.140625" style="130" customWidth="1"/>
    <col min="780" max="781" width="8.5703125" style="130" customWidth="1"/>
    <col min="782" max="782" width="4.5703125" style="130" customWidth="1"/>
    <col min="783" max="783" width="7.42578125" style="130" customWidth="1"/>
    <col min="784" max="785" width="4.5703125" style="130" customWidth="1"/>
    <col min="786" max="786" width="7" style="130" customWidth="1"/>
    <col min="787" max="787" width="8.140625" style="130" customWidth="1"/>
    <col min="788" max="788" width="8" style="130" customWidth="1"/>
    <col min="789" max="789" width="7.140625" style="130" customWidth="1"/>
    <col min="790" max="790" width="6.5703125" style="130" customWidth="1"/>
    <col min="791" max="791" width="4.5703125" style="130" customWidth="1"/>
    <col min="792" max="792" width="7.85546875" style="130" customWidth="1"/>
    <col min="793" max="793" width="8.140625" style="130" customWidth="1"/>
    <col min="794" max="797" width="4.5703125" style="130" customWidth="1"/>
    <col min="798" max="798" width="11.5703125" style="130"/>
    <col min="799" max="799" width="8.42578125" style="130" customWidth="1"/>
    <col min="800" max="800" width="5.42578125" style="130" customWidth="1"/>
    <col min="801" max="802" width="5.140625" style="130" customWidth="1"/>
    <col min="803" max="803" width="6.42578125" style="130" customWidth="1"/>
    <col min="804" max="804" width="11.5703125" style="130"/>
    <col min="805" max="805" width="8.42578125" style="130" customWidth="1"/>
    <col min="806" max="806" width="3.140625" style="130" customWidth="1"/>
    <col min="807" max="807" width="5.140625" style="130" customWidth="1"/>
    <col min="808" max="808" width="7.42578125" style="130" customWidth="1"/>
    <col min="809" max="809" width="4.5703125" style="130" customWidth="1"/>
    <col min="810" max="1024" width="11.5703125" style="130"/>
    <col min="1025" max="1025" width="1.85546875" style="130" customWidth="1"/>
    <col min="1026" max="1026" width="8.5703125" style="130" customWidth="1"/>
    <col min="1027" max="1027" width="8.140625" style="130" customWidth="1"/>
    <col min="1028" max="1029" width="4.5703125" style="130" customWidth="1"/>
    <col min="1030" max="1030" width="7.140625" style="130" customWidth="1"/>
    <col min="1031" max="1031" width="7.85546875" style="130" customWidth="1"/>
    <col min="1032" max="1032" width="4.5703125" style="130" customWidth="1"/>
    <col min="1033" max="1033" width="8.140625" style="130" customWidth="1"/>
    <col min="1034" max="1034" width="9.42578125" style="130" customWidth="1"/>
    <col min="1035" max="1035" width="7.140625" style="130" customWidth="1"/>
    <col min="1036" max="1037" width="8.5703125" style="130" customWidth="1"/>
    <col min="1038" max="1038" width="4.5703125" style="130" customWidth="1"/>
    <col min="1039" max="1039" width="7.42578125" style="130" customWidth="1"/>
    <col min="1040" max="1041" width="4.5703125" style="130" customWidth="1"/>
    <col min="1042" max="1042" width="7" style="130" customWidth="1"/>
    <col min="1043" max="1043" width="8.140625" style="130" customWidth="1"/>
    <col min="1044" max="1044" width="8" style="130" customWidth="1"/>
    <col min="1045" max="1045" width="7.140625" style="130" customWidth="1"/>
    <col min="1046" max="1046" width="6.5703125" style="130" customWidth="1"/>
    <col min="1047" max="1047" width="4.5703125" style="130" customWidth="1"/>
    <col min="1048" max="1048" width="7.85546875" style="130" customWidth="1"/>
    <col min="1049" max="1049" width="8.140625" style="130" customWidth="1"/>
    <col min="1050" max="1053" width="4.5703125" style="130" customWidth="1"/>
    <col min="1054" max="1054" width="11.5703125" style="130"/>
    <col min="1055" max="1055" width="8.42578125" style="130" customWidth="1"/>
    <col min="1056" max="1056" width="5.42578125" style="130" customWidth="1"/>
    <col min="1057" max="1058" width="5.140625" style="130" customWidth="1"/>
    <col min="1059" max="1059" width="6.42578125" style="130" customWidth="1"/>
    <col min="1060" max="1060" width="11.5703125" style="130"/>
    <col min="1061" max="1061" width="8.42578125" style="130" customWidth="1"/>
    <col min="1062" max="1062" width="3.140625" style="130" customWidth="1"/>
    <col min="1063" max="1063" width="5.140625" style="130" customWidth="1"/>
    <col min="1064" max="1064" width="7.42578125" style="130" customWidth="1"/>
    <col min="1065" max="1065" width="4.5703125" style="130" customWidth="1"/>
    <col min="1066" max="1280" width="11.5703125" style="130"/>
    <col min="1281" max="1281" width="1.85546875" style="130" customWidth="1"/>
    <col min="1282" max="1282" width="8.5703125" style="130" customWidth="1"/>
    <col min="1283" max="1283" width="8.140625" style="130" customWidth="1"/>
    <col min="1284" max="1285" width="4.5703125" style="130" customWidth="1"/>
    <col min="1286" max="1286" width="7.140625" style="130" customWidth="1"/>
    <col min="1287" max="1287" width="7.85546875" style="130" customWidth="1"/>
    <col min="1288" max="1288" width="4.5703125" style="130" customWidth="1"/>
    <col min="1289" max="1289" width="8.140625" style="130" customWidth="1"/>
    <col min="1290" max="1290" width="9.42578125" style="130" customWidth="1"/>
    <col min="1291" max="1291" width="7.140625" style="130" customWidth="1"/>
    <col min="1292" max="1293" width="8.5703125" style="130" customWidth="1"/>
    <col min="1294" max="1294" width="4.5703125" style="130" customWidth="1"/>
    <col min="1295" max="1295" width="7.42578125" style="130" customWidth="1"/>
    <col min="1296" max="1297" width="4.5703125" style="130" customWidth="1"/>
    <col min="1298" max="1298" width="7" style="130" customWidth="1"/>
    <col min="1299" max="1299" width="8.140625" style="130" customWidth="1"/>
    <col min="1300" max="1300" width="8" style="130" customWidth="1"/>
    <col min="1301" max="1301" width="7.140625" style="130" customWidth="1"/>
    <col min="1302" max="1302" width="6.5703125" style="130" customWidth="1"/>
    <col min="1303" max="1303" width="4.5703125" style="130" customWidth="1"/>
    <col min="1304" max="1304" width="7.85546875" style="130" customWidth="1"/>
    <col min="1305" max="1305" width="8.140625" style="130" customWidth="1"/>
    <col min="1306" max="1309" width="4.5703125" style="130" customWidth="1"/>
    <col min="1310" max="1310" width="11.5703125" style="130"/>
    <col min="1311" max="1311" width="8.42578125" style="130" customWidth="1"/>
    <col min="1312" max="1312" width="5.42578125" style="130" customWidth="1"/>
    <col min="1313" max="1314" width="5.140625" style="130" customWidth="1"/>
    <col min="1315" max="1315" width="6.42578125" style="130" customWidth="1"/>
    <col min="1316" max="1316" width="11.5703125" style="130"/>
    <col min="1317" max="1317" width="8.42578125" style="130" customWidth="1"/>
    <col min="1318" max="1318" width="3.140625" style="130" customWidth="1"/>
    <col min="1319" max="1319" width="5.140625" style="130" customWidth="1"/>
    <col min="1320" max="1320" width="7.42578125" style="130" customWidth="1"/>
    <col min="1321" max="1321" width="4.5703125" style="130" customWidth="1"/>
    <col min="1322" max="1536" width="11.5703125" style="130"/>
    <col min="1537" max="1537" width="1.85546875" style="130" customWidth="1"/>
    <col min="1538" max="1538" width="8.5703125" style="130" customWidth="1"/>
    <col min="1539" max="1539" width="8.140625" style="130" customWidth="1"/>
    <col min="1540" max="1541" width="4.5703125" style="130" customWidth="1"/>
    <col min="1542" max="1542" width="7.140625" style="130" customWidth="1"/>
    <col min="1543" max="1543" width="7.85546875" style="130" customWidth="1"/>
    <col min="1544" max="1544" width="4.5703125" style="130" customWidth="1"/>
    <col min="1545" max="1545" width="8.140625" style="130" customWidth="1"/>
    <col min="1546" max="1546" width="9.42578125" style="130" customWidth="1"/>
    <col min="1547" max="1547" width="7.140625" style="130" customWidth="1"/>
    <col min="1548" max="1549" width="8.5703125" style="130" customWidth="1"/>
    <col min="1550" max="1550" width="4.5703125" style="130" customWidth="1"/>
    <col min="1551" max="1551" width="7.42578125" style="130" customWidth="1"/>
    <col min="1552" max="1553" width="4.5703125" style="130" customWidth="1"/>
    <col min="1554" max="1554" width="7" style="130" customWidth="1"/>
    <col min="1555" max="1555" width="8.140625" style="130" customWidth="1"/>
    <col min="1556" max="1556" width="8" style="130" customWidth="1"/>
    <col min="1557" max="1557" width="7.140625" style="130" customWidth="1"/>
    <col min="1558" max="1558" width="6.5703125" style="130" customWidth="1"/>
    <col min="1559" max="1559" width="4.5703125" style="130" customWidth="1"/>
    <col min="1560" max="1560" width="7.85546875" style="130" customWidth="1"/>
    <col min="1561" max="1561" width="8.140625" style="130" customWidth="1"/>
    <col min="1562" max="1565" width="4.5703125" style="130" customWidth="1"/>
    <col min="1566" max="1566" width="11.5703125" style="130"/>
    <col min="1567" max="1567" width="8.42578125" style="130" customWidth="1"/>
    <col min="1568" max="1568" width="5.42578125" style="130" customWidth="1"/>
    <col min="1569" max="1570" width="5.140625" style="130" customWidth="1"/>
    <col min="1571" max="1571" width="6.42578125" style="130" customWidth="1"/>
    <col min="1572" max="1572" width="11.5703125" style="130"/>
    <col min="1573" max="1573" width="8.42578125" style="130" customWidth="1"/>
    <col min="1574" max="1574" width="3.140625" style="130" customWidth="1"/>
    <col min="1575" max="1575" width="5.140625" style="130" customWidth="1"/>
    <col min="1576" max="1576" width="7.42578125" style="130" customWidth="1"/>
    <col min="1577" max="1577" width="4.5703125" style="130" customWidth="1"/>
    <col min="1578" max="1792" width="11.5703125" style="130"/>
    <col min="1793" max="1793" width="1.85546875" style="130" customWidth="1"/>
    <col min="1794" max="1794" width="8.5703125" style="130" customWidth="1"/>
    <col min="1795" max="1795" width="8.140625" style="130" customWidth="1"/>
    <col min="1796" max="1797" width="4.5703125" style="130" customWidth="1"/>
    <col min="1798" max="1798" width="7.140625" style="130" customWidth="1"/>
    <col min="1799" max="1799" width="7.85546875" style="130" customWidth="1"/>
    <col min="1800" max="1800" width="4.5703125" style="130" customWidth="1"/>
    <col min="1801" max="1801" width="8.140625" style="130" customWidth="1"/>
    <col min="1802" max="1802" width="9.42578125" style="130" customWidth="1"/>
    <col min="1803" max="1803" width="7.140625" style="130" customWidth="1"/>
    <col min="1804" max="1805" width="8.5703125" style="130" customWidth="1"/>
    <col min="1806" max="1806" width="4.5703125" style="130" customWidth="1"/>
    <col min="1807" max="1807" width="7.42578125" style="130" customWidth="1"/>
    <col min="1808" max="1809" width="4.5703125" style="130" customWidth="1"/>
    <col min="1810" max="1810" width="7" style="130" customWidth="1"/>
    <col min="1811" max="1811" width="8.140625" style="130" customWidth="1"/>
    <col min="1812" max="1812" width="8" style="130" customWidth="1"/>
    <col min="1813" max="1813" width="7.140625" style="130" customWidth="1"/>
    <col min="1814" max="1814" width="6.5703125" style="130" customWidth="1"/>
    <col min="1815" max="1815" width="4.5703125" style="130" customWidth="1"/>
    <col min="1816" max="1816" width="7.85546875" style="130" customWidth="1"/>
    <col min="1817" max="1817" width="8.140625" style="130" customWidth="1"/>
    <col min="1818" max="1821" width="4.5703125" style="130" customWidth="1"/>
    <col min="1822" max="1822" width="11.5703125" style="130"/>
    <col min="1823" max="1823" width="8.42578125" style="130" customWidth="1"/>
    <col min="1824" max="1824" width="5.42578125" style="130" customWidth="1"/>
    <col min="1825" max="1826" width="5.140625" style="130" customWidth="1"/>
    <col min="1827" max="1827" width="6.42578125" style="130" customWidth="1"/>
    <col min="1828" max="1828" width="11.5703125" style="130"/>
    <col min="1829" max="1829" width="8.42578125" style="130" customWidth="1"/>
    <col min="1830" max="1830" width="3.140625" style="130" customWidth="1"/>
    <col min="1831" max="1831" width="5.140625" style="130" customWidth="1"/>
    <col min="1832" max="1832" width="7.42578125" style="130" customWidth="1"/>
    <col min="1833" max="1833" width="4.5703125" style="130" customWidth="1"/>
    <col min="1834" max="2048" width="11.5703125" style="130"/>
    <col min="2049" max="2049" width="1.85546875" style="130" customWidth="1"/>
    <col min="2050" max="2050" width="8.5703125" style="130" customWidth="1"/>
    <col min="2051" max="2051" width="8.140625" style="130" customWidth="1"/>
    <col min="2052" max="2053" width="4.5703125" style="130" customWidth="1"/>
    <col min="2054" max="2054" width="7.140625" style="130" customWidth="1"/>
    <col min="2055" max="2055" width="7.85546875" style="130" customWidth="1"/>
    <col min="2056" max="2056" width="4.5703125" style="130" customWidth="1"/>
    <col min="2057" max="2057" width="8.140625" style="130" customWidth="1"/>
    <col min="2058" max="2058" width="9.42578125" style="130" customWidth="1"/>
    <col min="2059" max="2059" width="7.140625" style="130" customWidth="1"/>
    <col min="2060" max="2061" width="8.5703125" style="130" customWidth="1"/>
    <col min="2062" max="2062" width="4.5703125" style="130" customWidth="1"/>
    <col min="2063" max="2063" width="7.42578125" style="130" customWidth="1"/>
    <col min="2064" max="2065" width="4.5703125" style="130" customWidth="1"/>
    <col min="2066" max="2066" width="7" style="130" customWidth="1"/>
    <col min="2067" max="2067" width="8.140625" style="130" customWidth="1"/>
    <col min="2068" max="2068" width="8" style="130" customWidth="1"/>
    <col min="2069" max="2069" width="7.140625" style="130" customWidth="1"/>
    <col min="2070" max="2070" width="6.5703125" style="130" customWidth="1"/>
    <col min="2071" max="2071" width="4.5703125" style="130" customWidth="1"/>
    <col min="2072" max="2072" width="7.85546875" style="130" customWidth="1"/>
    <col min="2073" max="2073" width="8.140625" style="130" customWidth="1"/>
    <col min="2074" max="2077" width="4.5703125" style="130" customWidth="1"/>
    <col min="2078" max="2078" width="11.5703125" style="130"/>
    <col min="2079" max="2079" width="8.42578125" style="130" customWidth="1"/>
    <col min="2080" max="2080" width="5.42578125" style="130" customWidth="1"/>
    <col min="2081" max="2082" width="5.140625" style="130" customWidth="1"/>
    <col min="2083" max="2083" width="6.42578125" style="130" customWidth="1"/>
    <col min="2084" max="2084" width="11.5703125" style="130"/>
    <col min="2085" max="2085" width="8.42578125" style="130" customWidth="1"/>
    <col min="2086" max="2086" width="3.140625" style="130" customWidth="1"/>
    <col min="2087" max="2087" width="5.140625" style="130" customWidth="1"/>
    <col min="2088" max="2088" width="7.42578125" style="130" customWidth="1"/>
    <col min="2089" max="2089" width="4.5703125" style="130" customWidth="1"/>
    <col min="2090" max="2304" width="11.5703125" style="130"/>
    <col min="2305" max="2305" width="1.85546875" style="130" customWidth="1"/>
    <col min="2306" max="2306" width="8.5703125" style="130" customWidth="1"/>
    <col min="2307" max="2307" width="8.140625" style="130" customWidth="1"/>
    <col min="2308" max="2309" width="4.5703125" style="130" customWidth="1"/>
    <col min="2310" max="2310" width="7.140625" style="130" customWidth="1"/>
    <col min="2311" max="2311" width="7.85546875" style="130" customWidth="1"/>
    <col min="2312" max="2312" width="4.5703125" style="130" customWidth="1"/>
    <col min="2313" max="2313" width="8.140625" style="130" customWidth="1"/>
    <col min="2314" max="2314" width="9.42578125" style="130" customWidth="1"/>
    <col min="2315" max="2315" width="7.140625" style="130" customWidth="1"/>
    <col min="2316" max="2317" width="8.5703125" style="130" customWidth="1"/>
    <col min="2318" max="2318" width="4.5703125" style="130" customWidth="1"/>
    <col min="2319" max="2319" width="7.42578125" style="130" customWidth="1"/>
    <col min="2320" max="2321" width="4.5703125" style="130" customWidth="1"/>
    <col min="2322" max="2322" width="7" style="130" customWidth="1"/>
    <col min="2323" max="2323" width="8.140625" style="130" customWidth="1"/>
    <col min="2324" max="2324" width="8" style="130" customWidth="1"/>
    <col min="2325" max="2325" width="7.140625" style="130" customWidth="1"/>
    <col min="2326" max="2326" width="6.5703125" style="130" customWidth="1"/>
    <col min="2327" max="2327" width="4.5703125" style="130" customWidth="1"/>
    <col min="2328" max="2328" width="7.85546875" style="130" customWidth="1"/>
    <col min="2329" max="2329" width="8.140625" style="130" customWidth="1"/>
    <col min="2330" max="2333" width="4.5703125" style="130" customWidth="1"/>
    <col min="2334" max="2334" width="11.5703125" style="130"/>
    <col min="2335" max="2335" width="8.42578125" style="130" customWidth="1"/>
    <col min="2336" max="2336" width="5.42578125" style="130" customWidth="1"/>
    <col min="2337" max="2338" width="5.140625" style="130" customWidth="1"/>
    <col min="2339" max="2339" width="6.42578125" style="130" customWidth="1"/>
    <col min="2340" max="2340" width="11.5703125" style="130"/>
    <col min="2341" max="2341" width="8.42578125" style="130" customWidth="1"/>
    <col min="2342" max="2342" width="3.140625" style="130" customWidth="1"/>
    <col min="2343" max="2343" width="5.140625" style="130" customWidth="1"/>
    <col min="2344" max="2344" width="7.42578125" style="130" customWidth="1"/>
    <col min="2345" max="2345" width="4.5703125" style="130" customWidth="1"/>
    <col min="2346" max="2560" width="11.5703125" style="130"/>
    <col min="2561" max="2561" width="1.85546875" style="130" customWidth="1"/>
    <col min="2562" max="2562" width="8.5703125" style="130" customWidth="1"/>
    <col min="2563" max="2563" width="8.140625" style="130" customWidth="1"/>
    <col min="2564" max="2565" width="4.5703125" style="130" customWidth="1"/>
    <col min="2566" max="2566" width="7.140625" style="130" customWidth="1"/>
    <col min="2567" max="2567" width="7.85546875" style="130" customWidth="1"/>
    <col min="2568" max="2568" width="4.5703125" style="130" customWidth="1"/>
    <col min="2569" max="2569" width="8.140625" style="130" customWidth="1"/>
    <col min="2570" max="2570" width="9.42578125" style="130" customWidth="1"/>
    <col min="2571" max="2571" width="7.140625" style="130" customWidth="1"/>
    <col min="2572" max="2573" width="8.5703125" style="130" customWidth="1"/>
    <col min="2574" max="2574" width="4.5703125" style="130" customWidth="1"/>
    <col min="2575" max="2575" width="7.42578125" style="130" customWidth="1"/>
    <col min="2576" max="2577" width="4.5703125" style="130" customWidth="1"/>
    <col min="2578" max="2578" width="7" style="130" customWidth="1"/>
    <col min="2579" max="2579" width="8.140625" style="130" customWidth="1"/>
    <col min="2580" max="2580" width="8" style="130" customWidth="1"/>
    <col min="2581" max="2581" width="7.140625" style="130" customWidth="1"/>
    <col min="2582" max="2582" width="6.5703125" style="130" customWidth="1"/>
    <col min="2583" max="2583" width="4.5703125" style="130" customWidth="1"/>
    <col min="2584" max="2584" width="7.85546875" style="130" customWidth="1"/>
    <col min="2585" max="2585" width="8.140625" style="130" customWidth="1"/>
    <col min="2586" max="2589" width="4.5703125" style="130" customWidth="1"/>
    <col min="2590" max="2590" width="11.5703125" style="130"/>
    <col min="2591" max="2591" width="8.42578125" style="130" customWidth="1"/>
    <col min="2592" max="2592" width="5.42578125" style="130" customWidth="1"/>
    <col min="2593" max="2594" width="5.140625" style="130" customWidth="1"/>
    <col min="2595" max="2595" width="6.42578125" style="130" customWidth="1"/>
    <col min="2596" max="2596" width="11.5703125" style="130"/>
    <col min="2597" max="2597" width="8.42578125" style="130" customWidth="1"/>
    <col min="2598" max="2598" width="3.140625" style="130" customWidth="1"/>
    <col min="2599" max="2599" width="5.140625" style="130" customWidth="1"/>
    <col min="2600" max="2600" width="7.42578125" style="130" customWidth="1"/>
    <col min="2601" max="2601" width="4.5703125" style="130" customWidth="1"/>
    <col min="2602" max="2816" width="11.5703125" style="130"/>
    <col min="2817" max="2817" width="1.85546875" style="130" customWidth="1"/>
    <col min="2818" max="2818" width="8.5703125" style="130" customWidth="1"/>
    <col min="2819" max="2819" width="8.140625" style="130" customWidth="1"/>
    <col min="2820" max="2821" width="4.5703125" style="130" customWidth="1"/>
    <col min="2822" max="2822" width="7.140625" style="130" customWidth="1"/>
    <col min="2823" max="2823" width="7.85546875" style="130" customWidth="1"/>
    <col min="2824" max="2824" width="4.5703125" style="130" customWidth="1"/>
    <col min="2825" max="2825" width="8.140625" style="130" customWidth="1"/>
    <col min="2826" max="2826" width="9.42578125" style="130" customWidth="1"/>
    <col min="2827" max="2827" width="7.140625" style="130" customWidth="1"/>
    <col min="2828" max="2829" width="8.5703125" style="130" customWidth="1"/>
    <col min="2830" max="2830" width="4.5703125" style="130" customWidth="1"/>
    <col min="2831" max="2831" width="7.42578125" style="130" customWidth="1"/>
    <col min="2832" max="2833" width="4.5703125" style="130" customWidth="1"/>
    <col min="2834" max="2834" width="7" style="130" customWidth="1"/>
    <col min="2835" max="2835" width="8.140625" style="130" customWidth="1"/>
    <col min="2836" max="2836" width="8" style="130" customWidth="1"/>
    <col min="2837" max="2837" width="7.140625" style="130" customWidth="1"/>
    <col min="2838" max="2838" width="6.5703125" style="130" customWidth="1"/>
    <col min="2839" max="2839" width="4.5703125" style="130" customWidth="1"/>
    <col min="2840" max="2840" width="7.85546875" style="130" customWidth="1"/>
    <col min="2841" max="2841" width="8.140625" style="130" customWidth="1"/>
    <col min="2842" max="2845" width="4.5703125" style="130" customWidth="1"/>
    <col min="2846" max="2846" width="11.5703125" style="130"/>
    <col min="2847" max="2847" width="8.42578125" style="130" customWidth="1"/>
    <col min="2848" max="2848" width="5.42578125" style="130" customWidth="1"/>
    <col min="2849" max="2850" width="5.140625" style="130" customWidth="1"/>
    <col min="2851" max="2851" width="6.42578125" style="130" customWidth="1"/>
    <col min="2852" max="2852" width="11.5703125" style="130"/>
    <col min="2853" max="2853" width="8.42578125" style="130" customWidth="1"/>
    <col min="2854" max="2854" width="3.140625" style="130" customWidth="1"/>
    <col min="2855" max="2855" width="5.140625" style="130" customWidth="1"/>
    <col min="2856" max="2856" width="7.42578125" style="130" customWidth="1"/>
    <col min="2857" max="2857" width="4.5703125" style="130" customWidth="1"/>
    <col min="2858" max="3072" width="11.5703125" style="130"/>
    <col min="3073" max="3073" width="1.85546875" style="130" customWidth="1"/>
    <col min="3074" max="3074" width="8.5703125" style="130" customWidth="1"/>
    <col min="3075" max="3075" width="8.140625" style="130" customWidth="1"/>
    <col min="3076" max="3077" width="4.5703125" style="130" customWidth="1"/>
    <col min="3078" max="3078" width="7.140625" style="130" customWidth="1"/>
    <col min="3079" max="3079" width="7.85546875" style="130" customWidth="1"/>
    <col min="3080" max="3080" width="4.5703125" style="130" customWidth="1"/>
    <col min="3081" max="3081" width="8.140625" style="130" customWidth="1"/>
    <col min="3082" max="3082" width="9.42578125" style="130" customWidth="1"/>
    <col min="3083" max="3083" width="7.140625" style="130" customWidth="1"/>
    <col min="3084" max="3085" width="8.5703125" style="130" customWidth="1"/>
    <col min="3086" max="3086" width="4.5703125" style="130" customWidth="1"/>
    <col min="3087" max="3087" width="7.42578125" style="130" customWidth="1"/>
    <col min="3088" max="3089" width="4.5703125" style="130" customWidth="1"/>
    <col min="3090" max="3090" width="7" style="130" customWidth="1"/>
    <col min="3091" max="3091" width="8.140625" style="130" customWidth="1"/>
    <col min="3092" max="3092" width="8" style="130" customWidth="1"/>
    <col min="3093" max="3093" width="7.140625" style="130" customWidth="1"/>
    <col min="3094" max="3094" width="6.5703125" style="130" customWidth="1"/>
    <col min="3095" max="3095" width="4.5703125" style="130" customWidth="1"/>
    <col min="3096" max="3096" width="7.85546875" style="130" customWidth="1"/>
    <col min="3097" max="3097" width="8.140625" style="130" customWidth="1"/>
    <col min="3098" max="3101" width="4.5703125" style="130" customWidth="1"/>
    <col min="3102" max="3102" width="11.5703125" style="130"/>
    <col min="3103" max="3103" width="8.42578125" style="130" customWidth="1"/>
    <col min="3104" max="3104" width="5.42578125" style="130" customWidth="1"/>
    <col min="3105" max="3106" width="5.140625" style="130" customWidth="1"/>
    <col min="3107" max="3107" width="6.42578125" style="130" customWidth="1"/>
    <col min="3108" max="3108" width="11.5703125" style="130"/>
    <col min="3109" max="3109" width="8.42578125" style="130" customWidth="1"/>
    <col min="3110" max="3110" width="3.140625" style="130" customWidth="1"/>
    <col min="3111" max="3111" width="5.140625" style="130" customWidth="1"/>
    <col min="3112" max="3112" width="7.42578125" style="130" customWidth="1"/>
    <col min="3113" max="3113" width="4.5703125" style="130" customWidth="1"/>
    <col min="3114" max="3328" width="11.5703125" style="130"/>
    <col min="3329" max="3329" width="1.85546875" style="130" customWidth="1"/>
    <col min="3330" max="3330" width="8.5703125" style="130" customWidth="1"/>
    <col min="3331" max="3331" width="8.140625" style="130" customWidth="1"/>
    <col min="3332" max="3333" width="4.5703125" style="130" customWidth="1"/>
    <col min="3334" max="3334" width="7.140625" style="130" customWidth="1"/>
    <col min="3335" max="3335" width="7.85546875" style="130" customWidth="1"/>
    <col min="3336" max="3336" width="4.5703125" style="130" customWidth="1"/>
    <col min="3337" max="3337" width="8.140625" style="130" customWidth="1"/>
    <col min="3338" max="3338" width="9.42578125" style="130" customWidth="1"/>
    <col min="3339" max="3339" width="7.140625" style="130" customWidth="1"/>
    <col min="3340" max="3341" width="8.5703125" style="130" customWidth="1"/>
    <col min="3342" max="3342" width="4.5703125" style="130" customWidth="1"/>
    <col min="3343" max="3343" width="7.42578125" style="130" customWidth="1"/>
    <col min="3344" max="3345" width="4.5703125" style="130" customWidth="1"/>
    <col min="3346" max="3346" width="7" style="130" customWidth="1"/>
    <col min="3347" max="3347" width="8.140625" style="130" customWidth="1"/>
    <col min="3348" max="3348" width="8" style="130" customWidth="1"/>
    <col min="3349" max="3349" width="7.140625" style="130" customWidth="1"/>
    <col min="3350" max="3350" width="6.5703125" style="130" customWidth="1"/>
    <col min="3351" max="3351" width="4.5703125" style="130" customWidth="1"/>
    <col min="3352" max="3352" width="7.85546875" style="130" customWidth="1"/>
    <col min="3353" max="3353" width="8.140625" style="130" customWidth="1"/>
    <col min="3354" max="3357" width="4.5703125" style="130" customWidth="1"/>
    <col min="3358" max="3358" width="11.5703125" style="130"/>
    <col min="3359" max="3359" width="8.42578125" style="130" customWidth="1"/>
    <col min="3360" max="3360" width="5.42578125" style="130" customWidth="1"/>
    <col min="3361" max="3362" width="5.140625" style="130" customWidth="1"/>
    <col min="3363" max="3363" width="6.42578125" style="130" customWidth="1"/>
    <col min="3364" max="3364" width="11.5703125" style="130"/>
    <col min="3365" max="3365" width="8.42578125" style="130" customWidth="1"/>
    <col min="3366" max="3366" width="3.140625" style="130" customWidth="1"/>
    <col min="3367" max="3367" width="5.140625" style="130" customWidth="1"/>
    <col min="3368" max="3368" width="7.42578125" style="130" customWidth="1"/>
    <col min="3369" max="3369" width="4.5703125" style="130" customWidth="1"/>
    <col min="3370" max="3584" width="11.5703125" style="130"/>
    <col min="3585" max="3585" width="1.85546875" style="130" customWidth="1"/>
    <col min="3586" max="3586" width="8.5703125" style="130" customWidth="1"/>
    <col min="3587" max="3587" width="8.140625" style="130" customWidth="1"/>
    <col min="3588" max="3589" width="4.5703125" style="130" customWidth="1"/>
    <col min="3590" max="3590" width="7.140625" style="130" customWidth="1"/>
    <col min="3591" max="3591" width="7.85546875" style="130" customWidth="1"/>
    <col min="3592" max="3592" width="4.5703125" style="130" customWidth="1"/>
    <col min="3593" max="3593" width="8.140625" style="130" customWidth="1"/>
    <col min="3594" max="3594" width="9.42578125" style="130" customWidth="1"/>
    <col min="3595" max="3595" width="7.140625" style="130" customWidth="1"/>
    <col min="3596" max="3597" width="8.5703125" style="130" customWidth="1"/>
    <col min="3598" max="3598" width="4.5703125" style="130" customWidth="1"/>
    <col min="3599" max="3599" width="7.42578125" style="130" customWidth="1"/>
    <col min="3600" max="3601" width="4.5703125" style="130" customWidth="1"/>
    <col min="3602" max="3602" width="7" style="130" customWidth="1"/>
    <col min="3603" max="3603" width="8.140625" style="130" customWidth="1"/>
    <col min="3604" max="3604" width="8" style="130" customWidth="1"/>
    <col min="3605" max="3605" width="7.140625" style="130" customWidth="1"/>
    <col min="3606" max="3606" width="6.5703125" style="130" customWidth="1"/>
    <col min="3607" max="3607" width="4.5703125" style="130" customWidth="1"/>
    <col min="3608" max="3608" width="7.85546875" style="130" customWidth="1"/>
    <col min="3609" max="3609" width="8.140625" style="130" customWidth="1"/>
    <col min="3610" max="3613" width="4.5703125" style="130" customWidth="1"/>
    <col min="3614" max="3614" width="11.5703125" style="130"/>
    <col min="3615" max="3615" width="8.42578125" style="130" customWidth="1"/>
    <col min="3616" max="3616" width="5.42578125" style="130" customWidth="1"/>
    <col min="3617" max="3618" width="5.140625" style="130" customWidth="1"/>
    <col min="3619" max="3619" width="6.42578125" style="130" customWidth="1"/>
    <col min="3620" max="3620" width="11.5703125" style="130"/>
    <col min="3621" max="3621" width="8.42578125" style="130" customWidth="1"/>
    <col min="3622" max="3622" width="3.140625" style="130" customWidth="1"/>
    <col min="3623" max="3623" width="5.140625" style="130" customWidth="1"/>
    <col min="3624" max="3624" width="7.42578125" style="130" customWidth="1"/>
    <col min="3625" max="3625" width="4.5703125" style="130" customWidth="1"/>
    <col min="3626" max="3840" width="11.5703125" style="130"/>
    <col min="3841" max="3841" width="1.85546875" style="130" customWidth="1"/>
    <col min="3842" max="3842" width="8.5703125" style="130" customWidth="1"/>
    <col min="3843" max="3843" width="8.140625" style="130" customWidth="1"/>
    <col min="3844" max="3845" width="4.5703125" style="130" customWidth="1"/>
    <col min="3846" max="3846" width="7.140625" style="130" customWidth="1"/>
    <col min="3847" max="3847" width="7.85546875" style="130" customWidth="1"/>
    <col min="3848" max="3848" width="4.5703125" style="130" customWidth="1"/>
    <col min="3849" max="3849" width="8.140625" style="130" customWidth="1"/>
    <col min="3850" max="3850" width="9.42578125" style="130" customWidth="1"/>
    <col min="3851" max="3851" width="7.140625" style="130" customWidth="1"/>
    <col min="3852" max="3853" width="8.5703125" style="130" customWidth="1"/>
    <col min="3854" max="3854" width="4.5703125" style="130" customWidth="1"/>
    <col min="3855" max="3855" width="7.42578125" style="130" customWidth="1"/>
    <col min="3856" max="3857" width="4.5703125" style="130" customWidth="1"/>
    <col min="3858" max="3858" width="7" style="130" customWidth="1"/>
    <col min="3859" max="3859" width="8.140625" style="130" customWidth="1"/>
    <col min="3860" max="3860" width="8" style="130" customWidth="1"/>
    <col min="3861" max="3861" width="7.140625" style="130" customWidth="1"/>
    <col min="3862" max="3862" width="6.5703125" style="130" customWidth="1"/>
    <col min="3863" max="3863" width="4.5703125" style="130" customWidth="1"/>
    <col min="3864" max="3864" width="7.85546875" style="130" customWidth="1"/>
    <col min="3865" max="3865" width="8.140625" style="130" customWidth="1"/>
    <col min="3866" max="3869" width="4.5703125" style="130" customWidth="1"/>
    <col min="3870" max="3870" width="11.5703125" style="130"/>
    <col min="3871" max="3871" width="8.42578125" style="130" customWidth="1"/>
    <col min="3872" max="3872" width="5.42578125" style="130" customWidth="1"/>
    <col min="3873" max="3874" width="5.140625" style="130" customWidth="1"/>
    <col min="3875" max="3875" width="6.42578125" style="130" customWidth="1"/>
    <col min="3876" max="3876" width="11.5703125" style="130"/>
    <col min="3877" max="3877" width="8.42578125" style="130" customWidth="1"/>
    <col min="3878" max="3878" width="3.140625" style="130" customWidth="1"/>
    <col min="3879" max="3879" width="5.140625" style="130" customWidth="1"/>
    <col min="3880" max="3880" width="7.42578125" style="130" customWidth="1"/>
    <col min="3881" max="3881" width="4.5703125" style="130" customWidth="1"/>
    <col min="3882" max="4096" width="11.5703125" style="130"/>
    <col min="4097" max="4097" width="1.85546875" style="130" customWidth="1"/>
    <col min="4098" max="4098" width="8.5703125" style="130" customWidth="1"/>
    <col min="4099" max="4099" width="8.140625" style="130" customWidth="1"/>
    <col min="4100" max="4101" width="4.5703125" style="130" customWidth="1"/>
    <col min="4102" max="4102" width="7.140625" style="130" customWidth="1"/>
    <col min="4103" max="4103" width="7.85546875" style="130" customWidth="1"/>
    <col min="4104" max="4104" width="4.5703125" style="130" customWidth="1"/>
    <col min="4105" max="4105" width="8.140625" style="130" customWidth="1"/>
    <col min="4106" max="4106" width="9.42578125" style="130" customWidth="1"/>
    <col min="4107" max="4107" width="7.140625" style="130" customWidth="1"/>
    <col min="4108" max="4109" width="8.5703125" style="130" customWidth="1"/>
    <col min="4110" max="4110" width="4.5703125" style="130" customWidth="1"/>
    <col min="4111" max="4111" width="7.42578125" style="130" customWidth="1"/>
    <col min="4112" max="4113" width="4.5703125" style="130" customWidth="1"/>
    <col min="4114" max="4114" width="7" style="130" customWidth="1"/>
    <col min="4115" max="4115" width="8.140625" style="130" customWidth="1"/>
    <col min="4116" max="4116" width="8" style="130" customWidth="1"/>
    <col min="4117" max="4117" width="7.140625" style="130" customWidth="1"/>
    <col min="4118" max="4118" width="6.5703125" style="130" customWidth="1"/>
    <col min="4119" max="4119" width="4.5703125" style="130" customWidth="1"/>
    <col min="4120" max="4120" width="7.85546875" style="130" customWidth="1"/>
    <col min="4121" max="4121" width="8.140625" style="130" customWidth="1"/>
    <col min="4122" max="4125" width="4.5703125" style="130" customWidth="1"/>
    <col min="4126" max="4126" width="11.5703125" style="130"/>
    <col min="4127" max="4127" width="8.42578125" style="130" customWidth="1"/>
    <col min="4128" max="4128" width="5.42578125" style="130" customWidth="1"/>
    <col min="4129" max="4130" width="5.140625" style="130" customWidth="1"/>
    <col min="4131" max="4131" width="6.42578125" style="130" customWidth="1"/>
    <col min="4132" max="4132" width="11.5703125" style="130"/>
    <col min="4133" max="4133" width="8.42578125" style="130" customWidth="1"/>
    <col min="4134" max="4134" width="3.140625" style="130" customWidth="1"/>
    <col min="4135" max="4135" width="5.140625" style="130" customWidth="1"/>
    <col min="4136" max="4136" width="7.42578125" style="130" customWidth="1"/>
    <col min="4137" max="4137" width="4.5703125" style="130" customWidth="1"/>
    <col min="4138" max="4352" width="11.5703125" style="130"/>
    <col min="4353" max="4353" width="1.85546875" style="130" customWidth="1"/>
    <col min="4354" max="4354" width="8.5703125" style="130" customWidth="1"/>
    <col min="4355" max="4355" width="8.140625" style="130" customWidth="1"/>
    <col min="4356" max="4357" width="4.5703125" style="130" customWidth="1"/>
    <col min="4358" max="4358" width="7.140625" style="130" customWidth="1"/>
    <col min="4359" max="4359" width="7.85546875" style="130" customWidth="1"/>
    <col min="4360" max="4360" width="4.5703125" style="130" customWidth="1"/>
    <col min="4361" max="4361" width="8.140625" style="130" customWidth="1"/>
    <col min="4362" max="4362" width="9.42578125" style="130" customWidth="1"/>
    <col min="4363" max="4363" width="7.140625" style="130" customWidth="1"/>
    <col min="4364" max="4365" width="8.5703125" style="130" customWidth="1"/>
    <col min="4366" max="4366" width="4.5703125" style="130" customWidth="1"/>
    <col min="4367" max="4367" width="7.42578125" style="130" customWidth="1"/>
    <col min="4368" max="4369" width="4.5703125" style="130" customWidth="1"/>
    <col min="4370" max="4370" width="7" style="130" customWidth="1"/>
    <col min="4371" max="4371" width="8.140625" style="130" customWidth="1"/>
    <col min="4372" max="4372" width="8" style="130" customWidth="1"/>
    <col min="4373" max="4373" width="7.140625" style="130" customWidth="1"/>
    <col min="4374" max="4374" width="6.5703125" style="130" customWidth="1"/>
    <col min="4375" max="4375" width="4.5703125" style="130" customWidth="1"/>
    <col min="4376" max="4376" width="7.85546875" style="130" customWidth="1"/>
    <col min="4377" max="4377" width="8.140625" style="130" customWidth="1"/>
    <col min="4378" max="4381" width="4.5703125" style="130" customWidth="1"/>
    <col min="4382" max="4382" width="11.5703125" style="130"/>
    <col min="4383" max="4383" width="8.42578125" style="130" customWidth="1"/>
    <col min="4384" max="4384" width="5.42578125" style="130" customWidth="1"/>
    <col min="4385" max="4386" width="5.140625" style="130" customWidth="1"/>
    <col min="4387" max="4387" width="6.42578125" style="130" customWidth="1"/>
    <col min="4388" max="4388" width="11.5703125" style="130"/>
    <col min="4389" max="4389" width="8.42578125" style="130" customWidth="1"/>
    <col min="4390" max="4390" width="3.140625" style="130" customWidth="1"/>
    <col min="4391" max="4391" width="5.140625" style="130" customWidth="1"/>
    <col min="4392" max="4392" width="7.42578125" style="130" customWidth="1"/>
    <col min="4393" max="4393" width="4.5703125" style="130" customWidth="1"/>
    <col min="4394" max="4608" width="11.5703125" style="130"/>
    <col min="4609" max="4609" width="1.85546875" style="130" customWidth="1"/>
    <col min="4610" max="4610" width="8.5703125" style="130" customWidth="1"/>
    <col min="4611" max="4611" width="8.140625" style="130" customWidth="1"/>
    <col min="4612" max="4613" width="4.5703125" style="130" customWidth="1"/>
    <col min="4614" max="4614" width="7.140625" style="130" customWidth="1"/>
    <col min="4615" max="4615" width="7.85546875" style="130" customWidth="1"/>
    <col min="4616" max="4616" width="4.5703125" style="130" customWidth="1"/>
    <col min="4617" max="4617" width="8.140625" style="130" customWidth="1"/>
    <col min="4618" max="4618" width="9.42578125" style="130" customWidth="1"/>
    <col min="4619" max="4619" width="7.140625" style="130" customWidth="1"/>
    <col min="4620" max="4621" width="8.5703125" style="130" customWidth="1"/>
    <col min="4622" max="4622" width="4.5703125" style="130" customWidth="1"/>
    <col min="4623" max="4623" width="7.42578125" style="130" customWidth="1"/>
    <col min="4624" max="4625" width="4.5703125" style="130" customWidth="1"/>
    <col min="4626" max="4626" width="7" style="130" customWidth="1"/>
    <col min="4627" max="4627" width="8.140625" style="130" customWidth="1"/>
    <col min="4628" max="4628" width="8" style="130" customWidth="1"/>
    <col min="4629" max="4629" width="7.140625" style="130" customWidth="1"/>
    <col min="4630" max="4630" width="6.5703125" style="130" customWidth="1"/>
    <col min="4631" max="4631" width="4.5703125" style="130" customWidth="1"/>
    <col min="4632" max="4632" width="7.85546875" style="130" customWidth="1"/>
    <col min="4633" max="4633" width="8.140625" style="130" customWidth="1"/>
    <col min="4634" max="4637" width="4.5703125" style="130" customWidth="1"/>
    <col min="4638" max="4638" width="11.5703125" style="130"/>
    <col min="4639" max="4639" width="8.42578125" style="130" customWidth="1"/>
    <col min="4640" max="4640" width="5.42578125" style="130" customWidth="1"/>
    <col min="4641" max="4642" width="5.140625" style="130" customWidth="1"/>
    <col min="4643" max="4643" width="6.42578125" style="130" customWidth="1"/>
    <col min="4644" max="4644" width="11.5703125" style="130"/>
    <col min="4645" max="4645" width="8.42578125" style="130" customWidth="1"/>
    <col min="4646" max="4646" width="3.140625" style="130" customWidth="1"/>
    <col min="4647" max="4647" width="5.140625" style="130" customWidth="1"/>
    <col min="4648" max="4648" width="7.42578125" style="130" customWidth="1"/>
    <col min="4649" max="4649" width="4.5703125" style="130" customWidth="1"/>
    <col min="4650" max="4864" width="11.5703125" style="130"/>
    <col min="4865" max="4865" width="1.85546875" style="130" customWidth="1"/>
    <col min="4866" max="4866" width="8.5703125" style="130" customWidth="1"/>
    <col min="4867" max="4867" width="8.140625" style="130" customWidth="1"/>
    <col min="4868" max="4869" width="4.5703125" style="130" customWidth="1"/>
    <col min="4870" max="4870" width="7.140625" style="130" customWidth="1"/>
    <col min="4871" max="4871" width="7.85546875" style="130" customWidth="1"/>
    <col min="4872" max="4872" width="4.5703125" style="130" customWidth="1"/>
    <col min="4873" max="4873" width="8.140625" style="130" customWidth="1"/>
    <col min="4874" max="4874" width="9.42578125" style="130" customWidth="1"/>
    <col min="4875" max="4875" width="7.140625" style="130" customWidth="1"/>
    <col min="4876" max="4877" width="8.5703125" style="130" customWidth="1"/>
    <col min="4878" max="4878" width="4.5703125" style="130" customWidth="1"/>
    <col min="4879" max="4879" width="7.42578125" style="130" customWidth="1"/>
    <col min="4880" max="4881" width="4.5703125" style="130" customWidth="1"/>
    <col min="4882" max="4882" width="7" style="130" customWidth="1"/>
    <col min="4883" max="4883" width="8.140625" style="130" customWidth="1"/>
    <col min="4884" max="4884" width="8" style="130" customWidth="1"/>
    <col min="4885" max="4885" width="7.140625" style="130" customWidth="1"/>
    <col min="4886" max="4886" width="6.5703125" style="130" customWidth="1"/>
    <col min="4887" max="4887" width="4.5703125" style="130" customWidth="1"/>
    <col min="4888" max="4888" width="7.85546875" style="130" customWidth="1"/>
    <col min="4889" max="4889" width="8.140625" style="130" customWidth="1"/>
    <col min="4890" max="4893" width="4.5703125" style="130" customWidth="1"/>
    <col min="4894" max="4894" width="11.5703125" style="130"/>
    <col min="4895" max="4895" width="8.42578125" style="130" customWidth="1"/>
    <col min="4896" max="4896" width="5.42578125" style="130" customWidth="1"/>
    <col min="4897" max="4898" width="5.140625" style="130" customWidth="1"/>
    <col min="4899" max="4899" width="6.42578125" style="130" customWidth="1"/>
    <col min="4900" max="4900" width="11.5703125" style="130"/>
    <col min="4901" max="4901" width="8.42578125" style="130" customWidth="1"/>
    <col min="4902" max="4902" width="3.140625" style="130" customWidth="1"/>
    <col min="4903" max="4903" width="5.140625" style="130" customWidth="1"/>
    <col min="4904" max="4904" width="7.42578125" style="130" customWidth="1"/>
    <col min="4905" max="4905" width="4.5703125" style="130" customWidth="1"/>
    <col min="4906" max="5120" width="11.5703125" style="130"/>
    <col min="5121" max="5121" width="1.85546875" style="130" customWidth="1"/>
    <col min="5122" max="5122" width="8.5703125" style="130" customWidth="1"/>
    <col min="5123" max="5123" width="8.140625" style="130" customWidth="1"/>
    <col min="5124" max="5125" width="4.5703125" style="130" customWidth="1"/>
    <col min="5126" max="5126" width="7.140625" style="130" customWidth="1"/>
    <col min="5127" max="5127" width="7.85546875" style="130" customWidth="1"/>
    <col min="5128" max="5128" width="4.5703125" style="130" customWidth="1"/>
    <col min="5129" max="5129" width="8.140625" style="130" customWidth="1"/>
    <col min="5130" max="5130" width="9.42578125" style="130" customWidth="1"/>
    <col min="5131" max="5131" width="7.140625" style="130" customWidth="1"/>
    <col min="5132" max="5133" width="8.5703125" style="130" customWidth="1"/>
    <col min="5134" max="5134" width="4.5703125" style="130" customWidth="1"/>
    <col min="5135" max="5135" width="7.42578125" style="130" customWidth="1"/>
    <col min="5136" max="5137" width="4.5703125" style="130" customWidth="1"/>
    <col min="5138" max="5138" width="7" style="130" customWidth="1"/>
    <col min="5139" max="5139" width="8.140625" style="130" customWidth="1"/>
    <col min="5140" max="5140" width="8" style="130" customWidth="1"/>
    <col min="5141" max="5141" width="7.140625" style="130" customWidth="1"/>
    <col min="5142" max="5142" width="6.5703125" style="130" customWidth="1"/>
    <col min="5143" max="5143" width="4.5703125" style="130" customWidth="1"/>
    <col min="5144" max="5144" width="7.85546875" style="130" customWidth="1"/>
    <col min="5145" max="5145" width="8.140625" style="130" customWidth="1"/>
    <col min="5146" max="5149" width="4.5703125" style="130" customWidth="1"/>
    <col min="5150" max="5150" width="11.5703125" style="130"/>
    <col min="5151" max="5151" width="8.42578125" style="130" customWidth="1"/>
    <col min="5152" max="5152" width="5.42578125" style="130" customWidth="1"/>
    <col min="5153" max="5154" width="5.140625" style="130" customWidth="1"/>
    <col min="5155" max="5155" width="6.42578125" style="130" customWidth="1"/>
    <col min="5156" max="5156" width="11.5703125" style="130"/>
    <col min="5157" max="5157" width="8.42578125" style="130" customWidth="1"/>
    <col min="5158" max="5158" width="3.140625" style="130" customWidth="1"/>
    <col min="5159" max="5159" width="5.140625" style="130" customWidth="1"/>
    <col min="5160" max="5160" width="7.42578125" style="130" customWidth="1"/>
    <col min="5161" max="5161" width="4.5703125" style="130" customWidth="1"/>
    <col min="5162" max="5376" width="11.5703125" style="130"/>
    <col min="5377" max="5377" width="1.85546875" style="130" customWidth="1"/>
    <col min="5378" max="5378" width="8.5703125" style="130" customWidth="1"/>
    <col min="5379" max="5379" width="8.140625" style="130" customWidth="1"/>
    <col min="5380" max="5381" width="4.5703125" style="130" customWidth="1"/>
    <col min="5382" max="5382" width="7.140625" style="130" customWidth="1"/>
    <col min="5383" max="5383" width="7.85546875" style="130" customWidth="1"/>
    <col min="5384" max="5384" width="4.5703125" style="130" customWidth="1"/>
    <col min="5385" max="5385" width="8.140625" style="130" customWidth="1"/>
    <col min="5386" max="5386" width="9.42578125" style="130" customWidth="1"/>
    <col min="5387" max="5387" width="7.140625" style="130" customWidth="1"/>
    <col min="5388" max="5389" width="8.5703125" style="130" customWidth="1"/>
    <col min="5390" max="5390" width="4.5703125" style="130" customWidth="1"/>
    <col min="5391" max="5391" width="7.42578125" style="130" customWidth="1"/>
    <col min="5392" max="5393" width="4.5703125" style="130" customWidth="1"/>
    <col min="5394" max="5394" width="7" style="130" customWidth="1"/>
    <col min="5395" max="5395" width="8.140625" style="130" customWidth="1"/>
    <col min="5396" max="5396" width="8" style="130" customWidth="1"/>
    <col min="5397" max="5397" width="7.140625" style="130" customWidth="1"/>
    <col min="5398" max="5398" width="6.5703125" style="130" customWidth="1"/>
    <col min="5399" max="5399" width="4.5703125" style="130" customWidth="1"/>
    <col min="5400" max="5400" width="7.85546875" style="130" customWidth="1"/>
    <col min="5401" max="5401" width="8.140625" style="130" customWidth="1"/>
    <col min="5402" max="5405" width="4.5703125" style="130" customWidth="1"/>
    <col min="5406" max="5406" width="11.5703125" style="130"/>
    <col min="5407" max="5407" width="8.42578125" style="130" customWidth="1"/>
    <col min="5408" max="5408" width="5.42578125" style="130" customWidth="1"/>
    <col min="5409" max="5410" width="5.140625" style="130" customWidth="1"/>
    <col min="5411" max="5411" width="6.42578125" style="130" customWidth="1"/>
    <col min="5412" max="5412" width="11.5703125" style="130"/>
    <col min="5413" max="5413" width="8.42578125" style="130" customWidth="1"/>
    <col min="5414" max="5414" width="3.140625" style="130" customWidth="1"/>
    <col min="5415" max="5415" width="5.140625" style="130" customWidth="1"/>
    <col min="5416" max="5416" width="7.42578125" style="130" customWidth="1"/>
    <col min="5417" max="5417" width="4.5703125" style="130" customWidth="1"/>
    <col min="5418" max="5632" width="11.5703125" style="130"/>
    <col min="5633" max="5633" width="1.85546875" style="130" customWidth="1"/>
    <col min="5634" max="5634" width="8.5703125" style="130" customWidth="1"/>
    <col min="5635" max="5635" width="8.140625" style="130" customWidth="1"/>
    <col min="5636" max="5637" width="4.5703125" style="130" customWidth="1"/>
    <col min="5638" max="5638" width="7.140625" style="130" customWidth="1"/>
    <col min="5639" max="5639" width="7.85546875" style="130" customWidth="1"/>
    <col min="5640" max="5640" width="4.5703125" style="130" customWidth="1"/>
    <col min="5641" max="5641" width="8.140625" style="130" customWidth="1"/>
    <col min="5642" max="5642" width="9.42578125" style="130" customWidth="1"/>
    <col min="5643" max="5643" width="7.140625" style="130" customWidth="1"/>
    <col min="5644" max="5645" width="8.5703125" style="130" customWidth="1"/>
    <col min="5646" max="5646" width="4.5703125" style="130" customWidth="1"/>
    <col min="5647" max="5647" width="7.42578125" style="130" customWidth="1"/>
    <col min="5648" max="5649" width="4.5703125" style="130" customWidth="1"/>
    <col min="5650" max="5650" width="7" style="130" customWidth="1"/>
    <col min="5651" max="5651" width="8.140625" style="130" customWidth="1"/>
    <col min="5652" max="5652" width="8" style="130" customWidth="1"/>
    <col min="5653" max="5653" width="7.140625" style="130" customWidth="1"/>
    <col min="5654" max="5654" width="6.5703125" style="130" customWidth="1"/>
    <col min="5655" max="5655" width="4.5703125" style="130" customWidth="1"/>
    <col min="5656" max="5656" width="7.85546875" style="130" customWidth="1"/>
    <col min="5657" max="5657" width="8.140625" style="130" customWidth="1"/>
    <col min="5658" max="5661" width="4.5703125" style="130" customWidth="1"/>
    <col min="5662" max="5662" width="11.5703125" style="130"/>
    <col min="5663" max="5663" width="8.42578125" style="130" customWidth="1"/>
    <col min="5664" max="5664" width="5.42578125" style="130" customWidth="1"/>
    <col min="5665" max="5666" width="5.140625" style="130" customWidth="1"/>
    <col min="5667" max="5667" width="6.42578125" style="130" customWidth="1"/>
    <col min="5668" max="5668" width="11.5703125" style="130"/>
    <col min="5669" max="5669" width="8.42578125" style="130" customWidth="1"/>
    <col min="5670" max="5670" width="3.140625" style="130" customWidth="1"/>
    <col min="5671" max="5671" width="5.140625" style="130" customWidth="1"/>
    <col min="5672" max="5672" width="7.42578125" style="130" customWidth="1"/>
    <col min="5673" max="5673" width="4.5703125" style="130" customWidth="1"/>
    <col min="5674" max="5888" width="11.5703125" style="130"/>
    <col min="5889" max="5889" width="1.85546875" style="130" customWidth="1"/>
    <col min="5890" max="5890" width="8.5703125" style="130" customWidth="1"/>
    <col min="5891" max="5891" width="8.140625" style="130" customWidth="1"/>
    <col min="5892" max="5893" width="4.5703125" style="130" customWidth="1"/>
    <col min="5894" max="5894" width="7.140625" style="130" customWidth="1"/>
    <col min="5895" max="5895" width="7.85546875" style="130" customWidth="1"/>
    <col min="5896" max="5896" width="4.5703125" style="130" customWidth="1"/>
    <col min="5897" max="5897" width="8.140625" style="130" customWidth="1"/>
    <col min="5898" max="5898" width="9.42578125" style="130" customWidth="1"/>
    <col min="5899" max="5899" width="7.140625" style="130" customWidth="1"/>
    <col min="5900" max="5901" width="8.5703125" style="130" customWidth="1"/>
    <col min="5902" max="5902" width="4.5703125" style="130" customWidth="1"/>
    <col min="5903" max="5903" width="7.42578125" style="130" customWidth="1"/>
    <col min="5904" max="5905" width="4.5703125" style="130" customWidth="1"/>
    <col min="5906" max="5906" width="7" style="130" customWidth="1"/>
    <col min="5907" max="5907" width="8.140625" style="130" customWidth="1"/>
    <col min="5908" max="5908" width="8" style="130" customWidth="1"/>
    <col min="5909" max="5909" width="7.140625" style="130" customWidth="1"/>
    <col min="5910" max="5910" width="6.5703125" style="130" customWidth="1"/>
    <col min="5911" max="5911" width="4.5703125" style="130" customWidth="1"/>
    <col min="5912" max="5912" width="7.85546875" style="130" customWidth="1"/>
    <col min="5913" max="5913" width="8.140625" style="130" customWidth="1"/>
    <col min="5914" max="5917" width="4.5703125" style="130" customWidth="1"/>
    <col min="5918" max="5918" width="11.5703125" style="130"/>
    <col min="5919" max="5919" width="8.42578125" style="130" customWidth="1"/>
    <col min="5920" max="5920" width="5.42578125" style="130" customWidth="1"/>
    <col min="5921" max="5922" width="5.140625" style="130" customWidth="1"/>
    <col min="5923" max="5923" width="6.42578125" style="130" customWidth="1"/>
    <col min="5924" max="5924" width="11.5703125" style="130"/>
    <col min="5925" max="5925" width="8.42578125" style="130" customWidth="1"/>
    <col min="5926" max="5926" width="3.140625" style="130" customWidth="1"/>
    <col min="5927" max="5927" width="5.140625" style="130" customWidth="1"/>
    <col min="5928" max="5928" width="7.42578125" style="130" customWidth="1"/>
    <col min="5929" max="5929" width="4.5703125" style="130" customWidth="1"/>
    <col min="5930" max="6144" width="11.5703125" style="130"/>
    <col min="6145" max="6145" width="1.85546875" style="130" customWidth="1"/>
    <col min="6146" max="6146" width="8.5703125" style="130" customWidth="1"/>
    <col min="6147" max="6147" width="8.140625" style="130" customWidth="1"/>
    <col min="6148" max="6149" width="4.5703125" style="130" customWidth="1"/>
    <col min="6150" max="6150" width="7.140625" style="130" customWidth="1"/>
    <col min="6151" max="6151" width="7.85546875" style="130" customWidth="1"/>
    <col min="6152" max="6152" width="4.5703125" style="130" customWidth="1"/>
    <col min="6153" max="6153" width="8.140625" style="130" customWidth="1"/>
    <col min="6154" max="6154" width="9.42578125" style="130" customWidth="1"/>
    <col min="6155" max="6155" width="7.140625" style="130" customWidth="1"/>
    <col min="6156" max="6157" width="8.5703125" style="130" customWidth="1"/>
    <col min="6158" max="6158" width="4.5703125" style="130" customWidth="1"/>
    <col min="6159" max="6159" width="7.42578125" style="130" customWidth="1"/>
    <col min="6160" max="6161" width="4.5703125" style="130" customWidth="1"/>
    <col min="6162" max="6162" width="7" style="130" customWidth="1"/>
    <col min="6163" max="6163" width="8.140625" style="130" customWidth="1"/>
    <col min="6164" max="6164" width="8" style="130" customWidth="1"/>
    <col min="6165" max="6165" width="7.140625" style="130" customWidth="1"/>
    <col min="6166" max="6166" width="6.5703125" style="130" customWidth="1"/>
    <col min="6167" max="6167" width="4.5703125" style="130" customWidth="1"/>
    <col min="6168" max="6168" width="7.85546875" style="130" customWidth="1"/>
    <col min="6169" max="6169" width="8.140625" style="130" customWidth="1"/>
    <col min="6170" max="6173" width="4.5703125" style="130" customWidth="1"/>
    <col min="6174" max="6174" width="11.5703125" style="130"/>
    <col min="6175" max="6175" width="8.42578125" style="130" customWidth="1"/>
    <col min="6176" max="6176" width="5.42578125" style="130" customWidth="1"/>
    <col min="6177" max="6178" width="5.140625" style="130" customWidth="1"/>
    <col min="6179" max="6179" width="6.42578125" style="130" customWidth="1"/>
    <col min="6180" max="6180" width="11.5703125" style="130"/>
    <col min="6181" max="6181" width="8.42578125" style="130" customWidth="1"/>
    <col min="6182" max="6182" width="3.140625" style="130" customWidth="1"/>
    <col min="6183" max="6183" width="5.140625" style="130" customWidth="1"/>
    <col min="6184" max="6184" width="7.42578125" style="130" customWidth="1"/>
    <col min="6185" max="6185" width="4.5703125" style="130" customWidth="1"/>
    <col min="6186" max="6400" width="11.5703125" style="130"/>
    <col min="6401" max="6401" width="1.85546875" style="130" customWidth="1"/>
    <col min="6402" max="6402" width="8.5703125" style="130" customWidth="1"/>
    <col min="6403" max="6403" width="8.140625" style="130" customWidth="1"/>
    <col min="6404" max="6405" width="4.5703125" style="130" customWidth="1"/>
    <col min="6406" max="6406" width="7.140625" style="130" customWidth="1"/>
    <col min="6407" max="6407" width="7.85546875" style="130" customWidth="1"/>
    <col min="6408" max="6408" width="4.5703125" style="130" customWidth="1"/>
    <col min="6409" max="6409" width="8.140625" style="130" customWidth="1"/>
    <col min="6410" max="6410" width="9.42578125" style="130" customWidth="1"/>
    <col min="6411" max="6411" width="7.140625" style="130" customWidth="1"/>
    <col min="6412" max="6413" width="8.5703125" style="130" customWidth="1"/>
    <col min="6414" max="6414" width="4.5703125" style="130" customWidth="1"/>
    <col min="6415" max="6415" width="7.42578125" style="130" customWidth="1"/>
    <col min="6416" max="6417" width="4.5703125" style="130" customWidth="1"/>
    <col min="6418" max="6418" width="7" style="130" customWidth="1"/>
    <col min="6419" max="6419" width="8.140625" style="130" customWidth="1"/>
    <col min="6420" max="6420" width="8" style="130" customWidth="1"/>
    <col min="6421" max="6421" width="7.140625" style="130" customWidth="1"/>
    <col min="6422" max="6422" width="6.5703125" style="130" customWidth="1"/>
    <col min="6423" max="6423" width="4.5703125" style="130" customWidth="1"/>
    <col min="6424" max="6424" width="7.85546875" style="130" customWidth="1"/>
    <col min="6425" max="6425" width="8.140625" style="130" customWidth="1"/>
    <col min="6426" max="6429" width="4.5703125" style="130" customWidth="1"/>
    <col min="6430" max="6430" width="11.5703125" style="130"/>
    <col min="6431" max="6431" width="8.42578125" style="130" customWidth="1"/>
    <col min="6432" max="6432" width="5.42578125" style="130" customWidth="1"/>
    <col min="6433" max="6434" width="5.140625" style="130" customWidth="1"/>
    <col min="6435" max="6435" width="6.42578125" style="130" customWidth="1"/>
    <col min="6436" max="6436" width="11.5703125" style="130"/>
    <col min="6437" max="6437" width="8.42578125" style="130" customWidth="1"/>
    <col min="6438" max="6438" width="3.140625" style="130" customWidth="1"/>
    <col min="6439" max="6439" width="5.140625" style="130" customWidth="1"/>
    <col min="6440" max="6440" width="7.42578125" style="130" customWidth="1"/>
    <col min="6441" max="6441" width="4.5703125" style="130" customWidth="1"/>
    <col min="6442" max="6656" width="11.5703125" style="130"/>
    <col min="6657" max="6657" width="1.85546875" style="130" customWidth="1"/>
    <col min="6658" max="6658" width="8.5703125" style="130" customWidth="1"/>
    <col min="6659" max="6659" width="8.140625" style="130" customWidth="1"/>
    <col min="6660" max="6661" width="4.5703125" style="130" customWidth="1"/>
    <col min="6662" max="6662" width="7.140625" style="130" customWidth="1"/>
    <col min="6663" max="6663" width="7.85546875" style="130" customWidth="1"/>
    <col min="6664" max="6664" width="4.5703125" style="130" customWidth="1"/>
    <col min="6665" max="6665" width="8.140625" style="130" customWidth="1"/>
    <col min="6666" max="6666" width="9.42578125" style="130" customWidth="1"/>
    <col min="6667" max="6667" width="7.140625" style="130" customWidth="1"/>
    <col min="6668" max="6669" width="8.5703125" style="130" customWidth="1"/>
    <col min="6670" max="6670" width="4.5703125" style="130" customWidth="1"/>
    <col min="6671" max="6671" width="7.42578125" style="130" customWidth="1"/>
    <col min="6672" max="6673" width="4.5703125" style="130" customWidth="1"/>
    <col min="6674" max="6674" width="7" style="130" customWidth="1"/>
    <col min="6675" max="6675" width="8.140625" style="130" customWidth="1"/>
    <col min="6676" max="6676" width="8" style="130" customWidth="1"/>
    <col min="6677" max="6677" width="7.140625" style="130" customWidth="1"/>
    <col min="6678" max="6678" width="6.5703125" style="130" customWidth="1"/>
    <col min="6679" max="6679" width="4.5703125" style="130" customWidth="1"/>
    <col min="6680" max="6680" width="7.85546875" style="130" customWidth="1"/>
    <col min="6681" max="6681" width="8.140625" style="130" customWidth="1"/>
    <col min="6682" max="6685" width="4.5703125" style="130" customWidth="1"/>
    <col min="6686" max="6686" width="11.5703125" style="130"/>
    <col min="6687" max="6687" width="8.42578125" style="130" customWidth="1"/>
    <col min="6688" max="6688" width="5.42578125" style="130" customWidth="1"/>
    <col min="6689" max="6690" width="5.140625" style="130" customWidth="1"/>
    <col min="6691" max="6691" width="6.42578125" style="130" customWidth="1"/>
    <col min="6692" max="6692" width="11.5703125" style="130"/>
    <col min="6693" max="6693" width="8.42578125" style="130" customWidth="1"/>
    <col min="6694" max="6694" width="3.140625" style="130" customWidth="1"/>
    <col min="6695" max="6695" width="5.140625" style="130" customWidth="1"/>
    <col min="6696" max="6696" width="7.42578125" style="130" customWidth="1"/>
    <col min="6697" max="6697" width="4.5703125" style="130" customWidth="1"/>
    <col min="6698" max="6912" width="11.5703125" style="130"/>
    <col min="6913" max="6913" width="1.85546875" style="130" customWidth="1"/>
    <col min="6914" max="6914" width="8.5703125" style="130" customWidth="1"/>
    <col min="6915" max="6915" width="8.140625" style="130" customWidth="1"/>
    <col min="6916" max="6917" width="4.5703125" style="130" customWidth="1"/>
    <col min="6918" max="6918" width="7.140625" style="130" customWidth="1"/>
    <col min="6919" max="6919" width="7.85546875" style="130" customWidth="1"/>
    <col min="6920" max="6920" width="4.5703125" style="130" customWidth="1"/>
    <col min="6921" max="6921" width="8.140625" style="130" customWidth="1"/>
    <col min="6922" max="6922" width="9.42578125" style="130" customWidth="1"/>
    <col min="6923" max="6923" width="7.140625" style="130" customWidth="1"/>
    <col min="6924" max="6925" width="8.5703125" style="130" customWidth="1"/>
    <col min="6926" max="6926" width="4.5703125" style="130" customWidth="1"/>
    <col min="6927" max="6927" width="7.42578125" style="130" customWidth="1"/>
    <col min="6928" max="6929" width="4.5703125" style="130" customWidth="1"/>
    <col min="6930" max="6930" width="7" style="130" customWidth="1"/>
    <col min="6931" max="6931" width="8.140625" style="130" customWidth="1"/>
    <col min="6932" max="6932" width="8" style="130" customWidth="1"/>
    <col min="6933" max="6933" width="7.140625" style="130" customWidth="1"/>
    <col min="6934" max="6934" width="6.5703125" style="130" customWidth="1"/>
    <col min="6935" max="6935" width="4.5703125" style="130" customWidth="1"/>
    <col min="6936" max="6936" width="7.85546875" style="130" customWidth="1"/>
    <col min="6937" max="6937" width="8.140625" style="130" customWidth="1"/>
    <col min="6938" max="6941" width="4.5703125" style="130" customWidth="1"/>
    <col min="6942" max="6942" width="11.5703125" style="130"/>
    <col min="6943" max="6943" width="8.42578125" style="130" customWidth="1"/>
    <col min="6944" max="6944" width="5.42578125" style="130" customWidth="1"/>
    <col min="6945" max="6946" width="5.140625" style="130" customWidth="1"/>
    <col min="6947" max="6947" width="6.42578125" style="130" customWidth="1"/>
    <col min="6948" max="6948" width="11.5703125" style="130"/>
    <col min="6949" max="6949" width="8.42578125" style="130" customWidth="1"/>
    <col min="6950" max="6950" width="3.140625" style="130" customWidth="1"/>
    <col min="6951" max="6951" width="5.140625" style="130" customWidth="1"/>
    <col min="6952" max="6952" width="7.42578125" style="130" customWidth="1"/>
    <col min="6953" max="6953" width="4.5703125" style="130" customWidth="1"/>
    <col min="6954" max="7168" width="11.5703125" style="130"/>
    <col min="7169" max="7169" width="1.85546875" style="130" customWidth="1"/>
    <col min="7170" max="7170" width="8.5703125" style="130" customWidth="1"/>
    <col min="7171" max="7171" width="8.140625" style="130" customWidth="1"/>
    <col min="7172" max="7173" width="4.5703125" style="130" customWidth="1"/>
    <col min="7174" max="7174" width="7.140625" style="130" customWidth="1"/>
    <col min="7175" max="7175" width="7.85546875" style="130" customWidth="1"/>
    <col min="7176" max="7176" width="4.5703125" style="130" customWidth="1"/>
    <col min="7177" max="7177" width="8.140625" style="130" customWidth="1"/>
    <col min="7178" max="7178" width="9.42578125" style="130" customWidth="1"/>
    <col min="7179" max="7179" width="7.140625" style="130" customWidth="1"/>
    <col min="7180" max="7181" width="8.5703125" style="130" customWidth="1"/>
    <col min="7182" max="7182" width="4.5703125" style="130" customWidth="1"/>
    <col min="7183" max="7183" width="7.42578125" style="130" customWidth="1"/>
    <col min="7184" max="7185" width="4.5703125" style="130" customWidth="1"/>
    <col min="7186" max="7186" width="7" style="130" customWidth="1"/>
    <col min="7187" max="7187" width="8.140625" style="130" customWidth="1"/>
    <col min="7188" max="7188" width="8" style="130" customWidth="1"/>
    <col min="7189" max="7189" width="7.140625" style="130" customWidth="1"/>
    <col min="7190" max="7190" width="6.5703125" style="130" customWidth="1"/>
    <col min="7191" max="7191" width="4.5703125" style="130" customWidth="1"/>
    <col min="7192" max="7192" width="7.85546875" style="130" customWidth="1"/>
    <col min="7193" max="7193" width="8.140625" style="130" customWidth="1"/>
    <col min="7194" max="7197" width="4.5703125" style="130" customWidth="1"/>
    <col min="7198" max="7198" width="11.5703125" style="130"/>
    <col min="7199" max="7199" width="8.42578125" style="130" customWidth="1"/>
    <col min="7200" max="7200" width="5.42578125" style="130" customWidth="1"/>
    <col min="7201" max="7202" width="5.140625" style="130" customWidth="1"/>
    <col min="7203" max="7203" width="6.42578125" style="130" customWidth="1"/>
    <col min="7204" max="7204" width="11.5703125" style="130"/>
    <col min="7205" max="7205" width="8.42578125" style="130" customWidth="1"/>
    <col min="7206" max="7206" width="3.140625" style="130" customWidth="1"/>
    <col min="7207" max="7207" width="5.140625" style="130" customWidth="1"/>
    <col min="7208" max="7208" width="7.42578125" style="130" customWidth="1"/>
    <col min="7209" max="7209" width="4.5703125" style="130" customWidth="1"/>
    <col min="7210" max="7424" width="11.5703125" style="130"/>
    <col min="7425" max="7425" width="1.85546875" style="130" customWidth="1"/>
    <col min="7426" max="7426" width="8.5703125" style="130" customWidth="1"/>
    <col min="7427" max="7427" width="8.140625" style="130" customWidth="1"/>
    <col min="7428" max="7429" width="4.5703125" style="130" customWidth="1"/>
    <col min="7430" max="7430" width="7.140625" style="130" customWidth="1"/>
    <col min="7431" max="7431" width="7.85546875" style="130" customWidth="1"/>
    <col min="7432" max="7432" width="4.5703125" style="130" customWidth="1"/>
    <col min="7433" max="7433" width="8.140625" style="130" customWidth="1"/>
    <col min="7434" max="7434" width="9.42578125" style="130" customWidth="1"/>
    <col min="7435" max="7435" width="7.140625" style="130" customWidth="1"/>
    <col min="7436" max="7437" width="8.5703125" style="130" customWidth="1"/>
    <col min="7438" max="7438" width="4.5703125" style="130" customWidth="1"/>
    <col min="7439" max="7439" width="7.42578125" style="130" customWidth="1"/>
    <col min="7440" max="7441" width="4.5703125" style="130" customWidth="1"/>
    <col min="7442" max="7442" width="7" style="130" customWidth="1"/>
    <col min="7443" max="7443" width="8.140625" style="130" customWidth="1"/>
    <col min="7444" max="7444" width="8" style="130" customWidth="1"/>
    <col min="7445" max="7445" width="7.140625" style="130" customWidth="1"/>
    <col min="7446" max="7446" width="6.5703125" style="130" customWidth="1"/>
    <col min="7447" max="7447" width="4.5703125" style="130" customWidth="1"/>
    <col min="7448" max="7448" width="7.85546875" style="130" customWidth="1"/>
    <col min="7449" max="7449" width="8.140625" style="130" customWidth="1"/>
    <col min="7450" max="7453" width="4.5703125" style="130" customWidth="1"/>
    <col min="7454" max="7454" width="11.5703125" style="130"/>
    <col min="7455" max="7455" width="8.42578125" style="130" customWidth="1"/>
    <col min="7456" max="7456" width="5.42578125" style="130" customWidth="1"/>
    <col min="7457" max="7458" width="5.140625" style="130" customWidth="1"/>
    <col min="7459" max="7459" width="6.42578125" style="130" customWidth="1"/>
    <col min="7460" max="7460" width="11.5703125" style="130"/>
    <col min="7461" max="7461" width="8.42578125" style="130" customWidth="1"/>
    <col min="7462" max="7462" width="3.140625" style="130" customWidth="1"/>
    <col min="7463" max="7463" width="5.140625" style="130" customWidth="1"/>
    <col min="7464" max="7464" width="7.42578125" style="130" customWidth="1"/>
    <col min="7465" max="7465" width="4.5703125" style="130" customWidth="1"/>
    <col min="7466" max="7680" width="11.5703125" style="130"/>
    <col min="7681" max="7681" width="1.85546875" style="130" customWidth="1"/>
    <col min="7682" max="7682" width="8.5703125" style="130" customWidth="1"/>
    <col min="7683" max="7683" width="8.140625" style="130" customWidth="1"/>
    <col min="7684" max="7685" width="4.5703125" style="130" customWidth="1"/>
    <col min="7686" max="7686" width="7.140625" style="130" customWidth="1"/>
    <col min="7687" max="7687" width="7.85546875" style="130" customWidth="1"/>
    <col min="7688" max="7688" width="4.5703125" style="130" customWidth="1"/>
    <col min="7689" max="7689" width="8.140625" style="130" customWidth="1"/>
    <col min="7690" max="7690" width="9.42578125" style="130" customWidth="1"/>
    <col min="7691" max="7691" width="7.140625" style="130" customWidth="1"/>
    <col min="7692" max="7693" width="8.5703125" style="130" customWidth="1"/>
    <col min="7694" max="7694" width="4.5703125" style="130" customWidth="1"/>
    <col min="7695" max="7695" width="7.42578125" style="130" customWidth="1"/>
    <col min="7696" max="7697" width="4.5703125" style="130" customWidth="1"/>
    <col min="7698" max="7698" width="7" style="130" customWidth="1"/>
    <col min="7699" max="7699" width="8.140625" style="130" customWidth="1"/>
    <col min="7700" max="7700" width="8" style="130" customWidth="1"/>
    <col min="7701" max="7701" width="7.140625" style="130" customWidth="1"/>
    <col min="7702" max="7702" width="6.5703125" style="130" customWidth="1"/>
    <col min="7703" max="7703" width="4.5703125" style="130" customWidth="1"/>
    <col min="7704" max="7704" width="7.85546875" style="130" customWidth="1"/>
    <col min="7705" max="7705" width="8.140625" style="130" customWidth="1"/>
    <col min="7706" max="7709" width="4.5703125" style="130" customWidth="1"/>
    <col min="7710" max="7710" width="11.5703125" style="130"/>
    <col min="7711" max="7711" width="8.42578125" style="130" customWidth="1"/>
    <col min="7712" max="7712" width="5.42578125" style="130" customWidth="1"/>
    <col min="7713" max="7714" width="5.140625" style="130" customWidth="1"/>
    <col min="7715" max="7715" width="6.42578125" style="130" customWidth="1"/>
    <col min="7716" max="7716" width="11.5703125" style="130"/>
    <col min="7717" max="7717" width="8.42578125" style="130" customWidth="1"/>
    <col min="7718" max="7718" width="3.140625" style="130" customWidth="1"/>
    <col min="7719" max="7719" width="5.140625" style="130" customWidth="1"/>
    <col min="7720" max="7720" width="7.42578125" style="130" customWidth="1"/>
    <col min="7721" max="7721" width="4.5703125" style="130" customWidth="1"/>
    <col min="7722" max="7936" width="11.5703125" style="130"/>
    <col min="7937" max="7937" width="1.85546875" style="130" customWidth="1"/>
    <col min="7938" max="7938" width="8.5703125" style="130" customWidth="1"/>
    <col min="7939" max="7939" width="8.140625" style="130" customWidth="1"/>
    <col min="7940" max="7941" width="4.5703125" style="130" customWidth="1"/>
    <col min="7942" max="7942" width="7.140625" style="130" customWidth="1"/>
    <col min="7943" max="7943" width="7.85546875" style="130" customWidth="1"/>
    <col min="7944" max="7944" width="4.5703125" style="130" customWidth="1"/>
    <col min="7945" max="7945" width="8.140625" style="130" customWidth="1"/>
    <col min="7946" max="7946" width="9.42578125" style="130" customWidth="1"/>
    <col min="7947" max="7947" width="7.140625" style="130" customWidth="1"/>
    <col min="7948" max="7949" width="8.5703125" style="130" customWidth="1"/>
    <col min="7950" max="7950" width="4.5703125" style="130" customWidth="1"/>
    <col min="7951" max="7951" width="7.42578125" style="130" customWidth="1"/>
    <col min="7952" max="7953" width="4.5703125" style="130" customWidth="1"/>
    <col min="7954" max="7954" width="7" style="130" customWidth="1"/>
    <col min="7955" max="7955" width="8.140625" style="130" customWidth="1"/>
    <col min="7956" max="7956" width="8" style="130" customWidth="1"/>
    <col min="7957" max="7957" width="7.140625" style="130" customWidth="1"/>
    <col min="7958" max="7958" width="6.5703125" style="130" customWidth="1"/>
    <col min="7959" max="7959" width="4.5703125" style="130" customWidth="1"/>
    <col min="7960" max="7960" width="7.85546875" style="130" customWidth="1"/>
    <col min="7961" max="7961" width="8.140625" style="130" customWidth="1"/>
    <col min="7962" max="7965" width="4.5703125" style="130" customWidth="1"/>
    <col min="7966" max="7966" width="11.5703125" style="130"/>
    <col min="7967" max="7967" width="8.42578125" style="130" customWidth="1"/>
    <col min="7968" max="7968" width="5.42578125" style="130" customWidth="1"/>
    <col min="7969" max="7970" width="5.140625" style="130" customWidth="1"/>
    <col min="7971" max="7971" width="6.42578125" style="130" customWidth="1"/>
    <col min="7972" max="7972" width="11.5703125" style="130"/>
    <col min="7973" max="7973" width="8.42578125" style="130" customWidth="1"/>
    <col min="7974" max="7974" width="3.140625" style="130" customWidth="1"/>
    <col min="7975" max="7975" width="5.140625" style="130" customWidth="1"/>
    <col min="7976" max="7976" width="7.42578125" style="130" customWidth="1"/>
    <col min="7977" max="7977" width="4.5703125" style="130" customWidth="1"/>
    <col min="7978" max="8192" width="11.5703125" style="130"/>
    <col min="8193" max="8193" width="1.85546875" style="130" customWidth="1"/>
    <col min="8194" max="8194" width="8.5703125" style="130" customWidth="1"/>
    <col min="8195" max="8195" width="8.140625" style="130" customWidth="1"/>
    <col min="8196" max="8197" width="4.5703125" style="130" customWidth="1"/>
    <col min="8198" max="8198" width="7.140625" style="130" customWidth="1"/>
    <col min="8199" max="8199" width="7.85546875" style="130" customWidth="1"/>
    <col min="8200" max="8200" width="4.5703125" style="130" customWidth="1"/>
    <col min="8201" max="8201" width="8.140625" style="130" customWidth="1"/>
    <col min="8202" max="8202" width="9.42578125" style="130" customWidth="1"/>
    <col min="8203" max="8203" width="7.140625" style="130" customWidth="1"/>
    <col min="8204" max="8205" width="8.5703125" style="130" customWidth="1"/>
    <col min="8206" max="8206" width="4.5703125" style="130" customWidth="1"/>
    <col min="8207" max="8207" width="7.42578125" style="130" customWidth="1"/>
    <col min="8208" max="8209" width="4.5703125" style="130" customWidth="1"/>
    <col min="8210" max="8210" width="7" style="130" customWidth="1"/>
    <col min="8211" max="8211" width="8.140625" style="130" customWidth="1"/>
    <col min="8212" max="8212" width="8" style="130" customWidth="1"/>
    <col min="8213" max="8213" width="7.140625" style="130" customWidth="1"/>
    <col min="8214" max="8214" width="6.5703125" style="130" customWidth="1"/>
    <col min="8215" max="8215" width="4.5703125" style="130" customWidth="1"/>
    <col min="8216" max="8216" width="7.85546875" style="130" customWidth="1"/>
    <col min="8217" max="8217" width="8.140625" style="130" customWidth="1"/>
    <col min="8218" max="8221" width="4.5703125" style="130" customWidth="1"/>
    <col min="8222" max="8222" width="11.5703125" style="130"/>
    <col min="8223" max="8223" width="8.42578125" style="130" customWidth="1"/>
    <col min="8224" max="8224" width="5.42578125" style="130" customWidth="1"/>
    <col min="8225" max="8226" width="5.140625" style="130" customWidth="1"/>
    <col min="8227" max="8227" width="6.42578125" style="130" customWidth="1"/>
    <col min="8228" max="8228" width="11.5703125" style="130"/>
    <col min="8229" max="8229" width="8.42578125" style="130" customWidth="1"/>
    <col min="8230" max="8230" width="3.140625" style="130" customWidth="1"/>
    <col min="8231" max="8231" width="5.140625" style="130" customWidth="1"/>
    <col min="8232" max="8232" width="7.42578125" style="130" customWidth="1"/>
    <col min="8233" max="8233" width="4.5703125" style="130" customWidth="1"/>
    <col min="8234" max="8448" width="11.5703125" style="130"/>
    <col min="8449" max="8449" width="1.85546875" style="130" customWidth="1"/>
    <col min="8450" max="8450" width="8.5703125" style="130" customWidth="1"/>
    <col min="8451" max="8451" width="8.140625" style="130" customWidth="1"/>
    <col min="8452" max="8453" width="4.5703125" style="130" customWidth="1"/>
    <col min="8454" max="8454" width="7.140625" style="130" customWidth="1"/>
    <col min="8455" max="8455" width="7.85546875" style="130" customWidth="1"/>
    <col min="8456" max="8456" width="4.5703125" style="130" customWidth="1"/>
    <col min="8457" max="8457" width="8.140625" style="130" customWidth="1"/>
    <col min="8458" max="8458" width="9.42578125" style="130" customWidth="1"/>
    <col min="8459" max="8459" width="7.140625" style="130" customWidth="1"/>
    <col min="8460" max="8461" width="8.5703125" style="130" customWidth="1"/>
    <col min="8462" max="8462" width="4.5703125" style="130" customWidth="1"/>
    <col min="8463" max="8463" width="7.42578125" style="130" customWidth="1"/>
    <col min="8464" max="8465" width="4.5703125" style="130" customWidth="1"/>
    <col min="8466" max="8466" width="7" style="130" customWidth="1"/>
    <col min="8467" max="8467" width="8.140625" style="130" customWidth="1"/>
    <col min="8468" max="8468" width="8" style="130" customWidth="1"/>
    <col min="8469" max="8469" width="7.140625" style="130" customWidth="1"/>
    <col min="8470" max="8470" width="6.5703125" style="130" customWidth="1"/>
    <col min="8471" max="8471" width="4.5703125" style="130" customWidth="1"/>
    <col min="8472" max="8472" width="7.85546875" style="130" customWidth="1"/>
    <col min="8473" max="8473" width="8.140625" style="130" customWidth="1"/>
    <col min="8474" max="8477" width="4.5703125" style="130" customWidth="1"/>
    <col min="8478" max="8478" width="11.5703125" style="130"/>
    <col min="8479" max="8479" width="8.42578125" style="130" customWidth="1"/>
    <col min="8480" max="8480" width="5.42578125" style="130" customWidth="1"/>
    <col min="8481" max="8482" width="5.140625" style="130" customWidth="1"/>
    <col min="8483" max="8483" width="6.42578125" style="130" customWidth="1"/>
    <col min="8484" max="8484" width="11.5703125" style="130"/>
    <col min="8485" max="8485" width="8.42578125" style="130" customWidth="1"/>
    <col min="8486" max="8486" width="3.140625" style="130" customWidth="1"/>
    <col min="8487" max="8487" width="5.140625" style="130" customWidth="1"/>
    <col min="8488" max="8488" width="7.42578125" style="130" customWidth="1"/>
    <col min="8489" max="8489" width="4.5703125" style="130" customWidth="1"/>
    <col min="8490" max="8704" width="11.5703125" style="130"/>
    <col min="8705" max="8705" width="1.85546875" style="130" customWidth="1"/>
    <col min="8706" max="8706" width="8.5703125" style="130" customWidth="1"/>
    <col min="8707" max="8707" width="8.140625" style="130" customWidth="1"/>
    <col min="8708" max="8709" width="4.5703125" style="130" customWidth="1"/>
    <col min="8710" max="8710" width="7.140625" style="130" customWidth="1"/>
    <col min="8711" max="8711" width="7.85546875" style="130" customWidth="1"/>
    <col min="8712" max="8712" width="4.5703125" style="130" customWidth="1"/>
    <col min="8713" max="8713" width="8.140625" style="130" customWidth="1"/>
    <col min="8714" max="8714" width="9.42578125" style="130" customWidth="1"/>
    <col min="8715" max="8715" width="7.140625" style="130" customWidth="1"/>
    <col min="8716" max="8717" width="8.5703125" style="130" customWidth="1"/>
    <col min="8718" max="8718" width="4.5703125" style="130" customWidth="1"/>
    <col min="8719" max="8719" width="7.42578125" style="130" customWidth="1"/>
    <col min="8720" max="8721" width="4.5703125" style="130" customWidth="1"/>
    <col min="8722" max="8722" width="7" style="130" customWidth="1"/>
    <col min="8723" max="8723" width="8.140625" style="130" customWidth="1"/>
    <col min="8724" max="8724" width="8" style="130" customWidth="1"/>
    <col min="8725" max="8725" width="7.140625" style="130" customWidth="1"/>
    <col min="8726" max="8726" width="6.5703125" style="130" customWidth="1"/>
    <col min="8727" max="8727" width="4.5703125" style="130" customWidth="1"/>
    <col min="8728" max="8728" width="7.85546875" style="130" customWidth="1"/>
    <col min="8729" max="8729" width="8.140625" style="130" customWidth="1"/>
    <col min="8730" max="8733" width="4.5703125" style="130" customWidth="1"/>
    <col min="8734" max="8734" width="11.5703125" style="130"/>
    <col min="8735" max="8735" width="8.42578125" style="130" customWidth="1"/>
    <col min="8736" max="8736" width="5.42578125" style="130" customWidth="1"/>
    <col min="8737" max="8738" width="5.140625" style="130" customWidth="1"/>
    <col min="8739" max="8739" width="6.42578125" style="130" customWidth="1"/>
    <col min="8740" max="8740" width="11.5703125" style="130"/>
    <col min="8741" max="8741" width="8.42578125" style="130" customWidth="1"/>
    <col min="8742" max="8742" width="3.140625" style="130" customWidth="1"/>
    <col min="8743" max="8743" width="5.140625" style="130" customWidth="1"/>
    <col min="8744" max="8744" width="7.42578125" style="130" customWidth="1"/>
    <col min="8745" max="8745" width="4.5703125" style="130" customWidth="1"/>
    <col min="8746" max="8960" width="11.5703125" style="130"/>
    <col min="8961" max="8961" width="1.85546875" style="130" customWidth="1"/>
    <col min="8962" max="8962" width="8.5703125" style="130" customWidth="1"/>
    <col min="8963" max="8963" width="8.140625" style="130" customWidth="1"/>
    <col min="8964" max="8965" width="4.5703125" style="130" customWidth="1"/>
    <col min="8966" max="8966" width="7.140625" style="130" customWidth="1"/>
    <col min="8967" max="8967" width="7.85546875" style="130" customWidth="1"/>
    <col min="8968" max="8968" width="4.5703125" style="130" customWidth="1"/>
    <col min="8969" max="8969" width="8.140625" style="130" customWidth="1"/>
    <col min="8970" max="8970" width="9.42578125" style="130" customWidth="1"/>
    <col min="8971" max="8971" width="7.140625" style="130" customWidth="1"/>
    <col min="8972" max="8973" width="8.5703125" style="130" customWidth="1"/>
    <col min="8974" max="8974" width="4.5703125" style="130" customWidth="1"/>
    <col min="8975" max="8975" width="7.42578125" style="130" customWidth="1"/>
    <col min="8976" max="8977" width="4.5703125" style="130" customWidth="1"/>
    <col min="8978" max="8978" width="7" style="130" customWidth="1"/>
    <col min="8979" max="8979" width="8.140625" style="130" customWidth="1"/>
    <col min="8980" max="8980" width="8" style="130" customWidth="1"/>
    <col min="8981" max="8981" width="7.140625" style="130" customWidth="1"/>
    <col min="8982" max="8982" width="6.5703125" style="130" customWidth="1"/>
    <col min="8983" max="8983" width="4.5703125" style="130" customWidth="1"/>
    <col min="8984" max="8984" width="7.85546875" style="130" customWidth="1"/>
    <col min="8985" max="8985" width="8.140625" style="130" customWidth="1"/>
    <col min="8986" max="8989" width="4.5703125" style="130" customWidth="1"/>
    <col min="8990" max="8990" width="11.5703125" style="130"/>
    <col min="8991" max="8991" width="8.42578125" style="130" customWidth="1"/>
    <col min="8992" max="8992" width="5.42578125" style="130" customWidth="1"/>
    <col min="8993" max="8994" width="5.140625" style="130" customWidth="1"/>
    <col min="8995" max="8995" width="6.42578125" style="130" customWidth="1"/>
    <col min="8996" max="8996" width="11.5703125" style="130"/>
    <col min="8997" max="8997" width="8.42578125" style="130" customWidth="1"/>
    <col min="8998" max="8998" width="3.140625" style="130" customWidth="1"/>
    <col min="8999" max="8999" width="5.140625" style="130" customWidth="1"/>
    <col min="9000" max="9000" width="7.42578125" style="130" customWidth="1"/>
    <col min="9001" max="9001" width="4.5703125" style="130" customWidth="1"/>
    <col min="9002" max="9216" width="11.5703125" style="130"/>
    <col min="9217" max="9217" width="1.85546875" style="130" customWidth="1"/>
    <col min="9218" max="9218" width="8.5703125" style="130" customWidth="1"/>
    <col min="9219" max="9219" width="8.140625" style="130" customWidth="1"/>
    <col min="9220" max="9221" width="4.5703125" style="130" customWidth="1"/>
    <col min="9222" max="9222" width="7.140625" style="130" customWidth="1"/>
    <col min="9223" max="9223" width="7.85546875" style="130" customWidth="1"/>
    <col min="9224" max="9224" width="4.5703125" style="130" customWidth="1"/>
    <col min="9225" max="9225" width="8.140625" style="130" customWidth="1"/>
    <col min="9226" max="9226" width="9.42578125" style="130" customWidth="1"/>
    <col min="9227" max="9227" width="7.140625" style="130" customWidth="1"/>
    <col min="9228" max="9229" width="8.5703125" style="130" customWidth="1"/>
    <col min="9230" max="9230" width="4.5703125" style="130" customWidth="1"/>
    <col min="9231" max="9231" width="7.42578125" style="130" customWidth="1"/>
    <col min="9232" max="9233" width="4.5703125" style="130" customWidth="1"/>
    <col min="9234" max="9234" width="7" style="130" customWidth="1"/>
    <col min="9235" max="9235" width="8.140625" style="130" customWidth="1"/>
    <col min="9236" max="9236" width="8" style="130" customWidth="1"/>
    <col min="9237" max="9237" width="7.140625" style="130" customWidth="1"/>
    <col min="9238" max="9238" width="6.5703125" style="130" customWidth="1"/>
    <col min="9239" max="9239" width="4.5703125" style="130" customWidth="1"/>
    <col min="9240" max="9240" width="7.85546875" style="130" customWidth="1"/>
    <col min="9241" max="9241" width="8.140625" style="130" customWidth="1"/>
    <col min="9242" max="9245" width="4.5703125" style="130" customWidth="1"/>
    <col min="9246" max="9246" width="11.5703125" style="130"/>
    <col min="9247" max="9247" width="8.42578125" style="130" customWidth="1"/>
    <col min="9248" max="9248" width="5.42578125" style="130" customWidth="1"/>
    <col min="9249" max="9250" width="5.140625" style="130" customWidth="1"/>
    <col min="9251" max="9251" width="6.42578125" style="130" customWidth="1"/>
    <col min="9252" max="9252" width="11.5703125" style="130"/>
    <col min="9253" max="9253" width="8.42578125" style="130" customWidth="1"/>
    <col min="9254" max="9254" width="3.140625" style="130" customWidth="1"/>
    <col min="9255" max="9255" width="5.140625" style="130" customWidth="1"/>
    <col min="9256" max="9256" width="7.42578125" style="130" customWidth="1"/>
    <col min="9257" max="9257" width="4.5703125" style="130" customWidth="1"/>
    <col min="9258" max="9472" width="11.5703125" style="130"/>
    <col min="9473" max="9473" width="1.85546875" style="130" customWidth="1"/>
    <col min="9474" max="9474" width="8.5703125" style="130" customWidth="1"/>
    <col min="9475" max="9475" width="8.140625" style="130" customWidth="1"/>
    <col min="9476" max="9477" width="4.5703125" style="130" customWidth="1"/>
    <col min="9478" max="9478" width="7.140625" style="130" customWidth="1"/>
    <col min="9479" max="9479" width="7.85546875" style="130" customWidth="1"/>
    <col min="9480" max="9480" width="4.5703125" style="130" customWidth="1"/>
    <col min="9481" max="9481" width="8.140625" style="130" customWidth="1"/>
    <col min="9482" max="9482" width="9.42578125" style="130" customWidth="1"/>
    <col min="9483" max="9483" width="7.140625" style="130" customWidth="1"/>
    <col min="9484" max="9485" width="8.5703125" style="130" customWidth="1"/>
    <col min="9486" max="9486" width="4.5703125" style="130" customWidth="1"/>
    <col min="9487" max="9487" width="7.42578125" style="130" customWidth="1"/>
    <col min="9488" max="9489" width="4.5703125" style="130" customWidth="1"/>
    <col min="9490" max="9490" width="7" style="130" customWidth="1"/>
    <col min="9491" max="9491" width="8.140625" style="130" customWidth="1"/>
    <col min="9492" max="9492" width="8" style="130" customWidth="1"/>
    <col min="9493" max="9493" width="7.140625" style="130" customWidth="1"/>
    <col min="9494" max="9494" width="6.5703125" style="130" customWidth="1"/>
    <col min="9495" max="9495" width="4.5703125" style="130" customWidth="1"/>
    <col min="9496" max="9496" width="7.85546875" style="130" customWidth="1"/>
    <col min="9497" max="9497" width="8.140625" style="130" customWidth="1"/>
    <col min="9498" max="9501" width="4.5703125" style="130" customWidth="1"/>
    <col min="9502" max="9502" width="11.5703125" style="130"/>
    <col min="9503" max="9503" width="8.42578125" style="130" customWidth="1"/>
    <col min="9504" max="9504" width="5.42578125" style="130" customWidth="1"/>
    <col min="9505" max="9506" width="5.140625" style="130" customWidth="1"/>
    <col min="9507" max="9507" width="6.42578125" style="130" customWidth="1"/>
    <col min="9508" max="9508" width="11.5703125" style="130"/>
    <col min="9509" max="9509" width="8.42578125" style="130" customWidth="1"/>
    <col min="9510" max="9510" width="3.140625" style="130" customWidth="1"/>
    <col min="9511" max="9511" width="5.140625" style="130" customWidth="1"/>
    <col min="9512" max="9512" width="7.42578125" style="130" customWidth="1"/>
    <col min="9513" max="9513" width="4.5703125" style="130" customWidth="1"/>
    <col min="9514" max="9728" width="11.5703125" style="130"/>
    <col min="9729" max="9729" width="1.85546875" style="130" customWidth="1"/>
    <col min="9730" max="9730" width="8.5703125" style="130" customWidth="1"/>
    <col min="9731" max="9731" width="8.140625" style="130" customWidth="1"/>
    <col min="9732" max="9733" width="4.5703125" style="130" customWidth="1"/>
    <col min="9734" max="9734" width="7.140625" style="130" customWidth="1"/>
    <col min="9735" max="9735" width="7.85546875" style="130" customWidth="1"/>
    <col min="9736" max="9736" width="4.5703125" style="130" customWidth="1"/>
    <col min="9737" max="9737" width="8.140625" style="130" customWidth="1"/>
    <col min="9738" max="9738" width="9.42578125" style="130" customWidth="1"/>
    <col min="9739" max="9739" width="7.140625" style="130" customWidth="1"/>
    <col min="9740" max="9741" width="8.5703125" style="130" customWidth="1"/>
    <col min="9742" max="9742" width="4.5703125" style="130" customWidth="1"/>
    <col min="9743" max="9743" width="7.42578125" style="130" customWidth="1"/>
    <col min="9744" max="9745" width="4.5703125" style="130" customWidth="1"/>
    <col min="9746" max="9746" width="7" style="130" customWidth="1"/>
    <col min="9747" max="9747" width="8.140625" style="130" customWidth="1"/>
    <col min="9748" max="9748" width="8" style="130" customWidth="1"/>
    <col min="9749" max="9749" width="7.140625" style="130" customWidth="1"/>
    <col min="9750" max="9750" width="6.5703125" style="130" customWidth="1"/>
    <col min="9751" max="9751" width="4.5703125" style="130" customWidth="1"/>
    <col min="9752" max="9752" width="7.85546875" style="130" customWidth="1"/>
    <col min="9753" max="9753" width="8.140625" style="130" customWidth="1"/>
    <col min="9754" max="9757" width="4.5703125" style="130" customWidth="1"/>
    <col min="9758" max="9758" width="11.5703125" style="130"/>
    <col min="9759" max="9759" width="8.42578125" style="130" customWidth="1"/>
    <col min="9760" max="9760" width="5.42578125" style="130" customWidth="1"/>
    <col min="9761" max="9762" width="5.140625" style="130" customWidth="1"/>
    <col min="9763" max="9763" width="6.42578125" style="130" customWidth="1"/>
    <col min="9764" max="9764" width="11.5703125" style="130"/>
    <col min="9765" max="9765" width="8.42578125" style="130" customWidth="1"/>
    <col min="9766" max="9766" width="3.140625" style="130" customWidth="1"/>
    <col min="9767" max="9767" width="5.140625" style="130" customWidth="1"/>
    <col min="9768" max="9768" width="7.42578125" style="130" customWidth="1"/>
    <col min="9769" max="9769" width="4.5703125" style="130" customWidth="1"/>
    <col min="9770" max="9984" width="11.5703125" style="130"/>
    <col min="9985" max="9985" width="1.85546875" style="130" customWidth="1"/>
    <col min="9986" max="9986" width="8.5703125" style="130" customWidth="1"/>
    <col min="9987" max="9987" width="8.140625" style="130" customWidth="1"/>
    <col min="9988" max="9989" width="4.5703125" style="130" customWidth="1"/>
    <col min="9990" max="9990" width="7.140625" style="130" customWidth="1"/>
    <col min="9991" max="9991" width="7.85546875" style="130" customWidth="1"/>
    <col min="9992" max="9992" width="4.5703125" style="130" customWidth="1"/>
    <col min="9993" max="9993" width="8.140625" style="130" customWidth="1"/>
    <col min="9994" max="9994" width="9.42578125" style="130" customWidth="1"/>
    <col min="9995" max="9995" width="7.140625" style="130" customWidth="1"/>
    <col min="9996" max="9997" width="8.5703125" style="130" customWidth="1"/>
    <col min="9998" max="9998" width="4.5703125" style="130" customWidth="1"/>
    <col min="9999" max="9999" width="7.42578125" style="130" customWidth="1"/>
    <col min="10000" max="10001" width="4.5703125" style="130" customWidth="1"/>
    <col min="10002" max="10002" width="7" style="130" customWidth="1"/>
    <col min="10003" max="10003" width="8.140625" style="130" customWidth="1"/>
    <col min="10004" max="10004" width="8" style="130" customWidth="1"/>
    <col min="10005" max="10005" width="7.140625" style="130" customWidth="1"/>
    <col min="10006" max="10006" width="6.5703125" style="130" customWidth="1"/>
    <col min="10007" max="10007" width="4.5703125" style="130" customWidth="1"/>
    <col min="10008" max="10008" width="7.85546875" style="130" customWidth="1"/>
    <col min="10009" max="10009" width="8.140625" style="130" customWidth="1"/>
    <col min="10010" max="10013" width="4.5703125" style="130" customWidth="1"/>
    <col min="10014" max="10014" width="11.5703125" style="130"/>
    <col min="10015" max="10015" width="8.42578125" style="130" customWidth="1"/>
    <col min="10016" max="10016" width="5.42578125" style="130" customWidth="1"/>
    <col min="10017" max="10018" width="5.140625" style="130" customWidth="1"/>
    <col min="10019" max="10019" width="6.42578125" style="130" customWidth="1"/>
    <col min="10020" max="10020" width="11.5703125" style="130"/>
    <col min="10021" max="10021" width="8.42578125" style="130" customWidth="1"/>
    <col min="10022" max="10022" width="3.140625" style="130" customWidth="1"/>
    <col min="10023" max="10023" width="5.140625" style="130" customWidth="1"/>
    <col min="10024" max="10024" width="7.42578125" style="130" customWidth="1"/>
    <col min="10025" max="10025" width="4.5703125" style="130" customWidth="1"/>
    <col min="10026" max="10240" width="11.5703125" style="130"/>
    <col min="10241" max="10241" width="1.85546875" style="130" customWidth="1"/>
    <col min="10242" max="10242" width="8.5703125" style="130" customWidth="1"/>
    <col min="10243" max="10243" width="8.140625" style="130" customWidth="1"/>
    <col min="10244" max="10245" width="4.5703125" style="130" customWidth="1"/>
    <col min="10246" max="10246" width="7.140625" style="130" customWidth="1"/>
    <col min="10247" max="10247" width="7.85546875" style="130" customWidth="1"/>
    <col min="10248" max="10248" width="4.5703125" style="130" customWidth="1"/>
    <col min="10249" max="10249" width="8.140625" style="130" customWidth="1"/>
    <col min="10250" max="10250" width="9.42578125" style="130" customWidth="1"/>
    <col min="10251" max="10251" width="7.140625" style="130" customWidth="1"/>
    <col min="10252" max="10253" width="8.5703125" style="130" customWidth="1"/>
    <col min="10254" max="10254" width="4.5703125" style="130" customWidth="1"/>
    <col min="10255" max="10255" width="7.42578125" style="130" customWidth="1"/>
    <col min="10256" max="10257" width="4.5703125" style="130" customWidth="1"/>
    <col min="10258" max="10258" width="7" style="130" customWidth="1"/>
    <col min="10259" max="10259" width="8.140625" style="130" customWidth="1"/>
    <col min="10260" max="10260" width="8" style="130" customWidth="1"/>
    <col min="10261" max="10261" width="7.140625" style="130" customWidth="1"/>
    <col min="10262" max="10262" width="6.5703125" style="130" customWidth="1"/>
    <col min="10263" max="10263" width="4.5703125" style="130" customWidth="1"/>
    <col min="10264" max="10264" width="7.85546875" style="130" customWidth="1"/>
    <col min="10265" max="10265" width="8.140625" style="130" customWidth="1"/>
    <col min="10266" max="10269" width="4.5703125" style="130" customWidth="1"/>
    <col min="10270" max="10270" width="11.5703125" style="130"/>
    <col min="10271" max="10271" width="8.42578125" style="130" customWidth="1"/>
    <col min="10272" max="10272" width="5.42578125" style="130" customWidth="1"/>
    <col min="10273" max="10274" width="5.140625" style="130" customWidth="1"/>
    <col min="10275" max="10275" width="6.42578125" style="130" customWidth="1"/>
    <col min="10276" max="10276" width="11.5703125" style="130"/>
    <col min="10277" max="10277" width="8.42578125" style="130" customWidth="1"/>
    <col min="10278" max="10278" width="3.140625" style="130" customWidth="1"/>
    <col min="10279" max="10279" width="5.140625" style="130" customWidth="1"/>
    <col min="10280" max="10280" width="7.42578125" style="130" customWidth="1"/>
    <col min="10281" max="10281" width="4.5703125" style="130" customWidth="1"/>
    <col min="10282" max="10496" width="11.5703125" style="130"/>
    <col min="10497" max="10497" width="1.85546875" style="130" customWidth="1"/>
    <col min="10498" max="10498" width="8.5703125" style="130" customWidth="1"/>
    <col min="10499" max="10499" width="8.140625" style="130" customWidth="1"/>
    <col min="10500" max="10501" width="4.5703125" style="130" customWidth="1"/>
    <col min="10502" max="10502" width="7.140625" style="130" customWidth="1"/>
    <col min="10503" max="10503" width="7.85546875" style="130" customWidth="1"/>
    <col min="10504" max="10504" width="4.5703125" style="130" customWidth="1"/>
    <col min="10505" max="10505" width="8.140625" style="130" customWidth="1"/>
    <col min="10506" max="10506" width="9.42578125" style="130" customWidth="1"/>
    <col min="10507" max="10507" width="7.140625" style="130" customWidth="1"/>
    <col min="10508" max="10509" width="8.5703125" style="130" customWidth="1"/>
    <col min="10510" max="10510" width="4.5703125" style="130" customWidth="1"/>
    <col min="10511" max="10511" width="7.42578125" style="130" customWidth="1"/>
    <col min="10512" max="10513" width="4.5703125" style="130" customWidth="1"/>
    <col min="10514" max="10514" width="7" style="130" customWidth="1"/>
    <col min="10515" max="10515" width="8.140625" style="130" customWidth="1"/>
    <col min="10516" max="10516" width="8" style="130" customWidth="1"/>
    <col min="10517" max="10517" width="7.140625" style="130" customWidth="1"/>
    <col min="10518" max="10518" width="6.5703125" style="130" customWidth="1"/>
    <col min="10519" max="10519" width="4.5703125" style="130" customWidth="1"/>
    <col min="10520" max="10520" width="7.85546875" style="130" customWidth="1"/>
    <col min="10521" max="10521" width="8.140625" style="130" customWidth="1"/>
    <col min="10522" max="10525" width="4.5703125" style="130" customWidth="1"/>
    <col min="10526" max="10526" width="11.5703125" style="130"/>
    <col min="10527" max="10527" width="8.42578125" style="130" customWidth="1"/>
    <col min="10528" max="10528" width="5.42578125" style="130" customWidth="1"/>
    <col min="10529" max="10530" width="5.140625" style="130" customWidth="1"/>
    <col min="10531" max="10531" width="6.42578125" style="130" customWidth="1"/>
    <col min="10532" max="10532" width="11.5703125" style="130"/>
    <col min="10533" max="10533" width="8.42578125" style="130" customWidth="1"/>
    <col min="10534" max="10534" width="3.140625" style="130" customWidth="1"/>
    <col min="10535" max="10535" width="5.140625" style="130" customWidth="1"/>
    <col min="10536" max="10536" width="7.42578125" style="130" customWidth="1"/>
    <col min="10537" max="10537" width="4.5703125" style="130" customWidth="1"/>
    <col min="10538" max="10752" width="11.5703125" style="130"/>
    <col min="10753" max="10753" width="1.85546875" style="130" customWidth="1"/>
    <col min="10754" max="10754" width="8.5703125" style="130" customWidth="1"/>
    <col min="10755" max="10755" width="8.140625" style="130" customWidth="1"/>
    <col min="10756" max="10757" width="4.5703125" style="130" customWidth="1"/>
    <col min="10758" max="10758" width="7.140625" style="130" customWidth="1"/>
    <col min="10759" max="10759" width="7.85546875" style="130" customWidth="1"/>
    <col min="10760" max="10760" width="4.5703125" style="130" customWidth="1"/>
    <col min="10761" max="10761" width="8.140625" style="130" customWidth="1"/>
    <col min="10762" max="10762" width="9.42578125" style="130" customWidth="1"/>
    <col min="10763" max="10763" width="7.140625" style="130" customWidth="1"/>
    <col min="10764" max="10765" width="8.5703125" style="130" customWidth="1"/>
    <col min="10766" max="10766" width="4.5703125" style="130" customWidth="1"/>
    <col min="10767" max="10767" width="7.42578125" style="130" customWidth="1"/>
    <col min="10768" max="10769" width="4.5703125" style="130" customWidth="1"/>
    <col min="10770" max="10770" width="7" style="130" customWidth="1"/>
    <col min="10771" max="10771" width="8.140625" style="130" customWidth="1"/>
    <col min="10772" max="10772" width="8" style="130" customWidth="1"/>
    <col min="10773" max="10773" width="7.140625" style="130" customWidth="1"/>
    <col min="10774" max="10774" width="6.5703125" style="130" customWidth="1"/>
    <col min="10775" max="10775" width="4.5703125" style="130" customWidth="1"/>
    <col min="10776" max="10776" width="7.85546875" style="130" customWidth="1"/>
    <col min="10777" max="10777" width="8.140625" style="130" customWidth="1"/>
    <col min="10778" max="10781" width="4.5703125" style="130" customWidth="1"/>
    <col min="10782" max="10782" width="11.5703125" style="130"/>
    <col min="10783" max="10783" width="8.42578125" style="130" customWidth="1"/>
    <col min="10784" max="10784" width="5.42578125" style="130" customWidth="1"/>
    <col min="10785" max="10786" width="5.140625" style="130" customWidth="1"/>
    <col min="10787" max="10787" width="6.42578125" style="130" customWidth="1"/>
    <col min="10788" max="10788" width="11.5703125" style="130"/>
    <col min="10789" max="10789" width="8.42578125" style="130" customWidth="1"/>
    <col min="10790" max="10790" width="3.140625" style="130" customWidth="1"/>
    <col min="10791" max="10791" width="5.140625" style="130" customWidth="1"/>
    <col min="10792" max="10792" width="7.42578125" style="130" customWidth="1"/>
    <col min="10793" max="10793" width="4.5703125" style="130" customWidth="1"/>
    <col min="10794" max="11008" width="11.5703125" style="130"/>
    <col min="11009" max="11009" width="1.85546875" style="130" customWidth="1"/>
    <col min="11010" max="11010" width="8.5703125" style="130" customWidth="1"/>
    <col min="11011" max="11011" width="8.140625" style="130" customWidth="1"/>
    <col min="11012" max="11013" width="4.5703125" style="130" customWidth="1"/>
    <col min="11014" max="11014" width="7.140625" style="130" customWidth="1"/>
    <col min="11015" max="11015" width="7.85546875" style="130" customWidth="1"/>
    <col min="11016" max="11016" width="4.5703125" style="130" customWidth="1"/>
    <col min="11017" max="11017" width="8.140625" style="130" customWidth="1"/>
    <col min="11018" max="11018" width="9.42578125" style="130" customWidth="1"/>
    <col min="11019" max="11019" width="7.140625" style="130" customWidth="1"/>
    <col min="11020" max="11021" width="8.5703125" style="130" customWidth="1"/>
    <col min="11022" max="11022" width="4.5703125" style="130" customWidth="1"/>
    <col min="11023" max="11023" width="7.42578125" style="130" customWidth="1"/>
    <col min="11024" max="11025" width="4.5703125" style="130" customWidth="1"/>
    <col min="11026" max="11026" width="7" style="130" customWidth="1"/>
    <col min="11027" max="11027" width="8.140625" style="130" customWidth="1"/>
    <col min="11028" max="11028" width="8" style="130" customWidth="1"/>
    <col min="11029" max="11029" width="7.140625" style="130" customWidth="1"/>
    <col min="11030" max="11030" width="6.5703125" style="130" customWidth="1"/>
    <col min="11031" max="11031" width="4.5703125" style="130" customWidth="1"/>
    <col min="11032" max="11032" width="7.85546875" style="130" customWidth="1"/>
    <col min="11033" max="11033" width="8.140625" style="130" customWidth="1"/>
    <col min="11034" max="11037" width="4.5703125" style="130" customWidth="1"/>
    <col min="11038" max="11038" width="11.5703125" style="130"/>
    <col min="11039" max="11039" width="8.42578125" style="130" customWidth="1"/>
    <col min="11040" max="11040" width="5.42578125" style="130" customWidth="1"/>
    <col min="11041" max="11042" width="5.140625" style="130" customWidth="1"/>
    <col min="11043" max="11043" width="6.42578125" style="130" customWidth="1"/>
    <col min="11044" max="11044" width="11.5703125" style="130"/>
    <col min="11045" max="11045" width="8.42578125" style="130" customWidth="1"/>
    <col min="11046" max="11046" width="3.140625" style="130" customWidth="1"/>
    <col min="11047" max="11047" width="5.140625" style="130" customWidth="1"/>
    <col min="11048" max="11048" width="7.42578125" style="130" customWidth="1"/>
    <col min="11049" max="11049" width="4.5703125" style="130" customWidth="1"/>
    <col min="11050" max="11264" width="11.5703125" style="130"/>
    <col min="11265" max="11265" width="1.85546875" style="130" customWidth="1"/>
    <col min="11266" max="11266" width="8.5703125" style="130" customWidth="1"/>
    <col min="11267" max="11267" width="8.140625" style="130" customWidth="1"/>
    <col min="11268" max="11269" width="4.5703125" style="130" customWidth="1"/>
    <col min="11270" max="11270" width="7.140625" style="130" customWidth="1"/>
    <col min="11271" max="11271" width="7.85546875" style="130" customWidth="1"/>
    <col min="11272" max="11272" width="4.5703125" style="130" customWidth="1"/>
    <col min="11273" max="11273" width="8.140625" style="130" customWidth="1"/>
    <col min="11274" max="11274" width="9.42578125" style="130" customWidth="1"/>
    <col min="11275" max="11275" width="7.140625" style="130" customWidth="1"/>
    <col min="11276" max="11277" width="8.5703125" style="130" customWidth="1"/>
    <col min="11278" max="11278" width="4.5703125" style="130" customWidth="1"/>
    <col min="11279" max="11279" width="7.42578125" style="130" customWidth="1"/>
    <col min="11280" max="11281" width="4.5703125" style="130" customWidth="1"/>
    <col min="11282" max="11282" width="7" style="130" customWidth="1"/>
    <col min="11283" max="11283" width="8.140625" style="130" customWidth="1"/>
    <col min="11284" max="11284" width="8" style="130" customWidth="1"/>
    <col min="11285" max="11285" width="7.140625" style="130" customWidth="1"/>
    <col min="11286" max="11286" width="6.5703125" style="130" customWidth="1"/>
    <col min="11287" max="11287" width="4.5703125" style="130" customWidth="1"/>
    <col min="11288" max="11288" width="7.85546875" style="130" customWidth="1"/>
    <col min="11289" max="11289" width="8.140625" style="130" customWidth="1"/>
    <col min="11290" max="11293" width="4.5703125" style="130" customWidth="1"/>
    <col min="11294" max="11294" width="11.5703125" style="130"/>
    <col min="11295" max="11295" width="8.42578125" style="130" customWidth="1"/>
    <col min="11296" max="11296" width="5.42578125" style="130" customWidth="1"/>
    <col min="11297" max="11298" width="5.140625" style="130" customWidth="1"/>
    <col min="11299" max="11299" width="6.42578125" style="130" customWidth="1"/>
    <col min="11300" max="11300" width="11.5703125" style="130"/>
    <col min="11301" max="11301" width="8.42578125" style="130" customWidth="1"/>
    <col min="11302" max="11302" width="3.140625" style="130" customWidth="1"/>
    <col min="11303" max="11303" width="5.140625" style="130" customWidth="1"/>
    <col min="11304" max="11304" width="7.42578125" style="130" customWidth="1"/>
    <col min="11305" max="11305" width="4.5703125" style="130" customWidth="1"/>
    <col min="11306" max="11520" width="11.5703125" style="130"/>
    <col min="11521" max="11521" width="1.85546875" style="130" customWidth="1"/>
    <col min="11522" max="11522" width="8.5703125" style="130" customWidth="1"/>
    <col min="11523" max="11523" width="8.140625" style="130" customWidth="1"/>
    <col min="11524" max="11525" width="4.5703125" style="130" customWidth="1"/>
    <col min="11526" max="11526" width="7.140625" style="130" customWidth="1"/>
    <col min="11527" max="11527" width="7.85546875" style="130" customWidth="1"/>
    <col min="11528" max="11528" width="4.5703125" style="130" customWidth="1"/>
    <col min="11529" max="11529" width="8.140625" style="130" customWidth="1"/>
    <col min="11530" max="11530" width="9.42578125" style="130" customWidth="1"/>
    <col min="11531" max="11531" width="7.140625" style="130" customWidth="1"/>
    <col min="11532" max="11533" width="8.5703125" style="130" customWidth="1"/>
    <col min="11534" max="11534" width="4.5703125" style="130" customWidth="1"/>
    <col min="11535" max="11535" width="7.42578125" style="130" customWidth="1"/>
    <col min="11536" max="11537" width="4.5703125" style="130" customWidth="1"/>
    <col min="11538" max="11538" width="7" style="130" customWidth="1"/>
    <col min="11539" max="11539" width="8.140625" style="130" customWidth="1"/>
    <col min="11540" max="11540" width="8" style="130" customWidth="1"/>
    <col min="11541" max="11541" width="7.140625" style="130" customWidth="1"/>
    <col min="11542" max="11542" width="6.5703125" style="130" customWidth="1"/>
    <col min="11543" max="11543" width="4.5703125" style="130" customWidth="1"/>
    <col min="11544" max="11544" width="7.85546875" style="130" customWidth="1"/>
    <col min="11545" max="11545" width="8.140625" style="130" customWidth="1"/>
    <col min="11546" max="11549" width="4.5703125" style="130" customWidth="1"/>
    <col min="11550" max="11550" width="11.5703125" style="130"/>
    <col min="11551" max="11551" width="8.42578125" style="130" customWidth="1"/>
    <col min="11552" max="11552" width="5.42578125" style="130" customWidth="1"/>
    <col min="11553" max="11554" width="5.140625" style="130" customWidth="1"/>
    <col min="11555" max="11555" width="6.42578125" style="130" customWidth="1"/>
    <col min="11556" max="11556" width="11.5703125" style="130"/>
    <col min="11557" max="11557" width="8.42578125" style="130" customWidth="1"/>
    <col min="11558" max="11558" width="3.140625" style="130" customWidth="1"/>
    <col min="11559" max="11559" width="5.140625" style="130" customWidth="1"/>
    <col min="11560" max="11560" width="7.42578125" style="130" customWidth="1"/>
    <col min="11561" max="11561" width="4.5703125" style="130" customWidth="1"/>
    <col min="11562" max="11776" width="11.5703125" style="130"/>
    <col min="11777" max="11777" width="1.85546875" style="130" customWidth="1"/>
    <col min="11778" max="11778" width="8.5703125" style="130" customWidth="1"/>
    <col min="11779" max="11779" width="8.140625" style="130" customWidth="1"/>
    <col min="11780" max="11781" width="4.5703125" style="130" customWidth="1"/>
    <col min="11782" max="11782" width="7.140625" style="130" customWidth="1"/>
    <col min="11783" max="11783" width="7.85546875" style="130" customWidth="1"/>
    <col min="11784" max="11784" width="4.5703125" style="130" customWidth="1"/>
    <col min="11785" max="11785" width="8.140625" style="130" customWidth="1"/>
    <col min="11786" max="11786" width="9.42578125" style="130" customWidth="1"/>
    <col min="11787" max="11787" width="7.140625" style="130" customWidth="1"/>
    <col min="11788" max="11789" width="8.5703125" style="130" customWidth="1"/>
    <col min="11790" max="11790" width="4.5703125" style="130" customWidth="1"/>
    <col min="11791" max="11791" width="7.42578125" style="130" customWidth="1"/>
    <col min="11792" max="11793" width="4.5703125" style="130" customWidth="1"/>
    <col min="11794" max="11794" width="7" style="130" customWidth="1"/>
    <col min="11795" max="11795" width="8.140625" style="130" customWidth="1"/>
    <col min="11796" max="11796" width="8" style="130" customWidth="1"/>
    <col min="11797" max="11797" width="7.140625" style="130" customWidth="1"/>
    <col min="11798" max="11798" width="6.5703125" style="130" customWidth="1"/>
    <col min="11799" max="11799" width="4.5703125" style="130" customWidth="1"/>
    <col min="11800" max="11800" width="7.85546875" style="130" customWidth="1"/>
    <col min="11801" max="11801" width="8.140625" style="130" customWidth="1"/>
    <col min="11802" max="11805" width="4.5703125" style="130" customWidth="1"/>
    <col min="11806" max="11806" width="11.5703125" style="130"/>
    <col min="11807" max="11807" width="8.42578125" style="130" customWidth="1"/>
    <col min="11808" max="11808" width="5.42578125" style="130" customWidth="1"/>
    <col min="11809" max="11810" width="5.140625" style="130" customWidth="1"/>
    <col min="11811" max="11811" width="6.42578125" style="130" customWidth="1"/>
    <col min="11812" max="11812" width="11.5703125" style="130"/>
    <col min="11813" max="11813" width="8.42578125" style="130" customWidth="1"/>
    <col min="11814" max="11814" width="3.140625" style="130" customWidth="1"/>
    <col min="11815" max="11815" width="5.140625" style="130" customWidth="1"/>
    <col min="11816" max="11816" width="7.42578125" style="130" customWidth="1"/>
    <col min="11817" max="11817" width="4.5703125" style="130" customWidth="1"/>
    <col min="11818" max="12032" width="11.5703125" style="130"/>
    <col min="12033" max="12033" width="1.85546875" style="130" customWidth="1"/>
    <col min="12034" max="12034" width="8.5703125" style="130" customWidth="1"/>
    <col min="12035" max="12035" width="8.140625" style="130" customWidth="1"/>
    <col min="12036" max="12037" width="4.5703125" style="130" customWidth="1"/>
    <col min="12038" max="12038" width="7.140625" style="130" customWidth="1"/>
    <col min="12039" max="12039" width="7.85546875" style="130" customWidth="1"/>
    <col min="12040" max="12040" width="4.5703125" style="130" customWidth="1"/>
    <col min="12041" max="12041" width="8.140625" style="130" customWidth="1"/>
    <col min="12042" max="12042" width="9.42578125" style="130" customWidth="1"/>
    <col min="12043" max="12043" width="7.140625" style="130" customWidth="1"/>
    <col min="12044" max="12045" width="8.5703125" style="130" customWidth="1"/>
    <col min="12046" max="12046" width="4.5703125" style="130" customWidth="1"/>
    <col min="12047" max="12047" width="7.42578125" style="130" customWidth="1"/>
    <col min="12048" max="12049" width="4.5703125" style="130" customWidth="1"/>
    <col min="12050" max="12050" width="7" style="130" customWidth="1"/>
    <col min="12051" max="12051" width="8.140625" style="130" customWidth="1"/>
    <col min="12052" max="12052" width="8" style="130" customWidth="1"/>
    <col min="12053" max="12053" width="7.140625" style="130" customWidth="1"/>
    <col min="12054" max="12054" width="6.5703125" style="130" customWidth="1"/>
    <col min="12055" max="12055" width="4.5703125" style="130" customWidth="1"/>
    <col min="12056" max="12056" width="7.85546875" style="130" customWidth="1"/>
    <col min="12057" max="12057" width="8.140625" style="130" customWidth="1"/>
    <col min="12058" max="12061" width="4.5703125" style="130" customWidth="1"/>
    <col min="12062" max="12062" width="11.5703125" style="130"/>
    <col min="12063" max="12063" width="8.42578125" style="130" customWidth="1"/>
    <col min="12064" max="12064" width="5.42578125" style="130" customWidth="1"/>
    <col min="12065" max="12066" width="5.140625" style="130" customWidth="1"/>
    <col min="12067" max="12067" width="6.42578125" style="130" customWidth="1"/>
    <col min="12068" max="12068" width="11.5703125" style="130"/>
    <col min="12069" max="12069" width="8.42578125" style="130" customWidth="1"/>
    <col min="12070" max="12070" width="3.140625" style="130" customWidth="1"/>
    <col min="12071" max="12071" width="5.140625" style="130" customWidth="1"/>
    <col min="12072" max="12072" width="7.42578125" style="130" customWidth="1"/>
    <col min="12073" max="12073" width="4.5703125" style="130" customWidth="1"/>
    <col min="12074" max="12288" width="11.5703125" style="130"/>
    <col min="12289" max="12289" width="1.85546875" style="130" customWidth="1"/>
    <col min="12290" max="12290" width="8.5703125" style="130" customWidth="1"/>
    <col min="12291" max="12291" width="8.140625" style="130" customWidth="1"/>
    <col min="12292" max="12293" width="4.5703125" style="130" customWidth="1"/>
    <col min="12294" max="12294" width="7.140625" style="130" customWidth="1"/>
    <col min="12295" max="12295" width="7.85546875" style="130" customWidth="1"/>
    <col min="12296" max="12296" width="4.5703125" style="130" customWidth="1"/>
    <col min="12297" max="12297" width="8.140625" style="130" customWidth="1"/>
    <col min="12298" max="12298" width="9.42578125" style="130" customWidth="1"/>
    <col min="12299" max="12299" width="7.140625" style="130" customWidth="1"/>
    <col min="12300" max="12301" width="8.5703125" style="130" customWidth="1"/>
    <col min="12302" max="12302" width="4.5703125" style="130" customWidth="1"/>
    <col min="12303" max="12303" width="7.42578125" style="130" customWidth="1"/>
    <col min="12304" max="12305" width="4.5703125" style="130" customWidth="1"/>
    <col min="12306" max="12306" width="7" style="130" customWidth="1"/>
    <col min="12307" max="12307" width="8.140625" style="130" customWidth="1"/>
    <col min="12308" max="12308" width="8" style="130" customWidth="1"/>
    <col min="12309" max="12309" width="7.140625" style="130" customWidth="1"/>
    <col min="12310" max="12310" width="6.5703125" style="130" customWidth="1"/>
    <col min="12311" max="12311" width="4.5703125" style="130" customWidth="1"/>
    <col min="12312" max="12312" width="7.85546875" style="130" customWidth="1"/>
    <col min="12313" max="12313" width="8.140625" style="130" customWidth="1"/>
    <col min="12314" max="12317" width="4.5703125" style="130" customWidth="1"/>
    <col min="12318" max="12318" width="11.5703125" style="130"/>
    <col min="12319" max="12319" width="8.42578125" style="130" customWidth="1"/>
    <col min="12320" max="12320" width="5.42578125" style="130" customWidth="1"/>
    <col min="12321" max="12322" width="5.140625" style="130" customWidth="1"/>
    <col min="12323" max="12323" width="6.42578125" style="130" customWidth="1"/>
    <col min="12324" max="12324" width="11.5703125" style="130"/>
    <col min="12325" max="12325" width="8.42578125" style="130" customWidth="1"/>
    <col min="12326" max="12326" width="3.140625" style="130" customWidth="1"/>
    <col min="12327" max="12327" width="5.140625" style="130" customWidth="1"/>
    <col min="12328" max="12328" width="7.42578125" style="130" customWidth="1"/>
    <col min="12329" max="12329" width="4.5703125" style="130" customWidth="1"/>
    <col min="12330" max="12544" width="11.5703125" style="130"/>
    <col min="12545" max="12545" width="1.85546875" style="130" customWidth="1"/>
    <col min="12546" max="12546" width="8.5703125" style="130" customWidth="1"/>
    <col min="12547" max="12547" width="8.140625" style="130" customWidth="1"/>
    <col min="12548" max="12549" width="4.5703125" style="130" customWidth="1"/>
    <col min="12550" max="12550" width="7.140625" style="130" customWidth="1"/>
    <col min="12551" max="12551" width="7.85546875" style="130" customWidth="1"/>
    <col min="12552" max="12552" width="4.5703125" style="130" customWidth="1"/>
    <col min="12553" max="12553" width="8.140625" style="130" customWidth="1"/>
    <col min="12554" max="12554" width="9.42578125" style="130" customWidth="1"/>
    <col min="12555" max="12555" width="7.140625" style="130" customWidth="1"/>
    <col min="12556" max="12557" width="8.5703125" style="130" customWidth="1"/>
    <col min="12558" max="12558" width="4.5703125" style="130" customWidth="1"/>
    <col min="12559" max="12559" width="7.42578125" style="130" customWidth="1"/>
    <col min="12560" max="12561" width="4.5703125" style="130" customWidth="1"/>
    <col min="12562" max="12562" width="7" style="130" customWidth="1"/>
    <col min="12563" max="12563" width="8.140625" style="130" customWidth="1"/>
    <col min="12564" max="12564" width="8" style="130" customWidth="1"/>
    <col min="12565" max="12565" width="7.140625" style="130" customWidth="1"/>
    <col min="12566" max="12566" width="6.5703125" style="130" customWidth="1"/>
    <col min="12567" max="12567" width="4.5703125" style="130" customWidth="1"/>
    <col min="12568" max="12568" width="7.85546875" style="130" customWidth="1"/>
    <col min="12569" max="12569" width="8.140625" style="130" customWidth="1"/>
    <col min="12570" max="12573" width="4.5703125" style="130" customWidth="1"/>
    <col min="12574" max="12574" width="11.5703125" style="130"/>
    <col min="12575" max="12575" width="8.42578125" style="130" customWidth="1"/>
    <col min="12576" max="12576" width="5.42578125" style="130" customWidth="1"/>
    <col min="12577" max="12578" width="5.140625" style="130" customWidth="1"/>
    <col min="12579" max="12579" width="6.42578125" style="130" customWidth="1"/>
    <col min="12580" max="12580" width="11.5703125" style="130"/>
    <col min="12581" max="12581" width="8.42578125" style="130" customWidth="1"/>
    <col min="12582" max="12582" width="3.140625" style="130" customWidth="1"/>
    <col min="12583" max="12583" width="5.140625" style="130" customWidth="1"/>
    <col min="12584" max="12584" width="7.42578125" style="130" customWidth="1"/>
    <col min="12585" max="12585" width="4.5703125" style="130" customWidth="1"/>
    <col min="12586" max="12800" width="11.5703125" style="130"/>
    <col min="12801" max="12801" width="1.85546875" style="130" customWidth="1"/>
    <col min="12802" max="12802" width="8.5703125" style="130" customWidth="1"/>
    <col min="12803" max="12803" width="8.140625" style="130" customWidth="1"/>
    <col min="12804" max="12805" width="4.5703125" style="130" customWidth="1"/>
    <col min="12806" max="12806" width="7.140625" style="130" customWidth="1"/>
    <col min="12807" max="12807" width="7.85546875" style="130" customWidth="1"/>
    <col min="12808" max="12808" width="4.5703125" style="130" customWidth="1"/>
    <col min="12809" max="12809" width="8.140625" style="130" customWidth="1"/>
    <col min="12810" max="12810" width="9.42578125" style="130" customWidth="1"/>
    <col min="12811" max="12811" width="7.140625" style="130" customWidth="1"/>
    <col min="12812" max="12813" width="8.5703125" style="130" customWidth="1"/>
    <col min="12814" max="12814" width="4.5703125" style="130" customWidth="1"/>
    <col min="12815" max="12815" width="7.42578125" style="130" customWidth="1"/>
    <col min="12816" max="12817" width="4.5703125" style="130" customWidth="1"/>
    <col min="12818" max="12818" width="7" style="130" customWidth="1"/>
    <col min="12819" max="12819" width="8.140625" style="130" customWidth="1"/>
    <col min="12820" max="12820" width="8" style="130" customWidth="1"/>
    <col min="12821" max="12821" width="7.140625" style="130" customWidth="1"/>
    <col min="12822" max="12822" width="6.5703125" style="130" customWidth="1"/>
    <col min="12823" max="12823" width="4.5703125" style="130" customWidth="1"/>
    <col min="12824" max="12824" width="7.85546875" style="130" customWidth="1"/>
    <col min="12825" max="12825" width="8.140625" style="130" customWidth="1"/>
    <col min="12826" max="12829" width="4.5703125" style="130" customWidth="1"/>
    <col min="12830" max="12830" width="11.5703125" style="130"/>
    <col min="12831" max="12831" width="8.42578125" style="130" customWidth="1"/>
    <col min="12832" max="12832" width="5.42578125" style="130" customWidth="1"/>
    <col min="12833" max="12834" width="5.140625" style="130" customWidth="1"/>
    <col min="12835" max="12835" width="6.42578125" style="130" customWidth="1"/>
    <col min="12836" max="12836" width="11.5703125" style="130"/>
    <col min="12837" max="12837" width="8.42578125" style="130" customWidth="1"/>
    <col min="12838" max="12838" width="3.140625" style="130" customWidth="1"/>
    <col min="12839" max="12839" width="5.140625" style="130" customWidth="1"/>
    <col min="12840" max="12840" width="7.42578125" style="130" customWidth="1"/>
    <col min="12841" max="12841" width="4.5703125" style="130" customWidth="1"/>
    <col min="12842" max="13056" width="11.5703125" style="130"/>
    <col min="13057" max="13057" width="1.85546875" style="130" customWidth="1"/>
    <col min="13058" max="13058" width="8.5703125" style="130" customWidth="1"/>
    <col min="13059" max="13059" width="8.140625" style="130" customWidth="1"/>
    <col min="13060" max="13061" width="4.5703125" style="130" customWidth="1"/>
    <col min="13062" max="13062" width="7.140625" style="130" customWidth="1"/>
    <col min="13063" max="13063" width="7.85546875" style="130" customWidth="1"/>
    <col min="13064" max="13064" width="4.5703125" style="130" customWidth="1"/>
    <col min="13065" max="13065" width="8.140625" style="130" customWidth="1"/>
    <col min="13066" max="13066" width="9.42578125" style="130" customWidth="1"/>
    <col min="13067" max="13067" width="7.140625" style="130" customWidth="1"/>
    <col min="13068" max="13069" width="8.5703125" style="130" customWidth="1"/>
    <col min="13070" max="13070" width="4.5703125" style="130" customWidth="1"/>
    <col min="13071" max="13071" width="7.42578125" style="130" customWidth="1"/>
    <col min="13072" max="13073" width="4.5703125" style="130" customWidth="1"/>
    <col min="13074" max="13074" width="7" style="130" customWidth="1"/>
    <col min="13075" max="13075" width="8.140625" style="130" customWidth="1"/>
    <col min="13076" max="13076" width="8" style="130" customWidth="1"/>
    <col min="13077" max="13077" width="7.140625" style="130" customWidth="1"/>
    <col min="13078" max="13078" width="6.5703125" style="130" customWidth="1"/>
    <col min="13079" max="13079" width="4.5703125" style="130" customWidth="1"/>
    <col min="13080" max="13080" width="7.85546875" style="130" customWidth="1"/>
    <col min="13081" max="13081" width="8.140625" style="130" customWidth="1"/>
    <col min="13082" max="13085" width="4.5703125" style="130" customWidth="1"/>
    <col min="13086" max="13086" width="11.5703125" style="130"/>
    <col min="13087" max="13087" width="8.42578125" style="130" customWidth="1"/>
    <col min="13088" max="13088" width="5.42578125" style="130" customWidth="1"/>
    <col min="13089" max="13090" width="5.140625" style="130" customWidth="1"/>
    <col min="13091" max="13091" width="6.42578125" style="130" customWidth="1"/>
    <col min="13092" max="13092" width="11.5703125" style="130"/>
    <col min="13093" max="13093" width="8.42578125" style="130" customWidth="1"/>
    <col min="13094" max="13094" width="3.140625" style="130" customWidth="1"/>
    <col min="13095" max="13095" width="5.140625" style="130" customWidth="1"/>
    <col min="13096" max="13096" width="7.42578125" style="130" customWidth="1"/>
    <col min="13097" max="13097" width="4.5703125" style="130" customWidth="1"/>
    <col min="13098" max="13312" width="11.5703125" style="130"/>
    <col min="13313" max="13313" width="1.85546875" style="130" customWidth="1"/>
    <col min="13314" max="13314" width="8.5703125" style="130" customWidth="1"/>
    <col min="13315" max="13315" width="8.140625" style="130" customWidth="1"/>
    <col min="13316" max="13317" width="4.5703125" style="130" customWidth="1"/>
    <col min="13318" max="13318" width="7.140625" style="130" customWidth="1"/>
    <col min="13319" max="13319" width="7.85546875" style="130" customWidth="1"/>
    <col min="13320" max="13320" width="4.5703125" style="130" customWidth="1"/>
    <col min="13321" max="13321" width="8.140625" style="130" customWidth="1"/>
    <col min="13322" max="13322" width="9.42578125" style="130" customWidth="1"/>
    <col min="13323" max="13323" width="7.140625" style="130" customWidth="1"/>
    <col min="13324" max="13325" width="8.5703125" style="130" customWidth="1"/>
    <col min="13326" max="13326" width="4.5703125" style="130" customWidth="1"/>
    <col min="13327" max="13327" width="7.42578125" style="130" customWidth="1"/>
    <col min="13328" max="13329" width="4.5703125" style="130" customWidth="1"/>
    <col min="13330" max="13330" width="7" style="130" customWidth="1"/>
    <col min="13331" max="13331" width="8.140625" style="130" customWidth="1"/>
    <col min="13332" max="13332" width="8" style="130" customWidth="1"/>
    <col min="13333" max="13333" width="7.140625" style="130" customWidth="1"/>
    <col min="13334" max="13334" width="6.5703125" style="130" customWidth="1"/>
    <col min="13335" max="13335" width="4.5703125" style="130" customWidth="1"/>
    <col min="13336" max="13336" width="7.85546875" style="130" customWidth="1"/>
    <col min="13337" max="13337" width="8.140625" style="130" customWidth="1"/>
    <col min="13338" max="13341" width="4.5703125" style="130" customWidth="1"/>
    <col min="13342" max="13342" width="11.5703125" style="130"/>
    <col min="13343" max="13343" width="8.42578125" style="130" customWidth="1"/>
    <col min="13344" max="13344" width="5.42578125" style="130" customWidth="1"/>
    <col min="13345" max="13346" width="5.140625" style="130" customWidth="1"/>
    <col min="13347" max="13347" width="6.42578125" style="130" customWidth="1"/>
    <col min="13348" max="13348" width="11.5703125" style="130"/>
    <col min="13349" max="13349" width="8.42578125" style="130" customWidth="1"/>
    <col min="13350" max="13350" width="3.140625" style="130" customWidth="1"/>
    <col min="13351" max="13351" width="5.140625" style="130" customWidth="1"/>
    <col min="13352" max="13352" width="7.42578125" style="130" customWidth="1"/>
    <col min="13353" max="13353" width="4.5703125" style="130" customWidth="1"/>
    <col min="13354" max="13568" width="11.5703125" style="130"/>
    <col min="13569" max="13569" width="1.85546875" style="130" customWidth="1"/>
    <col min="13570" max="13570" width="8.5703125" style="130" customWidth="1"/>
    <col min="13571" max="13571" width="8.140625" style="130" customWidth="1"/>
    <col min="13572" max="13573" width="4.5703125" style="130" customWidth="1"/>
    <col min="13574" max="13574" width="7.140625" style="130" customWidth="1"/>
    <col min="13575" max="13575" width="7.85546875" style="130" customWidth="1"/>
    <col min="13576" max="13576" width="4.5703125" style="130" customWidth="1"/>
    <col min="13577" max="13577" width="8.140625" style="130" customWidth="1"/>
    <col min="13578" max="13578" width="9.42578125" style="130" customWidth="1"/>
    <col min="13579" max="13579" width="7.140625" style="130" customWidth="1"/>
    <col min="13580" max="13581" width="8.5703125" style="130" customWidth="1"/>
    <col min="13582" max="13582" width="4.5703125" style="130" customWidth="1"/>
    <col min="13583" max="13583" width="7.42578125" style="130" customWidth="1"/>
    <col min="13584" max="13585" width="4.5703125" style="130" customWidth="1"/>
    <col min="13586" max="13586" width="7" style="130" customWidth="1"/>
    <col min="13587" max="13587" width="8.140625" style="130" customWidth="1"/>
    <col min="13588" max="13588" width="8" style="130" customWidth="1"/>
    <col min="13589" max="13589" width="7.140625" style="130" customWidth="1"/>
    <col min="13590" max="13590" width="6.5703125" style="130" customWidth="1"/>
    <col min="13591" max="13591" width="4.5703125" style="130" customWidth="1"/>
    <col min="13592" max="13592" width="7.85546875" style="130" customWidth="1"/>
    <col min="13593" max="13593" width="8.140625" style="130" customWidth="1"/>
    <col min="13594" max="13597" width="4.5703125" style="130" customWidth="1"/>
    <col min="13598" max="13598" width="11.5703125" style="130"/>
    <col min="13599" max="13599" width="8.42578125" style="130" customWidth="1"/>
    <col min="13600" max="13600" width="5.42578125" style="130" customWidth="1"/>
    <col min="13601" max="13602" width="5.140625" style="130" customWidth="1"/>
    <col min="13603" max="13603" width="6.42578125" style="130" customWidth="1"/>
    <col min="13604" max="13604" width="11.5703125" style="130"/>
    <col min="13605" max="13605" width="8.42578125" style="130" customWidth="1"/>
    <col min="13606" max="13606" width="3.140625" style="130" customWidth="1"/>
    <col min="13607" max="13607" width="5.140625" style="130" customWidth="1"/>
    <col min="13608" max="13608" width="7.42578125" style="130" customWidth="1"/>
    <col min="13609" max="13609" width="4.5703125" style="130" customWidth="1"/>
    <col min="13610" max="13824" width="11.5703125" style="130"/>
    <col min="13825" max="13825" width="1.85546875" style="130" customWidth="1"/>
    <col min="13826" max="13826" width="8.5703125" style="130" customWidth="1"/>
    <col min="13827" max="13827" width="8.140625" style="130" customWidth="1"/>
    <col min="13828" max="13829" width="4.5703125" style="130" customWidth="1"/>
    <col min="13830" max="13830" width="7.140625" style="130" customWidth="1"/>
    <col min="13831" max="13831" width="7.85546875" style="130" customWidth="1"/>
    <col min="13832" max="13832" width="4.5703125" style="130" customWidth="1"/>
    <col min="13833" max="13833" width="8.140625" style="130" customWidth="1"/>
    <col min="13834" max="13834" width="9.42578125" style="130" customWidth="1"/>
    <col min="13835" max="13835" width="7.140625" style="130" customWidth="1"/>
    <col min="13836" max="13837" width="8.5703125" style="130" customWidth="1"/>
    <col min="13838" max="13838" width="4.5703125" style="130" customWidth="1"/>
    <col min="13839" max="13839" width="7.42578125" style="130" customWidth="1"/>
    <col min="13840" max="13841" width="4.5703125" style="130" customWidth="1"/>
    <col min="13842" max="13842" width="7" style="130" customWidth="1"/>
    <col min="13843" max="13843" width="8.140625" style="130" customWidth="1"/>
    <col min="13844" max="13844" width="8" style="130" customWidth="1"/>
    <col min="13845" max="13845" width="7.140625" style="130" customWidth="1"/>
    <col min="13846" max="13846" width="6.5703125" style="130" customWidth="1"/>
    <col min="13847" max="13847" width="4.5703125" style="130" customWidth="1"/>
    <col min="13848" max="13848" width="7.85546875" style="130" customWidth="1"/>
    <col min="13849" max="13849" width="8.140625" style="130" customWidth="1"/>
    <col min="13850" max="13853" width="4.5703125" style="130" customWidth="1"/>
    <col min="13854" max="13854" width="11.5703125" style="130"/>
    <col min="13855" max="13855" width="8.42578125" style="130" customWidth="1"/>
    <col min="13856" max="13856" width="5.42578125" style="130" customWidth="1"/>
    <col min="13857" max="13858" width="5.140625" style="130" customWidth="1"/>
    <col min="13859" max="13859" width="6.42578125" style="130" customWidth="1"/>
    <col min="13860" max="13860" width="11.5703125" style="130"/>
    <col min="13861" max="13861" width="8.42578125" style="130" customWidth="1"/>
    <col min="13862" max="13862" width="3.140625" style="130" customWidth="1"/>
    <col min="13863" max="13863" width="5.140625" style="130" customWidth="1"/>
    <col min="13864" max="13864" width="7.42578125" style="130" customWidth="1"/>
    <col min="13865" max="13865" width="4.5703125" style="130" customWidth="1"/>
    <col min="13866" max="14080" width="11.5703125" style="130"/>
    <col min="14081" max="14081" width="1.85546875" style="130" customWidth="1"/>
    <col min="14082" max="14082" width="8.5703125" style="130" customWidth="1"/>
    <col min="14083" max="14083" width="8.140625" style="130" customWidth="1"/>
    <col min="14084" max="14085" width="4.5703125" style="130" customWidth="1"/>
    <col min="14086" max="14086" width="7.140625" style="130" customWidth="1"/>
    <col min="14087" max="14087" width="7.85546875" style="130" customWidth="1"/>
    <col min="14088" max="14088" width="4.5703125" style="130" customWidth="1"/>
    <col min="14089" max="14089" width="8.140625" style="130" customWidth="1"/>
    <col min="14090" max="14090" width="9.42578125" style="130" customWidth="1"/>
    <col min="14091" max="14091" width="7.140625" style="130" customWidth="1"/>
    <col min="14092" max="14093" width="8.5703125" style="130" customWidth="1"/>
    <col min="14094" max="14094" width="4.5703125" style="130" customWidth="1"/>
    <col min="14095" max="14095" width="7.42578125" style="130" customWidth="1"/>
    <col min="14096" max="14097" width="4.5703125" style="130" customWidth="1"/>
    <col min="14098" max="14098" width="7" style="130" customWidth="1"/>
    <col min="14099" max="14099" width="8.140625" style="130" customWidth="1"/>
    <col min="14100" max="14100" width="8" style="130" customWidth="1"/>
    <col min="14101" max="14101" width="7.140625" style="130" customWidth="1"/>
    <col min="14102" max="14102" width="6.5703125" style="130" customWidth="1"/>
    <col min="14103" max="14103" width="4.5703125" style="130" customWidth="1"/>
    <col min="14104" max="14104" width="7.85546875" style="130" customWidth="1"/>
    <col min="14105" max="14105" width="8.140625" style="130" customWidth="1"/>
    <col min="14106" max="14109" width="4.5703125" style="130" customWidth="1"/>
    <col min="14110" max="14110" width="11.5703125" style="130"/>
    <col min="14111" max="14111" width="8.42578125" style="130" customWidth="1"/>
    <col min="14112" max="14112" width="5.42578125" style="130" customWidth="1"/>
    <col min="14113" max="14114" width="5.140625" style="130" customWidth="1"/>
    <col min="14115" max="14115" width="6.42578125" style="130" customWidth="1"/>
    <col min="14116" max="14116" width="11.5703125" style="130"/>
    <col min="14117" max="14117" width="8.42578125" style="130" customWidth="1"/>
    <col min="14118" max="14118" width="3.140625" style="130" customWidth="1"/>
    <col min="14119" max="14119" width="5.140625" style="130" customWidth="1"/>
    <col min="14120" max="14120" width="7.42578125" style="130" customWidth="1"/>
    <col min="14121" max="14121" width="4.5703125" style="130" customWidth="1"/>
    <col min="14122" max="14336" width="11.5703125" style="130"/>
    <col min="14337" max="14337" width="1.85546875" style="130" customWidth="1"/>
    <col min="14338" max="14338" width="8.5703125" style="130" customWidth="1"/>
    <col min="14339" max="14339" width="8.140625" style="130" customWidth="1"/>
    <col min="14340" max="14341" width="4.5703125" style="130" customWidth="1"/>
    <col min="14342" max="14342" width="7.140625" style="130" customWidth="1"/>
    <col min="14343" max="14343" width="7.85546875" style="130" customWidth="1"/>
    <col min="14344" max="14344" width="4.5703125" style="130" customWidth="1"/>
    <col min="14345" max="14345" width="8.140625" style="130" customWidth="1"/>
    <col min="14346" max="14346" width="9.42578125" style="130" customWidth="1"/>
    <col min="14347" max="14347" width="7.140625" style="130" customWidth="1"/>
    <col min="14348" max="14349" width="8.5703125" style="130" customWidth="1"/>
    <col min="14350" max="14350" width="4.5703125" style="130" customWidth="1"/>
    <col min="14351" max="14351" width="7.42578125" style="130" customWidth="1"/>
    <col min="14352" max="14353" width="4.5703125" style="130" customWidth="1"/>
    <col min="14354" max="14354" width="7" style="130" customWidth="1"/>
    <col min="14355" max="14355" width="8.140625" style="130" customWidth="1"/>
    <col min="14356" max="14356" width="8" style="130" customWidth="1"/>
    <col min="14357" max="14357" width="7.140625" style="130" customWidth="1"/>
    <col min="14358" max="14358" width="6.5703125" style="130" customWidth="1"/>
    <col min="14359" max="14359" width="4.5703125" style="130" customWidth="1"/>
    <col min="14360" max="14360" width="7.85546875" style="130" customWidth="1"/>
    <col min="14361" max="14361" width="8.140625" style="130" customWidth="1"/>
    <col min="14362" max="14365" width="4.5703125" style="130" customWidth="1"/>
    <col min="14366" max="14366" width="11.5703125" style="130"/>
    <col min="14367" max="14367" width="8.42578125" style="130" customWidth="1"/>
    <col min="14368" max="14368" width="5.42578125" style="130" customWidth="1"/>
    <col min="14369" max="14370" width="5.140625" style="130" customWidth="1"/>
    <col min="14371" max="14371" width="6.42578125" style="130" customWidth="1"/>
    <col min="14372" max="14372" width="11.5703125" style="130"/>
    <col min="14373" max="14373" width="8.42578125" style="130" customWidth="1"/>
    <col min="14374" max="14374" width="3.140625" style="130" customWidth="1"/>
    <col min="14375" max="14375" width="5.140625" style="130" customWidth="1"/>
    <col min="14376" max="14376" width="7.42578125" style="130" customWidth="1"/>
    <col min="14377" max="14377" width="4.5703125" style="130" customWidth="1"/>
    <col min="14378" max="14592" width="11.5703125" style="130"/>
    <col min="14593" max="14593" width="1.85546875" style="130" customWidth="1"/>
    <col min="14594" max="14594" width="8.5703125" style="130" customWidth="1"/>
    <col min="14595" max="14595" width="8.140625" style="130" customWidth="1"/>
    <col min="14596" max="14597" width="4.5703125" style="130" customWidth="1"/>
    <col min="14598" max="14598" width="7.140625" style="130" customWidth="1"/>
    <col min="14599" max="14599" width="7.85546875" style="130" customWidth="1"/>
    <col min="14600" max="14600" width="4.5703125" style="130" customWidth="1"/>
    <col min="14601" max="14601" width="8.140625" style="130" customWidth="1"/>
    <col min="14602" max="14602" width="9.42578125" style="130" customWidth="1"/>
    <col min="14603" max="14603" width="7.140625" style="130" customWidth="1"/>
    <col min="14604" max="14605" width="8.5703125" style="130" customWidth="1"/>
    <col min="14606" max="14606" width="4.5703125" style="130" customWidth="1"/>
    <col min="14607" max="14607" width="7.42578125" style="130" customWidth="1"/>
    <col min="14608" max="14609" width="4.5703125" style="130" customWidth="1"/>
    <col min="14610" max="14610" width="7" style="130" customWidth="1"/>
    <col min="14611" max="14611" width="8.140625" style="130" customWidth="1"/>
    <col min="14612" max="14612" width="8" style="130" customWidth="1"/>
    <col min="14613" max="14613" width="7.140625" style="130" customWidth="1"/>
    <col min="14614" max="14614" width="6.5703125" style="130" customWidth="1"/>
    <col min="14615" max="14615" width="4.5703125" style="130" customWidth="1"/>
    <col min="14616" max="14616" width="7.85546875" style="130" customWidth="1"/>
    <col min="14617" max="14617" width="8.140625" style="130" customWidth="1"/>
    <col min="14618" max="14621" width="4.5703125" style="130" customWidth="1"/>
    <col min="14622" max="14622" width="11.5703125" style="130"/>
    <col min="14623" max="14623" width="8.42578125" style="130" customWidth="1"/>
    <col min="14624" max="14624" width="5.42578125" style="130" customWidth="1"/>
    <col min="14625" max="14626" width="5.140625" style="130" customWidth="1"/>
    <col min="14627" max="14627" width="6.42578125" style="130" customWidth="1"/>
    <col min="14628" max="14628" width="11.5703125" style="130"/>
    <col min="14629" max="14629" width="8.42578125" style="130" customWidth="1"/>
    <col min="14630" max="14630" width="3.140625" style="130" customWidth="1"/>
    <col min="14631" max="14631" width="5.140625" style="130" customWidth="1"/>
    <col min="14632" max="14632" width="7.42578125" style="130" customWidth="1"/>
    <col min="14633" max="14633" width="4.5703125" style="130" customWidth="1"/>
    <col min="14634" max="14848" width="11.5703125" style="130"/>
    <col min="14849" max="14849" width="1.85546875" style="130" customWidth="1"/>
    <col min="14850" max="14850" width="8.5703125" style="130" customWidth="1"/>
    <col min="14851" max="14851" width="8.140625" style="130" customWidth="1"/>
    <col min="14852" max="14853" width="4.5703125" style="130" customWidth="1"/>
    <col min="14854" max="14854" width="7.140625" style="130" customWidth="1"/>
    <col min="14855" max="14855" width="7.85546875" style="130" customWidth="1"/>
    <col min="14856" max="14856" width="4.5703125" style="130" customWidth="1"/>
    <col min="14857" max="14857" width="8.140625" style="130" customWidth="1"/>
    <col min="14858" max="14858" width="9.42578125" style="130" customWidth="1"/>
    <col min="14859" max="14859" width="7.140625" style="130" customWidth="1"/>
    <col min="14860" max="14861" width="8.5703125" style="130" customWidth="1"/>
    <col min="14862" max="14862" width="4.5703125" style="130" customWidth="1"/>
    <col min="14863" max="14863" width="7.42578125" style="130" customWidth="1"/>
    <col min="14864" max="14865" width="4.5703125" style="130" customWidth="1"/>
    <col min="14866" max="14866" width="7" style="130" customWidth="1"/>
    <col min="14867" max="14867" width="8.140625" style="130" customWidth="1"/>
    <col min="14868" max="14868" width="8" style="130" customWidth="1"/>
    <col min="14869" max="14869" width="7.140625" style="130" customWidth="1"/>
    <col min="14870" max="14870" width="6.5703125" style="130" customWidth="1"/>
    <col min="14871" max="14871" width="4.5703125" style="130" customWidth="1"/>
    <col min="14872" max="14872" width="7.85546875" style="130" customWidth="1"/>
    <col min="14873" max="14873" width="8.140625" style="130" customWidth="1"/>
    <col min="14874" max="14877" width="4.5703125" style="130" customWidth="1"/>
    <col min="14878" max="14878" width="11.5703125" style="130"/>
    <col min="14879" max="14879" width="8.42578125" style="130" customWidth="1"/>
    <col min="14880" max="14880" width="5.42578125" style="130" customWidth="1"/>
    <col min="14881" max="14882" width="5.140625" style="130" customWidth="1"/>
    <col min="14883" max="14883" width="6.42578125" style="130" customWidth="1"/>
    <col min="14884" max="14884" width="11.5703125" style="130"/>
    <col min="14885" max="14885" width="8.42578125" style="130" customWidth="1"/>
    <col min="14886" max="14886" width="3.140625" style="130" customWidth="1"/>
    <col min="14887" max="14887" width="5.140625" style="130" customWidth="1"/>
    <col min="14888" max="14888" width="7.42578125" style="130" customWidth="1"/>
    <col min="14889" max="14889" width="4.5703125" style="130" customWidth="1"/>
    <col min="14890" max="15104" width="11.5703125" style="130"/>
    <col min="15105" max="15105" width="1.85546875" style="130" customWidth="1"/>
    <col min="15106" max="15106" width="8.5703125" style="130" customWidth="1"/>
    <col min="15107" max="15107" width="8.140625" style="130" customWidth="1"/>
    <col min="15108" max="15109" width="4.5703125" style="130" customWidth="1"/>
    <col min="15110" max="15110" width="7.140625" style="130" customWidth="1"/>
    <col min="15111" max="15111" width="7.85546875" style="130" customWidth="1"/>
    <col min="15112" max="15112" width="4.5703125" style="130" customWidth="1"/>
    <col min="15113" max="15113" width="8.140625" style="130" customWidth="1"/>
    <col min="15114" max="15114" width="9.42578125" style="130" customWidth="1"/>
    <col min="15115" max="15115" width="7.140625" style="130" customWidth="1"/>
    <col min="15116" max="15117" width="8.5703125" style="130" customWidth="1"/>
    <col min="15118" max="15118" width="4.5703125" style="130" customWidth="1"/>
    <col min="15119" max="15119" width="7.42578125" style="130" customWidth="1"/>
    <col min="15120" max="15121" width="4.5703125" style="130" customWidth="1"/>
    <col min="15122" max="15122" width="7" style="130" customWidth="1"/>
    <col min="15123" max="15123" width="8.140625" style="130" customWidth="1"/>
    <col min="15124" max="15124" width="8" style="130" customWidth="1"/>
    <col min="15125" max="15125" width="7.140625" style="130" customWidth="1"/>
    <col min="15126" max="15126" width="6.5703125" style="130" customWidth="1"/>
    <col min="15127" max="15127" width="4.5703125" style="130" customWidth="1"/>
    <col min="15128" max="15128" width="7.85546875" style="130" customWidth="1"/>
    <col min="15129" max="15129" width="8.140625" style="130" customWidth="1"/>
    <col min="15130" max="15133" width="4.5703125" style="130" customWidth="1"/>
    <col min="15134" max="15134" width="11.5703125" style="130"/>
    <col min="15135" max="15135" width="8.42578125" style="130" customWidth="1"/>
    <col min="15136" max="15136" width="5.42578125" style="130" customWidth="1"/>
    <col min="15137" max="15138" width="5.140625" style="130" customWidth="1"/>
    <col min="15139" max="15139" width="6.42578125" style="130" customWidth="1"/>
    <col min="15140" max="15140" width="11.5703125" style="130"/>
    <col min="15141" max="15141" width="8.42578125" style="130" customWidth="1"/>
    <col min="15142" max="15142" width="3.140625" style="130" customWidth="1"/>
    <col min="15143" max="15143" width="5.140625" style="130" customWidth="1"/>
    <col min="15144" max="15144" width="7.42578125" style="130" customWidth="1"/>
    <col min="15145" max="15145" width="4.5703125" style="130" customWidth="1"/>
    <col min="15146" max="15360" width="11.5703125" style="130"/>
    <col min="15361" max="15361" width="1.85546875" style="130" customWidth="1"/>
    <col min="15362" max="15362" width="8.5703125" style="130" customWidth="1"/>
    <col min="15363" max="15363" width="8.140625" style="130" customWidth="1"/>
    <col min="15364" max="15365" width="4.5703125" style="130" customWidth="1"/>
    <col min="15366" max="15366" width="7.140625" style="130" customWidth="1"/>
    <col min="15367" max="15367" width="7.85546875" style="130" customWidth="1"/>
    <col min="15368" max="15368" width="4.5703125" style="130" customWidth="1"/>
    <col min="15369" max="15369" width="8.140625" style="130" customWidth="1"/>
    <col min="15370" max="15370" width="9.42578125" style="130" customWidth="1"/>
    <col min="15371" max="15371" width="7.140625" style="130" customWidth="1"/>
    <col min="15372" max="15373" width="8.5703125" style="130" customWidth="1"/>
    <col min="15374" max="15374" width="4.5703125" style="130" customWidth="1"/>
    <col min="15375" max="15375" width="7.42578125" style="130" customWidth="1"/>
    <col min="15376" max="15377" width="4.5703125" style="130" customWidth="1"/>
    <col min="15378" max="15378" width="7" style="130" customWidth="1"/>
    <col min="15379" max="15379" width="8.140625" style="130" customWidth="1"/>
    <col min="15380" max="15380" width="8" style="130" customWidth="1"/>
    <col min="15381" max="15381" width="7.140625" style="130" customWidth="1"/>
    <col min="15382" max="15382" width="6.5703125" style="130" customWidth="1"/>
    <col min="15383" max="15383" width="4.5703125" style="130" customWidth="1"/>
    <col min="15384" max="15384" width="7.85546875" style="130" customWidth="1"/>
    <col min="15385" max="15385" width="8.140625" style="130" customWidth="1"/>
    <col min="15386" max="15389" width="4.5703125" style="130" customWidth="1"/>
    <col min="15390" max="15390" width="11.5703125" style="130"/>
    <col min="15391" max="15391" width="8.42578125" style="130" customWidth="1"/>
    <col min="15392" max="15392" width="5.42578125" style="130" customWidth="1"/>
    <col min="15393" max="15394" width="5.140625" style="130" customWidth="1"/>
    <col min="15395" max="15395" width="6.42578125" style="130" customWidth="1"/>
    <col min="15396" max="15396" width="11.5703125" style="130"/>
    <col min="15397" max="15397" width="8.42578125" style="130" customWidth="1"/>
    <col min="15398" max="15398" width="3.140625" style="130" customWidth="1"/>
    <col min="15399" max="15399" width="5.140625" style="130" customWidth="1"/>
    <col min="15400" max="15400" width="7.42578125" style="130" customWidth="1"/>
    <col min="15401" max="15401" width="4.5703125" style="130" customWidth="1"/>
    <col min="15402" max="15616" width="11.5703125" style="130"/>
    <col min="15617" max="15617" width="1.85546875" style="130" customWidth="1"/>
    <col min="15618" max="15618" width="8.5703125" style="130" customWidth="1"/>
    <col min="15619" max="15619" width="8.140625" style="130" customWidth="1"/>
    <col min="15620" max="15621" width="4.5703125" style="130" customWidth="1"/>
    <col min="15622" max="15622" width="7.140625" style="130" customWidth="1"/>
    <col min="15623" max="15623" width="7.85546875" style="130" customWidth="1"/>
    <col min="15624" max="15624" width="4.5703125" style="130" customWidth="1"/>
    <col min="15625" max="15625" width="8.140625" style="130" customWidth="1"/>
    <col min="15626" max="15626" width="9.42578125" style="130" customWidth="1"/>
    <col min="15627" max="15627" width="7.140625" style="130" customWidth="1"/>
    <col min="15628" max="15629" width="8.5703125" style="130" customWidth="1"/>
    <col min="15630" max="15630" width="4.5703125" style="130" customWidth="1"/>
    <col min="15631" max="15631" width="7.42578125" style="130" customWidth="1"/>
    <col min="15632" max="15633" width="4.5703125" style="130" customWidth="1"/>
    <col min="15634" max="15634" width="7" style="130" customWidth="1"/>
    <col min="15635" max="15635" width="8.140625" style="130" customWidth="1"/>
    <col min="15636" max="15636" width="8" style="130" customWidth="1"/>
    <col min="15637" max="15637" width="7.140625" style="130" customWidth="1"/>
    <col min="15638" max="15638" width="6.5703125" style="130" customWidth="1"/>
    <col min="15639" max="15639" width="4.5703125" style="130" customWidth="1"/>
    <col min="15640" max="15640" width="7.85546875" style="130" customWidth="1"/>
    <col min="15641" max="15641" width="8.140625" style="130" customWidth="1"/>
    <col min="15642" max="15645" width="4.5703125" style="130" customWidth="1"/>
    <col min="15646" max="15646" width="11.5703125" style="130"/>
    <col min="15647" max="15647" width="8.42578125" style="130" customWidth="1"/>
    <col min="15648" max="15648" width="5.42578125" style="130" customWidth="1"/>
    <col min="15649" max="15650" width="5.140625" style="130" customWidth="1"/>
    <col min="15651" max="15651" width="6.42578125" style="130" customWidth="1"/>
    <col min="15652" max="15652" width="11.5703125" style="130"/>
    <col min="15653" max="15653" width="8.42578125" style="130" customWidth="1"/>
    <col min="15654" max="15654" width="3.140625" style="130" customWidth="1"/>
    <col min="15655" max="15655" width="5.140625" style="130" customWidth="1"/>
    <col min="15656" max="15656" width="7.42578125" style="130" customWidth="1"/>
    <col min="15657" max="15657" width="4.5703125" style="130" customWidth="1"/>
    <col min="15658" max="15872" width="11.5703125" style="130"/>
    <col min="15873" max="15873" width="1.85546875" style="130" customWidth="1"/>
    <col min="15874" max="15874" width="8.5703125" style="130" customWidth="1"/>
    <col min="15875" max="15875" width="8.140625" style="130" customWidth="1"/>
    <col min="15876" max="15877" width="4.5703125" style="130" customWidth="1"/>
    <col min="15878" max="15878" width="7.140625" style="130" customWidth="1"/>
    <col min="15879" max="15879" width="7.85546875" style="130" customWidth="1"/>
    <col min="15880" max="15880" width="4.5703125" style="130" customWidth="1"/>
    <col min="15881" max="15881" width="8.140625" style="130" customWidth="1"/>
    <col min="15882" max="15882" width="9.42578125" style="130" customWidth="1"/>
    <col min="15883" max="15883" width="7.140625" style="130" customWidth="1"/>
    <col min="15884" max="15885" width="8.5703125" style="130" customWidth="1"/>
    <col min="15886" max="15886" width="4.5703125" style="130" customWidth="1"/>
    <col min="15887" max="15887" width="7.42578125" style="130" customWidth="1"/>
    <col min="15888" max="15889" width="4.5703125" style="130" customWidth="1"/>
    <col min="15890" max="15890" width="7" style="130" customWidth="1"/>
    <col min="15891" max="15891" width="8.140625" style="130" customWidth="1"/>
    <col min="15892" max="15892" width="8" style="130" customWidth="1"/>
    <col min="15893" max="15893" width="7.140625" style="130" customWidth="1"/>
    <col min="15894" max="15894" width="6.5703125" style="130" customWidth="1"/>
    <col min="15895" max="15895" width="4.5703125" style="130" customWidth="1"/>
    <col min="15896" max="15896" width="7.85546875" style="130" customWidth="1"/>
    <col min="15897" max="15897" width="8.140625" style="130" customWidth="1"/>
    <col min="15898" max="15901" width="4.5703125" style="130" customWidth="1"/>
    <col min="15902" max="15902" width="11.5703125" style="130"/>
    <col min="15903" max="15903" width="8.42578125" style="130" customWidth="1"/>
    <col min="15904" max="15904" width="5.42578125" style="130" customWidth="1"/>
    <col min="15905" max="15906" width="5.140625" style="130" customWidth="1"/>
    <col min="15907" max="15907" width="6.42578125" style="130" customWidth="1"/>
    <col min="15908" max="15908" width="11.5703125" style="130"/>
    <col min="15909" max="15909" width="8.42578125" style="130" customWidth="1"/>
    <col min="15910" max="15910" width="3.140625" style="130" customWidth="1"/>
    <col min="15911" max="15911" width="5.140625" style="130" customWidth="1"/>
    <col min="15912" max="15912" width="7.42578125" style="130" customWidth="1"/>
    <col min="15913" max="15913" width="4.5703125" style="130" customWidth="1"/>
    <col min="15914" max="16128" width="11.5703125" style="130"/>
    <col min="16129" max="16129" width="1.85546875" style="130" customWidth="1"/>
    <col min="16130" max="16130" width="8.5703125" style="130" customWidth="1"/>
    <col min="16131" max="16131" width="8.140625" style="130" customWidth="1"/>
    <col min="16132" max="16133" width="4.5703125" style="130" customWidth="1"/>
    <col min="16134" max="16134" width="7.140625" style="130" customWidth="1"/>
    <col min="16135" max="16135" width="7.85546875" style="130" customWidth="1"/>
    <col min="16136" max="16136" width="4.5703125" style="130" customWidth="1"/>
    <col min="16137" max="16137" width="8.140625" style="130" customWidth="1"/>
    <col min="16138" max="16138" width="9.42578125" style="130" customWidth="1"/>
    <col min="16139" max="16139" width="7.140625" style="130" customWidth="1"/>
    <col min="16140" max="16141" width="8.5703125" style="130" customWidth="1"/>
    <col min="16142" max="16142" width="4.5703125" style="130" customWidth="1"/>
    <col min="16143" max="16143" width="7.42578125" style="130" customWidth="1"/>
    <col min="16144" max="16145" width="4.5703125" style="130" customWidth="1"/>
    <col min="16146" max="16146" width="7" style="130" customWidth="1"/>
    <col min="16147" max="16147" width="8.140625" style="130" customWidth="1"/>
    <col min="16148" max="16148" width="8" style="130" customWidth="1"/>
    <col min="16149" max="16149" width="7.140625" style="130" customWidth="1"/>
    <col min="16150" max="16150" width="6.5703125" style="130" customWidth="1"/>
    <col min="16151" max="16151" width="4.5703125" style="130" customWidth="1"/>
    <col min="16152" max="16152" width="7.85546875" style="130" customWidth="1"/>
    <col min="16153" max="16153" width="8.140625" style="130" customWidth="1"/>
    <col min="16154" max="16157" width="4.5703125" style="130" customWidth="1"/>
    <col min="16158" max="16158" width="11.5703125" style="130"/>
    <col min="16159" max="16159" width="8.42578125" style="130" customWidth="1"/>
    <col min="16160" max="16160" width="5.42578125" style="130" customWidth="1"/>
    <col min="16161" max="16162" width="5.140625" style="130" customWidth="1"/>
    <col min="16163" max="16163" width="6.42578125" style="130" customWidth="1"/>
    <col min="16164" max="16164" width="11.5703125" style="130"/>
    <col min="16165" max="16165" width="8.42578125" style="130" customWidth="1"/>
    <col min="16166" max="16166" width="3.140625" style="130" customWidth="1"/>
    <col min="16167" max="16167" width="5.140625" style="130" customWidth="1"/>
    <col min="16168" max="16168" width="7.42578125" style="130" customWidth="1"/>
    <col min="16169" max="16169" width="4.5703125" style="130" customWidth="1"/>
    <col min="16170" max="16384" width="11.5703125" style="130"/>
  </cols>
  <sheetData>
    <row r="1" spans="3:18" ht="15.75" thickBot="1"/>
    <row r="2" spans="3:18" ht="14.25">
      <c r="C2" s="702" t="s">
        <v>6</v>
      </c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4"/>
    </row>
    <row r="3" spans="3:18" thickBot="1">
      <c r="C3" s="705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7"/>
    </row>
    <row r="4" spans="3:18" ht="27" customHeight="1">
      <c r="C4" s="724" t="s">
        <v>7</v>
      </c>
      <c r="D4" s="141" t="s">
        <v>8</v>
      </c>
      <c r="E4" s="142"/>
      <c r="F4" s="142"/>
      <c r="G4" s="142"/>
      <c r="H4" s="142"/>
      <c r="I4" s="142"/>
      <c r="J4" s="142"/>
      <c r="K4" s="143"/>
      <c r="L4" s="144">
        <v>1657</v>
      </c>
      <c r="M4" s="727">
        <f>+BALANCE!K39</f>
        <v>797879000</v>
      </c>
      <c r="N4" s="727"/>
      <c r="O4" s="727"/>
      <c r="P4" s="727"/>
      <c r="Q4" s="727"/>
      <c r="R4" s="145" t="s">
        <v>0</v>
      </c>
    </row>
    <row r="5" spans="3:18" ht="27" customHeight="1">
      <c r="C5" s="725"/>
      <c r="D5" s="146" t="s">
        <v>9</v>
      </c>
      <c r="E5" s="147"/>
      <c r="F5" s="147"/>
      <c r="G5" s="147"/>
      <c r="H5" s="147"/>
      <c r="I5" s="147"/>
      <c r="J5" s="147"/>
      <c r="K5" s="148"/>
      <c r="L5" s="137">
        <v>1658</v>
      </c>
      <c r="M5" s="728"/>
      <c r="N5" s="728"/>
      <c r="O5" s="728"/>
      <c r="P5" s="728"/>
      <c r="Q5" s="728"/>
      <c r="R5" s="149" t="s">
        <v>0</v>
      </c>
    </row>
    <row r="6" spans="3:18" ht="27" customHeight="1">
      <c r="C6" s="725"/>
      <c r="D6" s="150" t="s">
        <v>10</v>
      </c>
      <c r="E6" s="151"/>
      <c r="F6" s="151"/>
      <c r="G6" s="151"/>
      <c r="H6" s="151"/>
      <c r="I6" s="151"/>
      <c r="J6" s="151"/>
      <c r="K6" s="152"/>
      <c r="L6" s="153">
        <v>1659</v>
      </c>
      <c r="M6" s="728"/>
      <c r="N6" s="728"/>
      <c r="O6" s="728"/>
      <c r="P6" s="728"/>
      <c r="Q6" s="728"/>
      <c r="R6" s="154" t="s">
        <v>0</v>
      </c>
    </row>
    <row r="7" spans="3:18" ht="27" customHeight="1">
      <c r="C7" s="725"/>
      <c r="D7" s="146" t="s">
        <v>11</v>
      </c>
      <c r="E7" s="147"/>
      <c r="F7" s="147"/>
      <c r="G7" s="147"/>
      <c r="H7" s="147"/>
      <c r="I7" s="147"/>
      <c r="J7" s="147"/>
      <c r="K7" s="148"/>
      <c r="L7" s="137">
        <v>1660</v>
      </c>
      <c r="M7" s="728">
        <f>+BALANCE!K40</f>
        <v>846000</v>
      </c>
      <c r="N7" s="728"/>
      <c r="O7" s="728"/>
      <c r="P7" s="728"/>
      <c r="Q7" s="728"/>
      <c r="R7" s="149" t="s">
        <v>0</v>
      </c>
    </row>
    <row r="8" spans="3:18" ht="27" customHeight="1">
      <c r="C8" s="725"/>
      <c r="D8" s="146" t="s">
        <v>12</v>
      </c>
      <c r="E8" s="147"/>
      <c r="F8" s="147"/>
      <c r="G8" s="147"/>
      <c r="H8" s="147"/>
      <c r="I8" s="147"/>
      <c r="J8" s="147"/>
      <c r="K8" s="148"/>
      <c r="L8" s="137">
        <v>1661</v>
      </c>
      <c r="M8" s="728">
        <f>+BALANCE!J27</f>
        <v>474824520</v>
      </c>
      <c r="N8" s="728"/>
      <c r="O8" s="728"/>
      <c r="P8" s="728"/>
      <c r="Q8" s="728"/>
      <c r="R8" s="155" t="s">
        <v>179</v>
      </c>
    </row>
    <row r="9" spans="3:18" ht="27" customHeight="1">
      <c r="C9" s="725"/>
      <c r="D9" s="146" t="s">
        <v>13</v>
      </c>
      <c r="E9" s="147"/>
      <c r="F9" s="147"/>
      <c r="G9" s="147"/>
      <c r="H9" s="147"/>
      <c r="I9" s="147"/>
      <c r="J9" s="147"/>
      <c r="K9" s="148"/>
      <c r="L9" s="137">
        <v>1662</v>
      </c>
      <c r="M9" s="728">
        <f>+BALANCE!J28+BALANCE!J29</f>
        <v>71652413</v>
      </c>
      <c r="N9" s="728"/>
      <c r="O9" s="728"/>
      <c r="P9" s="728"/>
      <c r="Q9" s="728"/>
      <c r="R9" s="155" t="s">
        <v>179</v>
      </c>
    </row>
    <row r="10" spans="3:18" ht="27" customHeight="1">
      <c r="C10" s="725"/>
      <c r="D10" s="146" t="s">
        <v>14</v>
      </c>
      <c r="E10" s="147"/>
      <c r="F10" s="147"/>
      <c r="G10" s="147"/>
      <c r="H10" s="147"/>
      <c r="I10" s="147"/>
      <c r="J10" s="147"/>
      <c r="K10" s="148"/>
      <c r="L10" s="137">
        <v>1140</v>
      </c>
      <c r="M10" s="728">
        <f>+BALANCE!J32</f>
        <v>6580000</v>
      </c>
      <c r="N10" s="728"/>
      <c r="O10" s="728"/>
      <c r="P10" s="728"/>
      <c r="Q10" s="728"/>
      <c r="R10" s="155" t="s">
        <v>179</v>
      </c>
    </row>
    <row r="11" spans="3:18" ht="27" customHeight="1">
      <c r="C11" s="725"/>
      <c r="D11" s="729" t="s">
        <v>15</v>
      </c>
      <c r="E11" s="730"/>
      <c r="F11" s="730"/>
      <c r="G11" s="730"/>
      <c r="H11" s="730"/>
      <c r="I11" s="730"/>
      <c r="J11" s="730"/>
      <c r="K11" s="731"/>
      <c r="L11" s="137">
        <v>1663</v>
      </c>
      <c r="M11" s="728">
        <f>+BALANCE!J33+BALANCE!J34</f>
        <v>70981612</v>
      </c>
      <c r="N11" s="728"/>
      <c r="O11" s="728"/>
      <c r="P11" s="728"/>
      <c r="Q11" s="728"/>
      <c r="R11" s="155" t="s">
        <v>179</v>
      </c>
    </row>
    <row r="12" spans="3:18" ht="27" customHeight="1">
      <c r="C12" s="725"/>
      <c r="D12" s="146" t="s">
        <v>16</v>
      </c>
      <c r="E12" s="147"/>
      <c r="F12" s="147"/>
      <c r="G12" s="147"/>
      <c r="H12" s="147"/>
      <c r="I12" s="147"/>
      <c r="J12" s="147"/>
      <c r="K12" s="148"/>
      <c r="L12" s="137">
        <v>1664</v>
      </c>
      <c r="M12" s="728">
        <f>+BALANCE!J35</f>
        <v>6425870</v>
      </c>
      <c r="N12" s="728"/>
      <c r="O12" s="728"/>
      <c r="P12" s="728"/>
      <c r="Q12" s="728"/>
      <c r="R12" s="155" t="s">
        <v>179</v>
      </c>
    </row>
    <row r="13" spans="3:18" ht="27" customHeight="1">
      <c r="C13" s="725"/>
      <c r="D13" s="146" t="s">
        <v>17</v>
      </c>
      <c r="E13" s="147"/>
      <c r="F13" s="147"/>
      <c r="G13" s="147"/>
      <c r="H13" s="147"/>
      <c r="I13" s="147"/>
      <c r="J13" s="147"/>
      <c r="K13" s="148"/>
      <c r="L13" s="137">
        <v>1665</v>
      </c>
      <c r="M13" s="728"/>
      <c r="N13" s="728"/>
      <c r="O13" s="728"/>
      <c r="P13" s="728"/>
      <c r="Q13" s="728"/>
      <c r="R13" s="155" t="s">
        <v>179</v>
      </c>
    </row>
    <row r="14" spans="3:18" ht="27" customHeight="1">
      <c r="C14" s="725"/>
      <c r="D14" s="146" t="s">
        <v>18</v>
      </c>
      <c r="E14" s="147"/>
      <c r="F14" s="147"/>
      <c r="G14" s="147"/>
      <c r="H14" s="147"/>
      <c r="I14" s="147"/>
      <c r="J14" s="147"/>
      <c r="K14" s="148"/>
      <c r="L14" s="137">
        <v>1666</v>
      </c>
      <c r="M14" s="728"/>
      <c r="N14" s="728"/>
      <c r="O14" s="728"/>
      <c r="P14" s="728"/>
      <c r="Q14" s="728"/>
      <c r="R14" s="155" t="s">
        <v>179</v>
      </c>
    </row>
    <row r="15" spans="3:18" ht="27" customHeight="1">
      <c r="C15" s="725"/>
      <c r="D15" s="732" t="s">
        <v>19</v>
      </c>
      <c r="E15" s="700"/>
      <c r="F15" s="700"/>
      <c r="G15" s="700"/>
      <c r="H15" s="700"/>
      <c r="I15" s="700"/>
      <c r="J15" s="700"/>
      <c r="K15" s="733"/>
      <c r="L15" s="137">
        <v>1667</v>
      </c>
      <c r="M15" s="728"/>
      <c r="N15" s="728"/>
      <c r="O15" s="728"/>
      <c r="P15" s="728"/>
      <c r="Q15" s="728"/>
      <c r="R15" s="155" t="s">
        <v>179</v>
      </c>
    </row>
    <row r="16" spans="3:18" ht="27" customHeight="1">
      <c r="C16" s="725"/>
      <c r="D16" s="732" t="s">
        <v>20</v>
      </c>
      <c r="E16" s="700"/>
      <c r="F16" s="700"/>
      <c r="G16" s="700"/>
      <c r="H16" s="700"/>
      <c r="I16" s="700"/>
      <c r="J16" s="700"/>
      <c r="K16" s="733"/>
      <c r="L16" s="137">
        <v>1668</v>
      </c>
      <c r="M16" s="728"/>
      <c r="N16" s="728"/>
      <c r="O16" s="728"/>
      <c r="P16" s="728"/>
      <c r="Q16" s="728"/>
      <c r="R16" s="155" t="s">
        <v>179</v>
      </c>
    </row>
    <row r="17" spans="3:18" ht="27" customHeight="1">
      <c r="C17" s="725"/>
      <c r="D17" s="729" t="s">
        <v>21</v>
      </c>
      <c r="E17" s="730"/>
      <c r="F17" s="730"/>
      <c r="G17" s="730"/>
      <c r="H17" s="730"/>
      <c r="I17" s="730"/>
      <c r="J17" s="730"/>
      <c r="K17" s="731"/>
      <c r="L17" s="137">
        <v>1141</v>
      </c>
      <c r="M17" s="728"/>
      <c r="N17" s="728"/>
      <c r="O17" s="728"/>
      <c r="P17" s="728"/>
      <c r="Q17" s="728"/>
      <c r="R17" s="155" t="s">
        <v>179</v>
      </c>
    </row>
    <row r="18" spans="3:18" ht="27" customHeight="1">
      <c r="C18" s="725"/>
      <c r="D18" s="732" t="s">
        <v>22</v>
      </c>
      <c r="E18" s="700"/>
      <c r="F18" s="700"/>
      <c r="G18" s="700"/>
      <c r="H18" s="700"/>
      <c r="I18" s="700"/>
      <c r="J18" s="700"/>
      <c r="K18" s="733"/>
      <c r="L18" s="153">
        <v>1142</v>
      </c>
      <c r="M18" s="728"/>
      <c r="N18" s="728"/>
      <c r="O18" s="728"/>
      <c r="P18" s="728"/>
      <c r="Q18" s="728"/>
      <c r="R18" s="155" t="s">
        <v>179</v>
      </c>
    </row>
    <row r="19" spans="3:18" ht="27" customHeight="1">
      <c r="C19" s="725"/>
      <c r="D19" s="738" t="s">
        <v>23</v>
      </c>
      <c r="E19" s="739"/>
      <c r="F19" s="739"/>
      <c r="G19" s="739"/>
      <c r="H19" s="739"/>
      <c r="I19" s="739"/>
      <c r="J19" s="739"/>
      <c r="K19" s="740"/>
      <c r="L19" s="137">
        <v>1669</v>
      </c>
      <c r="M19" s="728"/>
      <c r="N19" s="728"/>
      <c r="O19" s="728"/>
      <c r="P19" s="728"/>
      <c r="Q19" s="728"/>
      <c r="R19" s="155" t="s">
        <v>179</v>
      </c>
    </row>
    <row r="20" spans="3:18" ht="27" customHeight="1">
      <c r="C20" s="725"/>
      <c r="D20" s="729" t="s">
        <v>24</v>
      </c>
      <c r="E20" s="730"/>
      <c r="F20" s="730"/>
      <c r="G20" s="730"/>
      <c r="H20" s="730"/>
      <c r="I20" s="730"/>
      <c r="J20" s="730"/>
      <c r="K20" s="731"/>
      <c r="L20" s="137">
        <v>1670</v>
      </c>
      <c r="M20" s="728">
        <f>+BALANCE!J36+BALANCE!J37+BALANCE!J38</f>
        <v>14062204</v>
      </c>
      <c r="N20" s="728"/>
      <c r="O20" s="728"/>
      <c r="P20" s="728"/>
      <c r="Q20" s="728"/>
      <c r="R20" s="155" t="s">
        <v>179</v>
      </c>
    </row>
    <row r="21" spans="3:18" ht="27" customHeight="1" thickBot="1">
      <c r="C21" s="725"/>
      <c r="D21" s="156" t="s">
        <v>25</v>
      </c>
      <c r="E21" s="157"/>
      <c r="F21" s="157"/>
      <c r="G21" s="157"/>
      <c r="H21" s="157"/>
      <c r="I21" s="157"/>
      <c r="J21" s="157"/>
      <c r="K21" s="158"/>
      <c r="L21" s="159">
        <v>1671</v>
      </c>
      <c r="M21" s="728">
        <f>+BALANCE!J30+BALANCE!J31</f>
        <v>66873000</v>
      </c>
      <c r="N21" s="728"/>
      <c r="O21" s="728"/>
      <c r="P21" s="728"/>
      <c r="Q21" s="728"/>
      <c r="R21" s="160" t="s">
        <v>179</v>
      </c>
    </row>
    <row r="22" spans="3:18" ht="27" customHeight="1" thickBot="1">
      <c r="C22" s="726"/>
      <c r="D22" s="734" t="s">
        <v>26</v>
      </c>
      <c r="E22" s="735"/>
      <c r="F22" s="735"/>
      <c r="G22" s="735"/>
      <c r="H22" s="735"/>
      <c r="I22" s="735"/>
      <c r="J22" s="735"/>
      <c r="K22" s="736"/>
      <c r="L22" s="161">
        <v>1672</v>
      </c>
      <c r="M22" s="737">
        <f>+M4+M5+M6+M7-SUM(M8:Q21)</f>
        <v>87325381</v>
      </c>
      <c r="N22" s="737"/>
      <c r="O22" s="737"/>
      <c r="P22" s="737"/>
      <c r="Q22" s="737"/>
      <c r="R22" s="162" t="s">
        <v>2</v>
      </c>
    </row>
    <row r="23" spans="3:18" ht="27" customHeight="1">
      <c r="C23" s="725" t="s">
        <v>27</v>
      </c>
      <c r="D23" s="741" t="s">
        <v>28</v>
      </c>
      <c r="E23" s="709"/>
      <c r="F23" s="709"/>
      <c r="G23" s="709"/>
      <c r="H23" s="709"/>
      <c r="I23" s="709"/>
      <c r="J23" s="709"/>
      <c r="K23" s="742"/>
      <c r="L23" s="144">
        <v>1673</v>
      </c>
      <c r="M23" s="727">
        <f>+'DJ 1926 seccion B  '!I21+'DJ 1926 seccion B  '!I22</f>
        <v>40501190.509000003</v>
      </c>
      <c r="N23" s="727"/>
      <c r="O23" s="727"/>
      <c r="P23" s="727"/>
      <c r="Q23" s="727"/>
      <c r="R23" s="163" t="s">
        <v>179</v>
      </c>
    </row>
    <row r="24" spans="3:18" ht="27" customHeight="1">
      <c r="C24" s="725"/>
      <c r="D24" s="732" t="s">
        <v>29</v>
      </c>
      <c r="E24" s="700"/>
      <c r="F24" s="700"/>
      <c r="G24" s="700"/>
      <c r="H24" s="700"/>
      <c r="I24" s="700"/>
      <c r="J24" s="700"/>
      <c r="K24" s="733"/>
      <c r="L24" s="137">
        <v>1674</v>
      </c>
      <c r="M24" s="728">
        <f>+'DJ 1926 seccion B  '!I24+'DJ 1926 seccion B  '!I26</f>
        <v>6202000</v>
      </c>
      <c r="N24" s="728"/>
      <c r="O24" s="728"/>
      <c r="P24" s="728"/>
      <c r="Q24" s="728"/>
      <c r="R24" s="164" t="s">
        <v>0</v>
      </c>
    </row>
    <row r="25" spans="3:18" ht="27" customHeight="1">
      <c r="C25" s="725"/>
      <c r="D25" s="732" t="s">
        <v>30</v>
      </c>
      <c r="E25" s="700"/>
      <c r="F25" s="700"/>
      <c r="G25" s="700"/>
      <c r="H25" s="700"/>
      <c r="I25" s="700"/>
      <c r="J25" s="700"/>
      <c r="K25" s="733"/>
      <c r="L25" s="137">
        <v>1144</v>
      </c>
      <c r="M25" s="728">
        <f>+'DJ 1926 seccion B  '!I32</f>
        <v>219805.37600000002</v>
      </c>
      <c r="N25" s="728"/>
      <c r="O25" s="728"/>
      <c r="P25" s="728"/>
      <c r="Q25" s="728"/>
      <c r="R25" s="164" t="s">
        <v>0</v>
      </c>
    </row>
    <row r="26" spans="3:18" ht="27" customHeight="1">
      <c r="C26" s="725"/>
      <c r="D26" s="732" t="s">
        <v>15</v>
      </c>
      <c r="E26" s="700"/>
      <c r="F26" s="700"/>
      <c r="G26" s="700"/>
      <c r="H26" s="700"/>
      <c r="I26" s="700"/>
      <c r="J26" s="700"/>
      <c r="K26" s="733"/>
      <c r="L26" s="137">
        <v>1675</v>
      </c>
      <c r="M26" s="728">
        <f>+'DJ 1926 seccion B  '!I35+'DJ 1926 seccion B  '!I36</f>
        <v>70981612</v>
      </c>
      <c r="N26" s="728"/>
      <c r="O26" s="728"/>
      <c r="P26" s="728"/>
      <c r="Q26" s="728"/>
      <c r="R26" s="164" t="s">
        <v>0</v>
      </c>
    </row>
    <row r="27" spans="3:18" ht="27" customHeight="1">
      <c r="C27" s="725"/>
      <c r="D27" s="732" t="s">
        <v>31</v>
      </c>
      <c r="E27" s="700"/>
      <c r="F27" s="700"/>
      <c r="G27" s="700"/>
      <c r="H27" s="700"/>
      <c r="I27" s="700"/>
      <c r="J27" s="700"/>
      <c r="K27" s="733"/>
      <c r="L27" s="137">
        <v>1175</v>
      </c>
      <c r="M27" s="728"/>
      <c r="N27" s="728"/>
      <c r="O27" s="728"/>
      <c r="P27" s="728"/>
      <c r="Q27" s="728"/>
      <c r="R27" s="164" t="s">
        <v>0</v>
      </c>
    </row>
    <row r="28" spans="3:18" ht="27" customHeight="1">
      <c r="C28" s="725"/>
      <c r="D28" s="732" t="s">
        <v>32</v>
      </c>
      <c r="E28" s="700"/>
      <c r="F28" s="700"/>
      <c r="G28" s="700"/>
      <c r="H28" s="700"/>
      <c r="I28" s="700"/>
      <c r="J28" s="700"/>
      <c r="K28" s="733"/>
      <c r="L28" s="153">
        <v>1676</v>
      </c>
      <c r="M28" s="728"/>
      <c r="N28" s="728"/>
      <c r="O28" s="728"/>
      <c r="P28" s="728"/>
      <c r="Q28" s="728"/>
      <c r="R28" s="165" t="s">
        <v>0</v>
      </c>
    </row>
    <row r="29" spans="3:18" ht="27" customHeight="1">
      <c r="C29" s="725"/>
      <c r="D29" s="732" t="s">
        <v>33</v>
      </c>
      <c r="E29" s="700"/>
      <c r="F29" s="700"/>
      <c r="G29" s="700"/>
      <c r="H29" s="700"/>
      <c r="I29" s="700"/>
      <c r="J29" s="700"/>
      <c r="K29" s="733"/>
      <c r="L29" s="137">
        <v>1677</v>
      </c>
      <c r="M29" s="728"/>
      <c r="N29" s="728"/>
      <c r="O29" s="728"/>
      <c r="P29" s="728"/>
      <c r="Q29" s="728"/>
      <c r="R29" s="164" t="s">
        <v>0</v>
      </c>
    </row>
    <row r="30" spans="3:18" ht="27" customHeight="1">
      <c r="C30" s="725"/>
      <c r="D30" s="732" t="s">
        <v>34</v>
      </c>
      <c r="E30" s="700"/>
      <c r="F30" s="700"/>
      <c r="G30" s="700"/>
      <c r="H30" s="700"/>
      <c r="I30" s="700"/>
      <c r="J30" s="700"/>
      <c r="K30" s="733"/>
      <c r="L30" s="137">
        <v>1678</v>
      </c>
      <c r="M30" s="728">
        <f>+'RLI  final'!D22+'RLI  final'!D24+'RLI  final'!D25+'RLI  final'!D26+'RLI  final'!D29</f>
        <v>22861997</v>
      </c>
      <c r="N30" s="728"/>
      <c r="O30" s="728"/>
      <c r="P30" s="728"/>
      <c r="Q30" s="728"/>
      <c r="R30" s="164" t="s">
        <v>0</v>
      </c>
    </row>
    <row r="31" spans="3:18" ht="27" customHeight="1">
      <c r="C31" s="725"/>
      <c r="D31" s="732" t="s">
        <v>35</v>
      </c>
      <c r="E31" s="700"/>
      <c r="F31" s="700"/>
      <c r="G31" s="700"/>
      <c r="H31" s="700"/>
      <c r="I31" s="700"/>
      <c r="J31" s="700"/>
      <c r="K31" s="733"/>
      <c r="L31" s="153">
        <v>1150</v>
      </c>
      <c r="M31" s="728"/>
      <c r="N31" s="728"/>
      <c r="O31" s="728"/>
      <c r="P31" s="728"/>
      <c r="Q31" s="728"/>
      <c r="R31" s="165" t="s">
        <v>0</v>
      </c>
    </row>
    <row r="32" spans="3:18" ht="27" customHeight="1">
      <c r="C32" s="725"/>
      <c r="D32" s="732" t="s">
        <v>36</v>
      </c>
      <c r="E32" s="700"/>
      <c r="F32" s="700"/>
      <c r="G32" s="700"/>
      <c r="H32" s="700"/>
      <c r="I32" s="700"/>
      <c r="J32" s="700"/>
      <c r="K32" s="733"/>
      <c r="L32" s="153">
        <v>1147</v>
      </c>
      <c r="M32" s="728"/>
      <c r="N32" s="728"/>
      <c r="O32" s="728"/>
      <c r="P32" s="728"/>
      <c r="Q32" s="728"/>
      <c r="R32" s="165" t="s">
        <v>0</v>
      </c>
    </row>
    <row r="33" spans="3:18" ht="27" customHeight="1">
      <c r="C33" s="725"/>
      <c r="D33" s="732" t="s">
        <v>37</v>
      </c>
      <c r="E33" s="700"/>
      <c r="F33" s="700"/>
      <c r="G33" s="700"/>
      <c r="H33" s="700"/>
      <c r="I33" s="700"/>
      <c r="J33" s="700"/>
      <c r="K33" s="733"/>
      <c r="L33" s="153">
        <v>1148</v>
      </c>
      <c r="M33" s="728"/>
      <c r="N33" s="728"/>
      <c r="O33" s="728"/>
      <c r="P33" s="728"/>
      <c r="Q33" s="728"/>
      <c r="R33" s="165" t="s">
        <v>0</v>
      </c>
    </row>
    <row r="34" spans="3:18" ht="27" customHeight="1">
      <c r="C34" s="725"/>
      <c r="D34" s="732" t="s">
        <v>38</v>
      </c>
      <c r="E34" s="700"/>
      <c r="F34" s="700"/>
      <c r="G34" s="700"/>
      <c r="H34" s="700"/>
      <c r="I34" s="700"/>
      <c r="J34" s="700"/>
      <c r="K34" s="733"/>
      <c r="L34" s="153">
        <v>1149</v>
      </c>
      <c r="M34" s="728"/>
      <c r="N34" s="728"/>
      <c r="O34" s="728"/>
      <c r="P34" s="728"/>
      <c r="Q34" s="728"/>
      <c r="R34" s="165" t="s">
        <v>0</v>
      </c>
    </row>
    <row r="35" spans="3:18" ht="27" customHeight="1">
      <c r="C35" s="725"/>
      <c r="D35" s="732" t="s">
        <v>39</v>
      </c>
      <c r="E35" s="700"/>
      <c r="F35" s="700"/>
      <c r="G35" s="700"/>
      <c r="H35" s="700"/>
      <c r="I35" s="700"/>
      <c r="J35" s="700"/>
      <c r="K35" s="733"/>
      <c r="L35" s="153">
        <v>1151</v>
      </c>
      <c r="M35" s="728"/>
      <c r="N35" s="728"/>
      <c r="O35" s="728"/>
      <c r="P35" s="728"/>
      <c r="Q35" s="728"/>
      <c r="R35" s="165" t="s">
        <v>0</v>
      </c>
    </row>
    <row r="36" spans="3:18" ht="27" customHeight="1">
      <c r="C36" s="725"/>
      <c r="D36" s="732" t="s">
        <v>40</v>
      </c>
      <c r="E36" s="700"/>
      <c r="F36" s="700"/>
      <c r="G36" s="700"/>
      <c r="H36" s="700"/>
      <c r="I36" s="700"/>
      <c r="J36" s="700"/>
      <c r="K36" s="733"/>
      <c r="L36" s="153">
        <v>1152</v>
      </c>
      <c r="M36" s="728"/>
      <c r="N36" s="728"/>
      <c r="O36" s="728"/>
      <c r="P36" s="728"/>
      <c r="Q36" s="728"/>
      <c r="R36" s="166" t="s">
        <v>179</v>
      </c>
    </row>
    <row r="37" spans="3:18" ht="27" customHeight="1">
      <c r="C37" s="725"/>
      <c r="D37" s="732" t="s">
        <v>41</v>
      </c>
      <c r="E37" s="700"/>
      <c r="F37" s="700"/>
      <c r="G37" s="700"/>
      <c r="H37" s="700"/>
      <c r="I37" s="700"/>
      <c r="J37" s="700"/>
      <c r="K37" s="733"/>
      <c r="L37" s="153">
        <v>1176</v>
      </c>
      <c r="M37" s="728"/>
      <c r="N37" s="728"/>
      <c r="O37" s="728"/>
      <c r="P37" s="728"/>
      <c r="Q37" s="728"/>
      <c r="R37" s="166" t="s">
        <v>179</v>
      </c>
    </row>
    <row r="38" spans="3:18" ht="27" customHeight="1">
      <c r="C38" s="725"/>
      <c r="D38" s="732" t="s">
        <v>42</v>
      </c>
      <c r="E38" s="700"/>
      <c r="F38" s="700"/>
      <c r="G38" s="700"/>
      <c r="H38" s="700"/>
      <c r="I38" s="700"/>
      <c r="J38" s="700"/>
      <c r="K38" s="733"/>
      <c r="L38" s="137">
        <v>1159</v>
      </c>
      <c r="M38" s="728"/>
      <c r="N38" s="728"/>
      <c r="O38" s="728"/>
      <c r="P38" s="728"/>
      <c r="Q38" s="728"/>
      <c r="R38" s="166" t="s">
        <v>179</v>
      </c>
    </row>
    <row r="39" spans="3:18" ht="27" customHeight="1">
      <c r="C39" s="725"/>
      <c r="D39" s="732" t="s">
        <v>43</v>
      </c>
      <c r="E39" s="700"/>
      <c r="F39" s="700"/>
      <c r="G39" s="700"/>
      <c r="H39" s="700"/>
      <c r="I39" s="700"/>
      <c r="J39" s="700"/>
      <c r="K39" s="733"/>
      <c r="L39" s="153">
        <v>1679</v>
      </c>
      <c r="M39" s="728">
        <f>+'DJ 1926 seccion B  '!I59</f>
        <v>26700000</v>
      </c>
      <c r="N39" s="728"/>
      <c r="O39" s="728"/>
      <c r="P39" s="728"/>
      <c r="Q39" s="728"/>
      <c r="R39" s="166" t="s">
        <v>179</v>
      </c>
    </row>
    <row r="40" spans="3:18" ht="27" customHeight="1">
      <c r="C40" s="725"/>
      <c r="D40" s="732" t="s">
        <v>44</v>
      </c>
      <c r="E40" s="700"/>
      <c r="F40" s="700"/>
      <c r="G40" s="700"/>
      <c r="H40" s="700"/>
      <c r="I40" s="700"/>
      <c r="J40" s="700"/>
      <c r="K40" s="733"/>
      <c r="L40" s="153">
        <v>1680</v>
      </c>
      <c r="M40" s="728"/>
      <c r="N40" s="728"/>
      <c r="O40" s="728"/>
      <c r="P40" s="728"/>
      <c r="Q40" s="728"/>
      <c r="R40" s="166" t="s">
        <v>179</v>
      </c>
    </row>
    <row r="41" spans="3:18" ht="27" customHeight="1">
      <c r="C41" s="725"/>
      <c r="D41" s="732" t="s">
        <v>45</v>
      </c>
      <c r="E41" s="700"/>
      <c r="F41" s="700"/>
      <c r="G41" s="700"/>
      <c r="H41" s="700"/>
      <c r="I41" s="700"/>
      <c r="J41" s="700"/>
      <c r="K41" s="733"/>
      <c r="L41" s="137">
        <v>1681</v>
      </c>
      <c r="M41" s="728"/>
      <c r="N41" s="728"/>
      <c r="O41" s="728"/>
      <c r="P41" s="728"/>
      <c r="Q41" s="728"/>
      <c r="R41" s="166" t="s">
        <v>179</v>
      </c>
    </row>
    <row r="42" spans="3:18" ht="27" customHeight="1">
      <c r="C42" s="725"/>
      <c r="D42" s="732" t="s">
        <v>46</v>
      </c>
      <c r="E42" s="700"/>
      <c r="F42" s="700"/>
      <c r="G42" s="700"/>
      <c r="H42" s="700"/>
      <c r="I42" s="700"/>
      <c r="J42" s="700"/>
      <c r="K42" s="733"/>
      <c r="L42" s="153">
        <v>1682</v>
      </c>
      <c r="M42" s="728">
        <f>+'DJ 1926 seccion B  '!I62</f>
        <v>997200.00000000012</v>
      </c>
      <c r="N42" s="728"/>
      <c r="O42" s="728"/>
      <c r="P42" s="728"/>
      <c r="Q42" s="728"/>
      <c r="R42" s="166" t="s">
        <v>179</v>
      </c>
    </row>
    <row r="43" spans="3:18" ht="27" customHeight="1">
      <c r="C43" s="725"/>
      <c r="D43" s="732" t="s">
        <v>47</v>
      </c>
      <c r="E43" s="700"/>
      <c r="F43" s="700"/>
      <c r="G43" s="700"/>
      <c r="H43" s="700"/>
      <c r="I43" s="700"/>
      <c r="J43" s="700"/>
      <c r="K43" s="733"/>
      <c r="L43" s="153">
        <v>1683</v>
      </c>
      <c r="M43" s="728">
        <f>+'RLI  final'!D29</f>
        <v>1065750</v>
      </c>
      <c r="N43" s="728"/>
      <c r="O43" s="728"/>
      <c r="P43" s="728"/>
      <c r="Q43" s="728"/>
      <c r="R43" s="166" t="s">
        <v>179</v>
      </c>
    </row>
    <row r="44" spans="3:18" ht="27" customHeight="1">
      <c r="C44" s="725"/>
      <c r="D44" s="743" t="s">
        <v>48</v>
      </c>
      <c r="E44" s="712"/>
      <c r="F44" s="712"/>
      <c r="G44" s="712"/>
      <c r="H44" s="712"/>
      <c r="I44" s="712"/>
      <c r="J44" s="712"/>
      <c r="K44" s="744"/>
      <c r="L44" s="153">
        <v>1684</v>
      </c>
      <c r="M44" s="728">
        <f>+'DJ 1926 seccion B  '!I68</f>
        <v>68470000</v>
      </c>
      <c r="N44" s="728"/>
      <c r="O44" s="728"/>
      <c r="P44" s="728"/>
      <c r="Q44" s="728"/>
      <c r="R44" s="166" t="s">
        <v>179</v>
      </c>
    </row>
    <row r="45" spans="3:18" ht="27" customHeight="1">
      <c r="C45" s="725"/>
      <c r="D45" s="732" t="s">
        <v>49</v>
      </c>
      <c r="E45" s="700"/>
      <c r="F45" s="700"/>
      <c r="G45" s="700"/>
      <c r="H45" s="700"/>
      <c r="I45" s="700"/>
      <c r="J45" s="700"/>
      <c r="K45" s="733"/>
      <c r="L45" s="153">
        <v>1685</v>
      </c>
      <c r="M45" s="728"/>
      <c r="N45" s="728"/>
      <c r="O45" s="728"/>
      <c r="P45" s="728"/>
      <c r="Q45" s="728"/>
      <c r="R45" s="166" t="s">
        <v>179</v>
      </c>
    </row>
    <row r="46" spans="3:18" ht="27" customHeight="1">
      <c r="C46" s="725"/>
      <c r="D46" s="732" t="s">
        <v>50</v>
      </c>
      <c r="E46" s="700"/>
      <c r="F46" s="700"/>
      <c r="G46" s="700"/>
      <c r="H46" s="700"/>
      <c r="I46" s="700"/>
      <c r="J46" s="700"/>
      <c r="K46" s="733"/>
      <c r="L46" s="153">
        <v>1686</v>
      </c>
      <c r="M46" s="728"/>
      <c r="N46" s="728"/>
      <c r="O46" s="728"/>
      <c r="P46" s="728"/>
      <c r="Q46" s="728"/>
      <c r="R46" s="166" t="s">
        <v>179</v>
      </c>
    </row>
    <row r="47" spans="3:18" ht="27" customHeight="1">
      <c r="C47" s="725"/>
      <c r="D47" s="743" t="s">
        <v>51</v>
      </c>
      <c r="E47" s="712"/>
      <c r="F47" s="712"/>
      <c r="G47" s="712"/>
      <c r="H47" s="712"/>
      <c r="I47" s="712"/>
      <c r="J47" s="712"/>
      <c r="K47" s="744"/>
      <c r="L47" s="153">
        <v>1183</v>
      </c>
      <c r="M47" s="728"/>
      <c r="N47" s="728"/>
      <c r="O47" s="728"/>
      <c r="P47" s="728"/>
      <c r="Q47" s="728"/>
      <c r="R47" s="166" t="s">
        <v>179</v>
      </c>
    </row>
    <row r="48" spans="3:18" ht="27" customHeight="1">
      <c r="C48" s="725"/>
      <c r="D48" s="732" t="s">
        <v>52</v>
      </c>
      <c r="E48" s="700"/>
      <c r="F48" s="700"/>
      <c r="G48" s="700"/>
      <c r="H48" s="700"/>
      <c r="I48" s="700"/>
      <c r="J48" s="700"/>
      <c r="K48" s="733"/>
      <c r="L48" s="153">
        <v>1687</v>
      </c>
      <c r="M48" s="728"/>
      <c r="N48" s="728"/>
      <c r="O48" s="728"/>
      <c r="P48" s="728"/>
      <c r="Q48" s="728"/>
      <c r="R48" s="166" t="s">
        <v>179</v>
      </c>
    </row>
    <row r="49" spans="3:18" ht="27" customHeight="1">
      <c r="C49" s="725"/>
      <c r="D49" s="150" t="s">
        <v>53</v>
      </c>
      <c r="E49" s="151"/>
      <c r="F49" s="151"/>
      <c r="G49" s="151"/>
      <c r="H49" s="151"/>
      <c r="I49" s="151"/>
      <c r="J49" s="151"/>
      <c r="K49" s="152"/>
      <c r="L49" s="153">
        <v>1688</v>
      </c>
      <c r="M49" s="728"/>
      <c r="N49" s="728"/>
      <c r="O49" s="728"/>
      <c r="P49" s="728"/>
      <c r="Q49" s="728"/>
      <c r="R49" s="166" t="s">
        <v>179</v>
      </c>
    </row>
    <row r="50" spans="3:18" ht="27" customHeight="1" thickBot="1">
      <c r="C50" s="725"/>
      <c r="D50" s="167" t="s">
        <v>54</v>
      </c>
      <c r="E50" s="168"/>
      <c r="F50" s="168"/>
      <c r="G50" s="168"/>
      <c r="H50" s="168"/>
      <c r="I50" s="168"/>
      <c r="J50" s="168"/>
      <c r="K50" s="169"/>
      <c r="L50" s="170">
        <v>1689</v>
      </c>
      <c r="M50" s="728"/>
      <c r="N50" s="728"/>
      <c r="O50" s="728"/>
      <c r="P50" s="728"/>
      <c r="Q50" s="728"/>
      <c r="R50" s="171" t="s">
        <v>179</v>
      </c>
    </row>
    <row r="51" spans="3:18" ht="54" customHeight="1" thickBot="1">
      <c r="C51" s="725"/>
      <c r="D51" s="745" t="s">
        <v>55</v>
      </c>
      <c r="E51" s="716"/>
      <c r="F51" s="716"/>
      <c r="G51" s="716"/>
      <c r="H51" s="716"/>
      <c r="I51" s="716"/>
      <c r="J51" s="716"/>
      <c r="K51" s="746"/>
      <c r="L51" s="161">
        <v>1728</v>
      </c>
      <c r="M51" s="747">
        <f>+M22-M23+M24+M25+M26+M27+M28+M29+M30+M31+M32+M33+M34+M35-M36-M37-M38-M39-M41-M42-M43-M44-M45-M46-M47-M48-M49-M50</f>
        <v>49856654.866999984</v>
      </c>
      <c r="N51" s="748"/>
      <c r="O51" s="748"/>
      <c r="P51" s="748"/>
      <c r="Q51" s="749"/>
      <c r="R51" s="162" t="s">
        <v>2</v>
      </c>
    </row>
    <row r="52" spans="3:18" ht="27" customHeight="1">
      <c r="C52" s="725"/>
      <c r="D52" s="741" t="s">
        <v>56</v>
      </c>
      <c r="E52" s="709"/>
      <c r="F52" s="709"/>
      <c r="G52" s="709"/>
      <c r="H52" s="709"/>
      <c r="I52" s="709"/>
      <c r="J52" s="709"/>
      <c r="K52" s="742"/>
      <c r="L52" s="144">
        <v>1154</v>
      </c>
      <c r="M52" s="727">
        <f>+'DJ 1926 seccion B  '!I75</f>
        <v>0</v>
      </c>
      <c r="N52" s="727"/>
      <c r="O52" s="727"/>
      <c r="P52" s="727"/>
      <c r="Q52" s="727"/>
      <c r="R52" s="163" t="s">
        <v>179</v>
      </c>
    </row>
    <row r="53" spans="3:18" ht="27" customHeight="1" thickBot="1">
      <c r="C53" s="725"/>
      <c r="D53" s="757" t="s">
        <v>57</v>
      </c>
      <c r="E53" s="758"/>
      <c r="F53" s="758"/>
      <c r="G53" s="758"/>
      <c r="H53" s="758"/>
      <c r="I53" s="758"/>
      <c r="J53" s="758"/>
      <c r="K53" s="759"/>
      <c r="L53" s="159">
        <v>1157</v>
      </c>
      <c r="M53" s="760"/>
      <c r="N53" s="760"/>
      <c r="O53" s="760"/>
      <c r="P53" s="760"/>
      <c r="Q53" s="760"/>
      <c r="R53" s="160" t="s">
        <v>179</v>
      </c>
    </row>
    <row r="54" spans="3:18" ht="45.6" customHeight="1" thickBot="1">
      <c r="C54" s="725"/>
      <c r="D54" s="761" t="s">
        <v>58</v>
      </c>
      <c r="E54" s="762"/>
      <c r="F54" s="762"/>
      <c r="G54" s="762"/>
      <c r="H54" s="762"/>
      <c r="I54" s="762"/>
      <c r="J54" s="762"/>
      <c r="K54" s="763"/>
      <c r="L54" s="161">
        <v>1690</v>
      </c>
      <c r="M54" s="764">
        <f>+M51-M52-M53</f>
        <v>49856654.866999984</v>
      </c>
      <c r="N54" s="764"/>
      <c r="O54" s="764"/>
      <c r="P54" s="764"/>
      <c r="Q54" s="764"/>
      <c r="R54" s="162" t="s">
        <v>2</v>
      </c>
    </row>
    <row r="55" spans="3:18" ht="27" customHeight="1" thickBot="1">
      <c r="C55" s="725"/>
      <c r="D55" s="765" t="s">
        <v>59</v>
      </c>
      <c r="E55" s="766"/>
      <c r="F55" s="766"/>
      <c r="G55" s="766"/>
      <c r="H55" s="766"/>
      <c r="I55" s="766"/>
      <c r="J55" s="766"/>
      <c r="K55" s="766"/>
      <c r="L55" s="766"/>
      <c r="M55" s="766"/>
      <c r="N55" s="766"/>
      <c r="O55" s="766"/>
      <c r="P55" s="766"/>
      <c r="Q55" s="766"/>
      <c r="R55" s="767"/>
    </row>
    <row r="56" spans="3:18" ht="27" customHeight="1">
      <c r="C56" s="725"/>
      <c r="D56" s="741" t="s">
        <v>60</v>
      </c>
      <c r="E56" s="709"/>
      <c r="F56" s="709"/>
      <c r="G56" s="709"/>
      <c r="H56" s="709"/>
      <c r="I56" s="709"/>
      <c r="J56" s="709"/>
      <c r="K56" s="709"/>
      <c r="L56" s="131">
        <v>1155</v>
      </c>
      <c r="M56" s="768">
        <f>+'DJ 1926 seccion B  '!I78</f>
        <v>0</v>
      </c>
      <c r="N56" s="768"/>
      <c r="O56" s="768"/>
      <c r="P56" s="768"/>
      <c r="Q56" s="768"/>
      <c r="R56" s="145" t="s">
        <v>0</v>
      </c>
    </row>
    <row r="57" spans="3:18" ht="42" customHeight="1" thickBot="1">
      <c r="C57" s="725"/>
      <c r="D57" s="750" t="s">
        <v>61</v>
      </c>
      <c r="E57" s="751"/>
      <c r="F57" s="751"/>
      <c r="G57" s="751"/>
      <c r="H57" s="751"/>
      <c r="I57" s="751"/>
      <c r="J57" s="751"/>
      <c r="K57" s="752"/>
      <c r="L57" s="172">
        <v>1156</v>
      </c>
      <c r="M57" s="753">
        <f>+'DJ 1926 seccion B  '!I79</f>
        <v>0</v>
      </c>
      <c r="N57" s="753"/>
      <c r="O57" s="753"/>
      <c r="P57" s="753"/>
      <c r="Q57" s="753"/>
      <c r="R57" s="173" t="s">
        <v>0</v>
      </c>
    </row>
    <row r="58" spans="3:18" ht="27" customHeight="1" thickBot="1">
      <c r="C58" s="726"/>
      <c r="D58" s="754" t="s">
        <v>62</v>
      </c>
      <c r="E58" s="755"/>
      <c r="F58" s="755"/>
      <c r="G58" s="755"/>
      <c r="H58" s="755"/>
      <c r="I58" s="755"/>
      <c r="J58" s="755"/>
      <c r="K58" s="756"/>
      <c r="L58" s="174">
        <v>1143</v>
      </c>
      <c r="M58" s="737"/>
      <c r="N58" s="737"/>
      <c r="O58" s="737"/>
      <c r="P58" s="737"/>
      <c r="Q58" s="737"/>
      <c r="R58" s="162" t="s">
        <v>2</v>
      </c>
    </row>
    <row r="59" spans="3:18" ht="15" customHeight="1"/>
  </sheetData>
  <mergeCells count="99">
    <mergeCell ref="D52:K52"/>
    <mergeCell ref="M52:Q52"/>
    <mergeCell ref="D57:K57"/>
    <mergeCell ref="M57:Q57"/>
    <mergeCell ref="D58:K58"/>
    <mergeCell ref="M58:Q58"/>
    <mergeCell ref="D53:K53"/>
    <mergeCell ref="M53:Q53"/>
    <mergeCell ref="D54:K54"/>
    <mergeCell ref="M54:Q54"/>
    <mergeCell ref="D55:R55"/>
    <mergeCell ref="D56:K56"/>
    <mergeCell ref="M56:Q56"/>
    <mergeCell ref="D48:K48"/>
    <mergeCell ref="M48:Q48"/>
    <mergeCell ref="M49:Q49"/>
    <mergeCell ref="M50:Q50"/>
    <mergeCell ref="D51:K51"/>
    <mergeCell ref="M51:Q51"/>
    <mergeCell ref="D45:K45"/>
    <mergeCell ref="M45:Q45"/>
    <mergeCell ref="D46:K46"/>
    <mergeCell ref="M46:Q46"/>
    <mergeCell ref="D47:K47"/>
    <mergeCell ref="M47:Q47"/>
    <mergeCell ref="D42:K42"/>
    <mergeCell ref="M42:Q42"/>
    <mergeCell ref="D43:K43"/>
    <mergeCell ref="M43:Q43"/>
    <mergeCell ref="D44:K44"/>
    <mergeCell ref="M44:Q44"/>
    <mergeCell ref="D39:K39"/>
    <mergeCell ref="M39:Q39"/>
    <mergeCell ref="D40:K40"/>
    <mergeCell ref="M40:Q40"/>
    <mergeCell ref="D41:K41"/>
    <mergeCell ref="M41:Q41"/>
    <mergeCell ref="D36:K36"/>
    <mergeCell ref="M36:Q36"/>
    <mergeCell ref="D37:K37"/>
    <mergeCell ref="M37:Q37"/>
    <mergeCell ref="D38:K38"/>
    <mergeCell ref="M38:Q38"/>
    <mergeCell ref="D33:K33"/>
    <mergeCell ref="M33:Q33"/>
    <mergeCell ref="D34:K34"/>
    <mergeCell ref="M34:Q34"/>
    <mergeCell ref="D35:K35"/>
    <mergeCell ref="M35:Q35"/>
    <mergeCell ref="M31:Q31"/>
    <mergeCell ref="D32:K32"/>
    <mergeCell ref="M32:Q32"/>
    <mergeCell ref="D30:K30"/>
    <mergeCell ref="M30:Q30"/>
    <mergeCell ref="C23:C58"/>
    <mergeCell ref="D23:K23"/>
    <mergeCell ref="M23:Q23"/>
    <mergeCell ref="D24:K24"/>
    <mergeCell ref="M24:Q24"/>
    <mergeCell ref="D25:K25"/>
    <mergeCell ref="M25:Q25"/>
    <mergeCell ref="D26:K26"/>
    <mergeCell ref="M26:Q26"/>
    <mergeCell ref="D27:K27"/>
    <mergeCell ref="M27:Q27"/>
    <mergeCell ref="D28:K28"/>
    <mergeCell ref="M28:Q28"/>
    <mergeCell ref="D29:K29"/>
    <mergeCell ref="M29:Q29"/>
    <mergeCell ref="D31:K31"/>
    <mergeCell ref="D22:K22"/>
    <mergeCell ref="M22:Q22"/>
    <mergeCell ref="D16:K16"/>
    <mergeCell ref="M16:Q16"/>
    <mergeCell ref="D17:K17"/>
    <mergeCell ref="M17:Q17"/>
    <mergeCell ref="D18:K18"/>
    <mergeCell ref="M18:Q18"/>
    <mergeCell ref="D19:K19"/>
    <mergeCell ref="M19:Q19"/>
    <mergeCell ref="D20:K20"/>
    <mergeCell ref="M20:Q20"/>
    <mergeCell ref="M21:Q21"/>
    <mergeCell ref="C2:R3"/>
    <mergeCell ref="C4:C22"/>
    <mergeCell ref="M4:Q4"/>
    <mergeCell ref="M5:Q5"/>
    <mergeCell ref="M6:Q6"/>
    <mergeCell ref="M7:Q7"/>
    <mergeCell ref="M8:Q8"/>
    <mergeCell ref="M9:Q9"/>
    <mergeCell ref="M10:Q10"/>
    <mergeCell ref="D11:K11"/>
    <mergeCell ref="M11:Q11"/>
    <mergeCell ref="M12:Q12"/>
    <mergeCell ref="M13:Q13"/>
    <mergeCell ref="M14:Q14"/>
    <mergeCell ref="D15:K15"/>
    <mergeCell ref="M15:Q15"/>
  </mergeCells>
  <hyperlinks>
    <hyperlink ref="C2:R3" location="'Indice F22'!A1" display="RECUADRO N° 12: BASE IMPONIBLE DE PRIMERA CATEGORIA RÉGIMEN DEL ARTÍCULO 14 LETRA A) LIR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U111"/>
  <sheetViews>
    <sheetView showGridLines="0" topLeftCell="A20" zoomScale="112" zoomScaleNormal="112" workbookViewId="0">
      <selection activeCell="I80" sqref="I80"/>
    </sheetView>
  </sheetViews>
  <sheetFormatPr baseColWidth="10" defaultRowHeight="11.25"/>
  <cols>
    <col min="1" max="1" width="4.140625" style="59" customWidth="1"/>
    <col min="2" max="2" width="4.42578125" style="60" customWidth="1"/>
    <col min="3" max="3" width="80.42578125" style="60" customWidth="1"/>
    <col min="4" max="4" width="11.42578125" style="60" customWidth="1"/>
    <col min="5" max="5" width="4.85546875" style="60" customWidth="1"/>
    <col min="6" max="6" width="13" style="60" customWidth="1"/>
    <col min="7" max="7" width="0.28515625" style="60" customWidth="1"/>
    <col min="8" max="8" width="48.42578125" style="60" customWidth="1"/>
    <col min="9" max="9" width="12" style="60" customWidth="1"/>
    <col min="10" max="10" width="13.42578125" style="60" customWidth="1"/>
    <col min="11" max="11" width="14.140625" style="60" customWidth="1"/>
    <col min="12" max="12" width="13.5703125" style="60" customWidth="1"/>
    <col min="13" max="13" width="5.7109375" style="60" customWidth="1"/>
    <col min="14" max="14" width="14.28515625" style="60" customWidth="1"/>
    <col min="15" max="15" width="16.85546875" style="60" customWidth="1"/>
    <col min="16" max="16" width="16.42578125" style="60" customWidth="1"/>
    <col min="17" max="17" width="18.7109375" style="60" customWidth="1"/>
    <col min="18" max="18" width="17.42578125" style="60" customWidth="1"/>
    <col min="19" max="19" width="17.28515625" style="60" customWidth="1"/>
    <col min="20" max="30" width="15.7109375" style="60" customWidth="1"/>
    <col min="31" max="255" width="11.42578125" style="59"/>
    <col min="256" max="256" width="4.140625" style="59" customWidth="1"/>
    <col min="257" max="257" width="10.42578125" style="59" customWidth="1"/>
    <col min="258" max="258" width="34.140625" style="59" customWidth="1"/>
    <col min="259" max="259" width="17.5703125" style="59" customWidth="1"/>
    <col min="260" max="261" width="10.5703125" style="59" customWidth="1"/>
    <col min="262" max="262" width="13" style="59" customWidth="1"/>
    <col min="263" max="263" width="0.28515625" style="59" customWidth="1"/>
    <col min="264" max="264" width="43" style="59" customWidth="1"/>
    <col min="265" max="265" width="12" style="59" customWidth="1"/>
    <col min="266" max="266" width="13.42578125" style="59" customWidth="1"/>
    <col min="267" max="267" width="14.140625" style="59" customWidth="1"/>
    <col min="268" max="268" width="13.5703125" style="59" customWidth="1"/>
    <col min="269" max="269" width="5.7109375" style="59" customWidth="1"/>
    <col min="270" max="270" width="14.28515625" style="59" customWidth="1"/>
    <col min="271" max="271" width="16.85546875" style="59" customWidth="1"/>
    <col min="272" max="272" width="16.42578125" style="59" customWidth="1"/>
    <col min="273" max="273" width="18.7109375" style="59" customWidth="1"/>
    <col min="274" max="274" width="17.42578125" style="59" customWidth="1"/>
    <col min="275" max="275" width="17.28515625" style="59" customWidth="1"/>
    <col min="276" max="286" width="15.7109375" style="59" customWidth="1"/>
    <col min="287" max="511" width="11.42578125" style="59"/>
    <col min="512" max="512" width="4.140625" style="59" customWidth="1"/>
    <col min="513" max="513" width="10.42578125" style="59" customWidth="1"/>
    <col min="514" max="514" width="34.140625" style="59" customWidth="1"/>
    <col min="515" max="515" width="17.5703125" style="59" customWidth="1"/>
    <col min="516" max="517" width="10.5703125" style="59" customWidth="1"/>
    <col min="518" max="518" width="13" style="59" customWidth="1"/>
    <col min="519" max="519" width="0.28515625" style="59" customWidth="1"/>
    <col min="520" max="520" width="43" style="59" customWidth="1"/>
    <col min="521" max="521" width="12" style="59" customWidth="1"/>
    <col min="522" max="522" width="13.42578125" style="59" customWidth="1"/>
    <col min="523" max="523" width="14.140625" style="59" customWidth="1"/>
    <col min="524" max="524" width="13.5703125" style="59" customWidth="1"/>
    <col min="525" max="525" width="5.7109375" style="59" customWidth="1"/>
    <col min="526" max="526" width="14.28515625" style="59" customWidth="1"/>
    <col min="527" max="527" width="16.85546875" style="59" customWidth="1"/>
    <col min="528" max="528" width="16.42578125" style="59" customWidth="1"/>
    <col min="529" max="529" width="18.7109375" style="59" customWidth="1"/>
    <col min="530" max="530" width="17.42578125" style="59" customWidth="1"/>
    <col min="531" max="531" width="17.28515625" style="59" customWidth="1"/>
    <col min="532" max="542" width="15.7109375" style="59" customWidth="1"/>
    <col min="543" max="767" width="11.42578125" style="59"/>
    <col min="768" max="768" width="4.140625" style="59" customWidth="1"/>
    <col min="769" max="769" width="10.42578125" style="59" customWidth="1"/>
    <col min="770" max="770" width="34.140625" style="59" customWidth="1"/>
    <col min="771" max="771" width="17.5703125" style="59" customWidth="1"/>
    <col min="772" max="773" width="10.5703125" style="59" customWidth="1"/>
    <col min="774" max="774" width="13" style="59" customWidth="1"/>
    <col min="775" max="775" width="0.28515625" style="59" customWidth="1"/>
    <col min="776" max="776" width="43" style="59" customWidth="1"/>
    <col min="777" max="777" width="12" style="59" customWidth="1"/>
    <col min="778" max="778" width="13.42578125" style="59" customWidth="1"/>
    <col min="779" max="779" width="14.140625" style="59" customWidth="1"/>
    <col min="780" max="780" width="13.5703125" style="59" customWidth="1"/>
    <col min="781" max="781" width="5.7109375" style="59" customWidth="1"/>
    <col min="782" max="782" width="14.28515625" style="59" customWidth="1"/>
    <col min="783" max="783" width="16.85546875" style="59" customWidth="1"/>
    <col min="784" max="784" width="16.42578125" style="59" customWidth="1"/>
    <col min="785" max="785" width="18.7109375" style="59" customWidth="1"/>
    <col min="786" max="786" width="17.42578125" style="59" customWidth="1"/>
    <col min="787" max="787" width="17.28515625" style="59" customWidth="1"/>
    <col min="788" max="798" width="15.7109375" style="59" customWidth="1"/>
    <col min="799" max="1023" width="11.42578125" style="59"/>
    <col min="1024" max="1024" width="4.140625" style="59" customWidth="1"/>
    <col min="1025" max="1025" width="10.42578125" style="59" customWidth="1"/>
    <col min="1026" max="1026" width="34.140625" style="59" customWidth="1"/>
    <col min="1027" max="1027" width="17.5703125" style="59" customWidth="1"/>
    <col min="1028" max="1029" width="10.5703125" style="59" customWidth="1"/>
    <col min="1030" max="1030" width="13" style="59" customWidth="1"/>
    <col min="1031" max="1031" width="0.28515625" style="59" customWidth="1"/>
    <col min="1032" max="1032" width="43" style="59" customWidth="1"/>
    <col min="1033" max="1033" width="12" style="59" customWidth="1"/>
    <col min="1034" max="1034" width="13.42578125" style="59" customWidth="1"/>
    <col min="1035" max="1035" width="14.140625" style="59" customWidth="1"/>
    <col min="1036" max="1036" width="13.5703125" style="59" customWidth="1"/>
    <col min="1037" max="1037" width="5.7109375" style="59" customWidth="1"/>
    <col min="1038" max="1038" width="14.28515625" style="59" customWidth="1"/>
    <col min="1039" max="1039" width="16.85546875" style="59" customWidth="1"/>
    <col min="1040" max="1040" width="16.42578125" style="59" customWidth="1"/>
    <col min="1041" max="1041" width="18.7109375" style="59" customWidth="1"/>
    <col min="1042" max="1042" width="17.42578125" style="59" customWidth="1"/>
    <col min="1043" max="1043" width="17.28515625" style="59" customWidth="1"/>
    <col min="1044" max="1054" width="15.7109375" style="59" customWidth="1"/>
    <col min="1055" max="1279" width="11.42578125" style="59"/>
    <col min="1280" max="1280" width="4.140625" style="59" customWidth="1"/>
    <col min="1281" max="1281" width="10.42578125" style="59" customWidth="1"/>
    <col min="1282" max="1282" width="34.140625" style="59" customWidth="1"/>
    <col min="1283" max="1283" width="17.5703125" style="59" customWidth="1"/>
    <col min="1284" max="1285" width="10.5703125" style="59" customWidth="1"/>
    <col min="1286" max="1286" width="13" style="59" customWidth="1"/>
    <col min="1287" max="1287" width="0.28515625" style="59" customWidth="1"/>
    <col min="1288" max="1288" width="43" style="59" customWidth="1"/>
    <col min="1289" max="1289" width="12" style="59" customWidth="1"/>
    <col min="1290" max="1290" width="13.42578125" style="59" customWidth="1"/>
    <col min="1291" max="1291" width="14.140625" style="59" customWidth="1"/>
    <col min="1292" max="1292" width="13.5703125" style="59" customWidth="1"/>
    <col min="1293" max="1293" width="5.7109375" style="59" customWidth="1"/>
    <col min="1294" max="1294" width="14.28515625" style="59" customWidth="1"/>
    <col min="1295" max="1295" width="16.85546875" style="59" customWidth="1"/>
    <col min="1296" max="1296" width="16.42578125" style="59" customWidth="1"/>
    <col min="1297" max="1297" width="18.7109375" style="59" customWidth="1"/>
    <col min="1298" max="1298" width="17.42578125" style="59" customWidth="1"/>
    <col min="1299" max="1299" width="17.28515625" style="59" customWidth="1"/>
    <col min="1300" max="1310" width="15.7109375" style="59" customWidth="1"/>
    <col min="1311" max="1535" width="11.42578125" style="59"/>
    <col min="1536" max="1536" width="4.140625" style="59" customWidth="1"/>
    <col min="1537" max="1537" width="10.42578125" style="59" customWidth="1"/>
    <col min="1538" max="1538" width="34.140625" style="59" customWidth="1"/>
    <col min="1539" max="1539" width="17.5703125" style="59" customWidth="1"/>
    <col min="1540" max="1541" width="10.5703125" style="59" customWidth="1"/>
    <col min="1542" max="1542" width="13" style="59" customWidth="1"/>
    <col min="1543" max="1543" width="0.28515625" style="59" customWidth="1"/>
    <col min="1544" max="1544" width="43" style="59" customWidth="1"/>
    <col min="1545" max="1545" width="12" style="59" customWidth="1"/>
    <col min="1546" max="1546" width="13.42578125" style="59" customWidth="1"/>
    <col min="1547" max="1547" width="14.140625" style="59" customWidth="1"/>
    <col min="1548" max="1548" width="13.5703125" style="59" customWidth="1"/>
    <col min="1549" max="1549" width="5.7109375" style="59" customWidth="1"/>
    <col min="1550" max="1550" width="14.28515625" style="59" customWidth="1"/>
    <col min="1551" max="1551" width="16.85546875" style="59" customWidth="1"/>
    <col min="1552" max="1552" width="16.42578125" style="59" customWidth="1"/>
    <col min="1553" max="1553" width="18.7109375" style="59" customWidth="1"/>
    <col min="1554" max="1554" width="17.42578125" style="59" customWidth="1"/>
    <col min="1555" max="1555" width="17.28515625" style="59" customWidth="1"/>
    <col min="1556" max="1566" width="15.7109375" style="59" customWidth="1"/>
    <col min="1567" max="1791" width="11.42578125" style="59"/>
    <col min="1792" max="1792" width="4.140625" style="59" customWidth="1"/>
    <col min="1793" max="1793" width="10.42578125" style="59" customWidth="1"/>
    <col min="1794" max="1794" width="34.140625" style="59" customWidth="1"/>
    <col min="1795" max="1795" width="17.5703125" style="59" customWidth="1"/>
    <col min="1796" max="1797" width="10.5703125" style="59" customWidth="1"/>
    <col min="1798" max="1798" width="13" style="59" customWidth="1"/>
    <col min="1799" max="1799" width="0.28515625" style="59" customWidth="1"/>
    <col min="1800" max="1800" width="43" style="59" customWidth="1"/>
    <col min="1801" max="1801" width="12" style="59" customWidth="1"/>
    <col min="1802" max="1802" width="13.42578125" style="59" customWidth="1"/>
    <col min="1803" max="1803" width="14.140625" style="59" customWidth="1"/>
    <col min="1804" max="1804" width="13.5703125" style="59" customWidth="1"/>
    <col min="1805" max="1805" width="5.7109375" style="59" customWidth="1"/>
    <col min="1806" max="1806" width="14.28515625" style="59" customWidth="1"/>
    <col min="1807" max="1807" width="16.85546875" style="59" customWidth="1"/>
    <col min="1808" max="1808" width="16.42578125" style="59" customWidth="1"/>
    <col min="1809" max="1809" width="18.7109375" style="59" customWidth="1"/>
    <col min="1810" max="1810" width="17.42578125" style="59" customWidth="1"/>
    <col min="1811" max="1811" width="17.28515625" style="59" customWidth="1"/>
    <col min="1812" max="1822" width="15.7109375" style="59" customWidth="1"/>
    <col min="1823" max="2047" width="11.42578125" style="59"/>
    <col min="2048" max="2048" width="4.140625" style="59" customWidth="1"/>
    <col min="2049" max="2049" width="10.42578125" style="59" customWidth="1"/>
    <col min="2050" max="2050" width="34.140625" style="59" customWidth="1"/>
    <col min="2051" max="2051" width="17.5703125" style="59" customWidth="1"/>
    <col min="2052" max="2053" width="10.5703125" style="59" customWidth="1"/>
    <col min="2054" max="2054" width="13" style="59" customWidth="1"/>
    <col min="2055" max="2055" width="0.28515625" style="59" customWidth="1"/>
    <col min="2056" max="2056" width="43" style="59" customWidth="1"/>
    <col min="2057" max="2057" width="12" style="59" customWidth="1"/>
    <col min="2058" max="2058" width="13.42578125" style="59" customWidth="1"/>
    <col min="2059" max="2059" width="14.140625" style="59" customWidth="1"/>
    <col min="2060" max="2060" width="13.5703125" style="59" customWidth="1"/>
    <col min="2061" max="2061" width="5.7109375" style="59" customWidth="1"/>
    <col min="2062" max="2062" width="14.28515625" style="59" customWidth="1"/>
    <col min="2063" max="2063" width="16.85546875" style="59" customWidth="1"/>
    <col min="2064" max="2064" width="16.42578125" style="59" customWidth="1"/>
    <col min="2065" max="2065" width="18.7109375" style="59" customWidth="1"/>
    <col min="2066" max="2066" width="17.42578125" style="59" customWidth="1"/>
    <col min="2067" max="2067" width="17.28515625" style="59" customWidth="1"/>
    <col min="2068" max="2078" width="15.7109375" style="59" customWidth="1"/>
    <col min="2079" max="2303" width="11.42578125" style="59"/>
    <col min="2304" max="2304" width="4.140625" style="59" customWidth="1"/>
    <col min="2305" max="2305" width="10.42578125" style="59" customWidth="1"/>
    <col min="2306" max="2306" width="34.140625" style="59" customWidth="1"/>
    <col min="2307" max="2307" width="17.5703125" style="59" customWidth="1"/>
    <col min="2308" max="2309" width="10.5703125" style="59" customWidth="1"/>
    <col min="2310" max="2310" width="13" style="59" customWidth="1"/>
    <col min="2311" max="2311" width="0.28515625" style="59" customWidth="1"/>
    <col min="2312" max="2312" width="43" style="59" customWidth="1"/>
    <col min="2313" max="2313" width="12" style="59" customWidth="1"/>
    <col min="2314" max="2314" width="13.42578125" style="59" customWidth="1"/>
    <col min="2315" max="2315" width="14.140625" style="59" customWidth="1"/>
    <col min="2316" max="2316" width="13.5703125" style="59" customWidth="1"/>
    <col min="2317" max="2317" width="5.7109375" style="59" customWidth="1"/>
    <col min="2318" max="2318" width="14.28515625" style="59" customWidth="1"/>
    <col min="2319" max="2319" width="16.85546875" style="59" customWidth="1"/>
    <col min="2320" max="2320" width="16.42578125" style="59" customWidth="1"/>
    <col min="2321" max="2321" width="18.7109375" style="59" customWidth="1"/>
    <col min="2322" max="2322" width="17.42578125" style="59" customWidth="1"/>
    <col min="2323" max="2323" width="17.28515625" style="59" customWidth="1"/>
    <col min="2324" max="2334" width="15.7109375" style="59" customWidth="1"/>
    <col min="2335" max="2559" width="11.42578125" style="59"/>
    <col min="2560" max="2560" width="4.140625" style="59" customWidth="1"/>
    <col min="2561" max="2561" width="10.42578125" style="59" customWidth="1"/>
    <col min="2562" max="2562" width="34.140625" style="59" customWidth="1"/>
    <col min="2563" max="2563" width="17.5703125" style="59" customWidth="1"/>
    <col min="2564" max="2565" width="10.5703125" style="59" customWidth="1"/>
    <col min="2566" max="2566" width="13" style="59" customWidth="1"/>
    <col min="2567" max="2567" width="0.28515625" style="59" customWidth="1"/>
    <col min="2568" max="2568" width="43" style="59" customWidth="1"/>
    <col min="2569" max="2569" width="12" style="59" customWidth="1"/>
    <col min="2570" max="2570" width="13.42578125" style="59" customWidth="1"/>
    <col min="2571" max="2571" width="14.140625" style="59" customWidth="1"/>
    <col min="2572" max="2572" width="13.5703125" style="59" customWidth="1"/>
    <col min="2573" max="2573" width="5.7109375" style="59" customWidth="1"/>
    <col min="2574" max="2574" width="14.28515625" style="59" customWidth="1"/>
    <col min="2575" max="2575" width="16.85546875" style="59" customWidth="1"/>
    <col min="2576" max="2576" width="16.42578125" style="59" customWidth="1"/>
    <col min="2577" max="2577" width="18.7109375" style="59" customWidth="1"/>
    <col min="2578" max="2578" width="17.42578125" style="59" customWidth="1"/>
    <col min="2579" max="2579" width="17.28515625" style="59" customWidth="1"/>
    <col min="2580" max="2590" width="15.7109375" style="59" customWidth="1"/>
    <col min="2591" max="2815" width="11.42578125" style="59"/>
    <col min="2816" max="2816" width="4.140625" style="59" customWidth="1"/>
    <col min="2817" max="2817" width="10.42578125" style="59" customWidth="1"/>
    <col min="2818" max="2818" width="34.140625" style="59" customWidth="1"/>
    <col min="2819" max="2819" width="17.5703125" style="59" customWidth="1"/>
    <col min="2820" max="2821" width="10.5703125" style="59" customWidth="1"/>
    <col min="2822" max="2822" width="13" style="59" customWidth="1"/>
    <col min="2823" max="2823" width="0.28515625" style="59" customWidth="1"/>
    <col min="2824" max="2824" width="43" style="59" customWidth="1"/>
    <col min="2825" max="2825" width="12" style="59" customWidth="1"/>
    <col min="2826" max="2826" width="13.42578125" style="59" customWidth="1"/>
    <col min="2827" max="2827" width="14.140625" style="59" customWidth="1"/>
    <col min="2828" max="2828" width="13.5703125" style="59" customWidth="1"/>
    <col min="2829" max="2829" width="5.7109375" style="59" customWidth="1"/>
    <col min="2830" max="2830" width="14.28515625" style="59" customWidth="1"/>
    <col min="2831" max="2831" width="16.85546875" style="59" customWidth="1"/>
    <col min="2832" max="2832" width="16.42578125" style="59" customWidth="1"/>
    <col min="2833" max="2833" width="18.7109375" style="59" customWidth="1"/>
    <col min="2834" max="2834" width="17.42578125" style="59" customWidth="1"/>
    <col min="2835" max="2835" width="17.28515625" style="59" customWidth="1"/>
    <col min="2836" max="2846" width="15.7109375" style="59" customWidth="1"/>
    <col min="2847" max="3071" width="11.42578125" style="59"/>
    <col min="3072" max="3072" width="4.140625" style="59" customWidth="1"/>
    <col min="3073" max="3073" width="10.42578125" style="59" customWidth="1"/>
    <col min="3074" max="3074" width="34.140625" style="59" customWidth="1"/>
    <col min="3075" max="3075" width="17.5703125" style="59" customWidth="1"/>
    <col min="3076" max="3077" width="10.5703125" style="59" customWidth="1"/>
    <col min="3078" max="3078" width="13" style="59" customWidth="1"/>
    <col min="3079" max="3079" width="0.28515625" style="59" customWidth="1"/>
    <col min="3080" max="3080" width="43" style="59" customWidth="1"/>
    <col min="3081" max="3081" width="12" style="59" customWidth="1"/>
    <col min="3082" max="3082" width="13.42578125" style="59" customWidth="1"/>
    <col min="3083" max="3083" width="14.140625" style="59" customWidth="1"/>
    <col min="3084" max="3084" width="13.5703125" style="59" customWidth="1"/>
    <col min="3085" max="3085" width="5.7109375" style="59" customWidth="1"/>
    <col min="3086" max="3086" width="14.28515625" style="59" customWidth="1"/>
    <col min="3087" max="3087" width="16.85546875" style="59" customWidth="1"/>
    <col min="3088" max="3088" width="16.42578125" style="59" customWidth="1"/>
    <col min="3089" max="3089" width="18.7109375" style="59" customWidth="1"/>
    <col min="3090" max="3090" width="17.42578125" style="59" customWidth="1"/>
    <col min="3091" max="3091" width="17.28515625" style="59" customWidth="1"/>
    <col min="3092" max="3102" width="15.7109375" style="59" customWidth="1"/>
    <col min="3103" max="3327" width="11.42578125" style="59"/>
    <col min="3328" max="3328" width="4.140625" style="59" customWidth="1"/>
    <col min="3329" max="3329" width="10.42578125" style="59" customWidth="1"/>
    <col min="3330" max="3330" width="34.140625" style="59" customWidth="1"/>
    <col min="3331" max="3331" width="17.5703125" style="59" customWidth="1"/>
    <col min="3332" max="3333" width="10.5703125" style="59" customWidth="1"/>
    <col min="3334" max="3334" width="13" style="59" customWidth="1"/>
    <col min="3335" max="3335" width="0.28515625" style="59" customWidth="1"/>
    <col min="3336" max="3336" width="43" style="59" customWidth="1"/>
    <col min="3337" max="3337" width="12" style="59" customWidth="1"/>
    <col min="3338" max="3338" width="13.42578125" style="59" customWidth="1"/>
    <col min="3339" max="3339" width="14.140625" style="59" customWidth="1"/>
    <col min="3340" max="3340" width="13.5703125" style="59" customWidth="1"/>
    <col min="3341" max="3341" width="5.7109375" style="59" customWidth="1"/>
    <col min="3342" max="3342" width="14.28515625" style="59" customWidth="1"/>
    <col min="3343" max="3343" width="16.85546875" style="59" customWidth="1"/>
    <col min="3344" max="3344" width="16.42578125" style="59" customWidth="1"/>
    <col min="3345" max="3345" width="18.7109375" style="59" customWidth="1"/>
    <col min="3346" max="3346" width="17.42578125" style="59" customWidth="1"/>
    <col min="3347" max="3347" width="17.28515625" style="59" customWidth="1"/>
    <col min="3348" max="3358" width="15.7109375" style="59" customWidth="1"/>
    <col min="3359" max="3583" width="11.42578125" style="59"/>
    <col min="3584" max="3584" width="4.140625" style="59" customWidth="1"/>
    <col min="3585" max="3585" width="10.42578125" style="59" customWidth="1"/>
    <col min="3586" max="3586" width="34.140625" style="59" customWidth="1"/>
    <col min="3587" max="3587" width="17.5703125" style="59" customWidth="1"/>
    <col min="3588" max="3589" width="10.5703125" style="59" customWidth="1"/>
    <col min="3590" max="3590" width="13" style="59" customWidth="1"/>
    <col min="3591" max="3591" width="0.28515625" style="59" customWidth="1"/>
    <col min="3592" max="3592" width="43" style="59" customWidth="1"/>
    <col min="3593" max="3593" width="12" style="59" customWidth="1"/>
    <col min="3594" max="3594" width="13.42578125" style="59" customWidth="1"/>
    <col min="3595" max="3595" width="14.140625" style="59" customWidth="1"/>
    <col min="3596" max="3596" width="13.5703125" style="59" customWidth="1"/>
    <col min="3597" max="3597" width="5.7109375" style="59" customWidth="1"/>
    <col min="3598" max="3598" width="14.28515625" style="59" customWidth="1"/>
    <col min="3599" max="3599" width="16.85546875" style="59" customWidth="1"/>
    <col min="3600" max="3600" width="16.42578125" style="59" customWidth="1"/>
    <col min="3601" max="3601" width="18.7109375" style="59" customWidth="1"/>
    <col min="3602" max="3602" width="17.42578125" style="59" customWidth="1"/>
    <col min="3603" max="3603" width="17.28515625" style="59" customWidth="1"/>
    <col min="3604" max="3614" width="15.7109375" style="59" customWidth="1"/>
    <col min="3615" max="3839" width="11.42578125" style="59"/>
    <col min="3840" max="3840" width="4.140625" style="59" customWidth="1"/>
    <col min="3841" max="3841" width="10.42578125" style="59" customWidth="1"/>
    <col min="3842" max="3842" width="34.140625" style="59" customWidth="1"/>
    <col min="3843" max="3843" width="17.5703125" style="59" customWidth="1"/>
    <col min="3844" max="3845" width="10.5703125" style="59" customWidth="1"/>
    <col min="3846" max="3846" width="13" style="59" customWidth="1"/>
    <col min="3847" max="3847" width="0.28515625" style="59" customWidth="1"/>
    <col min="3848" max="3848" width="43" style="59" customWidth="1"/>
    <col min="3849" max="3849" width="12" style="59" customWidth="1"/>
    <col min="3850" max="3850" width="13.42578125" style="59" customWidth="1"/>
    <col min="3851" max="3851" width="14.140625" style="59" customWidth="1"/>
    <col min="3852" max="3852" width="13.5703125" style="59" customWidth="1"/>
    <col min="3853" max="3853" width="5.7109375" style="59" customWidth="1"/>
    <col min="3854" max="3854" width="14.28515625" style="59" customWidth="1"/>
    <col min="3855" max="3855" width="16.85546875" style="59" customWidth="1"/>
    <col min="3856" max="3856" width="16.42578125" style="59" customWidth="1"/>
    <col min="3857" max="3857" width="18.7109375" style="59" customWidth="1"/>
    <col min="3858" max="3858" width="17.42578125" style="59" customWidth="1"/>
    <col min="3859" max="3859" width="17.28515625" style="59" customWidth="1"/>
    <col min="3860" max="3870" width="15.7109375" style="59" customWidth="1"/>
    <col min="3871" max="4095" width="11.42578125" style="59"/>
    <col min="4096" max="4096" width="4.140625" style="59" customWidth="1"/>
    <col min="4097" max="4097" width="10.42578125" style="59" customWidth="1"/>
    <col min="4098" max="4098" width="34.140625" style="59" customWidth="1"/>
    <col min="4099" max="4099" width="17.5703125" style="59" customWidth="1"/>
    <col min="4100" max="4101" width="10.5703125" style="59" customWidth="1"/>
    <col min="4102" max="4102" width="13" style="59" customWidth="1"/>
    <col min="4103" max="4103" width="0.28515625" style="59" customWidth="1"/>
    <col min="4104" max="4104" width="43" style="59" customWidth="1"/>
    <col min="4105" max="4105" width="12" style="59" customWidth="1"/>
    <col min="4106" max="4106" width="13.42578125" style="59" customWidth="1"/>
    <col min="4107" max="4107" width="14.140625" style="59" customWidth="1"/>
    <col min="4108" max="4108" width="13.5703125" style="59" customWidth="1"/>
    <col min="4109" max="4109" width="5.7109375" style="59" customWidth="1"/>
    <col min="4110" max="4110" width="14.28515625" style="59" customWidth="1"/>
    <col min="4111" max="4111" width="16.85546875" style="59" customWidth="1"/>
    <col min="4112" max="4112" width="16.42578125" style="59" customWidth="1"/>
    <col min="4113" max="4113" width="18.7109375" style="59" customWidth="1"/>
    <col min="4114" max="4114" width="17.42578125" style="59" customWidth="1"/>
    <col min="4115" max="4115" width="17.28515625" style="59" customWidth="1"/>
    <col min="4116" max="4126" width="15.7109375" style="59" customWidth="1"/>
    <col min="4127" max="4351" width="11.42578125" style="59"/>
    <col min="4352" max="4352" width="4.140625" style="59" customWidth="1"/>
    <col min="4353" max="4353" width="10.42578125" style="59" customWidth="1"/>
    <col min="4354" max="4354" width="34.140625" style="59" customWidth="1"/>
    <col min="4355" max="4355" width="17.5703125" style="59" customWidth="1"/>
    <col min="4356" max="4357" width="10.5703125" style="59" customWidth="1"/>
    <col min="4358" max="4358" width="13" style="59" customWidth="1"/>
    <col min="4359" max="4359" width="0.28515625" style="59" customWidth="1"/>
    <col min="4360" max="4360" width="43" style="59" customWidth="1"/>
    <col min="4361" max="4361" width="12" style="59" customWidth="1"/>
    <col min="4362" max="4362" width="13.42578125" style="59" customWidth="1"/>
    <col min="4363" max="4363" width="14.140625" style="59" customWidth="1"/>
    <col min="4364" max="4364" width="13.5703125" style="59" customWidth="1"/>
    <col min="4365" max="4365" width="5.7109375" style="59" customWidth="1"/>
    <col min="4366" max="4366" width="14.28515625" style="59" customWidth="1"/>
    <col min="4367" max="4367" width="16.85546875" style="59" customWidth="1"/>
    <col min="4368" max="4368" width="16.42578125" style="59" customWidth="1"/>
    <col min="4369" max="4369" width="18.7109375" style="59" customWidth="1"/>
    <col min="4370" max="4370" width="17.42578125" style="59" customWidth="1"/>
    <col min="4371" max="4371" width="17.28515625" style="59" customWidth="1"/>
    <col min="4372" max="4382" width="15.7109375" style="59" customWidth="1"/>
    <col min="4383" max="4607" width="11.42578125" style="59"/>
    <col min="4608" max="4608" width="4.140625" style="59" customWidth="1"/>
    <col min="4609" max="4609" width="10.42578125" style="59" customWidth="1"/>
    <col min="4610" max="4610" width="34.140625" style="59" customWidth="1"/>
    <col min="4611" max="4611" width="17.5703125" style="59" customWidth="1"/>
    <col min="4612" max="4613" width="10.5703125" style="59" customWidth="1"/>
    <col min="4614" max="4614" width="13" style="59" customWidth="1"/>
    <col min="4615" max="4615" width="0.28515625" style="59" customWidth="1"/>
    <col min="4616" max="4616" width="43" style="59" customWidth="1"/>
    <col min="4617" max="4617" width="12" style="59" customWidth="1"/>
    <col min="4618" max="4618" width="13.42578125" style="59" customWidth="1"/>
    <col min="4619" max="4619" width="14.140625" style="59" customWidth="1"/>
    <col min="4620" max="4620" width="13.5703125" style="59" customWidth="1"/>
    <col min="4621" max="4621" width="5.7109375" style="59" customWidth="1"/>
    <col min="4622" max="4622" width="14.28515625" style="59" customWidth="1"/>
    <col min="4623" max="4623" width="16.85546875" style="59" customWidth="1"/>
    <col min="4624" max="4624" width="16.42578125" style="59" customWidth="1"/>
    <col min="4625" max="4625" width="18.7109375" style="59" customWidth="1"/>
    <col min="4626" max="4626" width="17.42578125" style="59" customWidth="1"/>
    <col min="4627" max="4627" width="17.28515625" style="59" customWidth="1"/>
    <col min="4628" max="4638" width="15.7109375" style="59" customWidth="1"/>
    <col min="4639" max="4863" width="11.42578125" style="59"/>
    <col min="4864" max="4864" width="4.140625" style="59" customWidth="1"/>
    <col min="4865" max="4865" width="10.42578125" style="59" customWidth="1"/>
    <col min="4866" max="4866" width="34.140625" style="59" customWidth="1"/>
    <col min="4867" max="4867" width="17.5703125" style="59" customWidth="1"/>
    <col min="4868" max="4869" width="10.5703125" style="59" customWidth="1"/>
    <col min="4870" max="4870" width="13" style="59" customWidth="1"/>
    <col min="4871" max="4871" width="0.28515625" style="59" customWidth="1"/>
    <col min="4872" max="4872" width="43" style="59" customWidth="1"/>
    <col min="4873" max="4873" width="12" style="59" customWidth="1"/>
    <col min="4874" max="4874" width="13.42578125" style="59" customWidth="1"/>
    <col min="4875" max="4875" width="14.140625" style="59" customWidth="1"/>
    <col min="4876" max="4876" width="13.5703125" style="59" customWidth="1"/>
    <col min="4877" max="4877" width="5.7109375" style="59" customWidth="1"/>
    <col min="4878" max="4878" width="14.28515625" style="59" customWidth="1"/>
    <col min="4879" max="4879" width="16.85546875" style="59" customWidth="1"/>
    <col min="4880" max="4880" width="16.42578125" style="59" customWidth="1"/>
    <col min="4881" max="4881" width="18.7109375" style="59" customWidth="1"/>
    <col min="4882" max="4882" width="17.42578125" style="59" customWidth="1"/>
    <col min="4883" max="4883" width="17.28515625" style="59" customWidth="1"/>
    <col min="4884" max="4894" width="15.7109375" style="59" customWidth="1"/>
    <col min="4895" max="5119" width="11.42578125" style="59"/>
    <col min="5120" max="5120" width="4.140625" style="59" customWidth="1"/>
    <col min="5121" max="5121" width="10.42578125" style="59" customWidth="1"/>
    <col min="5122" max="5122" width="34.140625" style="59" customWidth="1"/>
    <col min="5123" max="5123" width="17.5703125" style="59" customWidth="1"/>
    <col min="5124" max="5125" width="10.5703125" style="59" customWidth="1"/>
    <col min="5126" max="5126" width="13" style="59" customWidth="1"/>
    <col min="5127" max="5127" width="0.28515625" style="59" customWidth="1"/>
    <col min="5128" max="5128" width="43" style="59" customWidth="1"/>
    <col min="5129" max="5129" width="12" style="59" customWidth="1"/>
    <col min="5130" max="5130" width="13.42578125" style="59" customWidth="1"/>
    <col min="5131" max="5131" width="14.140625" style="59" customWidth="1"/>
    <col min="5132" max="5132" width="13.5703125" style="59" customWidth="1"/>
    <col min="5133" max="5133" width="5.7109375" style="59" customWidth="1"/>
    <col min="5134" max="5134" width="14.28515625" style="59" customWidth="1"/>
    <col min="5135" max="5135" width="16.85546875" style="59" customWidth="1"/>
    <col min="5136" max="5136" width="16.42578125" style="59" customWidth="1"/>
    <col min="5137" max="5137" width="18.7109375" style="59" customWidth="1"/>
    <col min="5138" max="5138" width="17.42578125" style="59" customWidth="1"/>
    <col min="5139" max="5139" width="17.28515625" style="59" customWidth="1"/>
    <col min="5140" max="5150" width="15.7109375" style="59" customWidth="1"/>
    <col min="5151" max="5375" width="11.42578125" style="59"/>
    <col min="5376" max="5376" width="4.140625" style="59" customWidth="1"/>
    <col min="5377" max="5377" width="10.42578125" style="59" customWidth="1"/>
    <col min="5378" max="5378" width="34.140625" style="59" customWidth="1"/>
    <col min="5379" max="5379" width="17.5703125" style="59" customWidth="1"/>
    <col min="5380" max="5381" width="10.5703125" style="59" customWidth="1"/>
    <col min="5382" max="5382" width="13" style="59" customWidth="1"/>
    <col min="5383" max="5383" width="0.28515625" style="59" customWidth="1"/>
    <col min="5384" max="5384" width="43" style="59" customWidth="1"/>
    <col min="5385" max="5385" width="12" style="59" customWidth="1"/>
    <col min="5386" max="5386" width="13.42578125" style="59" customWidth="1"/>
    <col min="5387" max="5387" width="14.140625" style="59" customWidth="1"/>
    <col min="5388" max="5388" width="13.5703125" style="59" customWidth="1"/>
    <col min="5389" max="5389" width="5.7109375" style="59" customWidth="1"/>
    <col min="5390" max="5390" width="14.28515625" style="59" customWidth="1"/>
    <col min="5391" max="5391" width="16.85546875" style="59" customWidth="1"/>
    <col min="5392" max="5392" width="16.42578125" style="59" customWidth="1"/>
    <col min="5393" max="5393" width="18.7109375" style="59" customWidth="1"/>
    <col min="5394" max="5394" width="17.42578125" style="59" customWidth="1"/>
    <col min="5395" max="5395" width="17.28515625" style="59" customWidth="1"/>
    <col min="5396" max="5406" width="15.7109375" style="59" customWidth="1"/>
    <col min="5407" max="5631" width="11.42578125" style="59"/>
    <col min="5632" max="5632" width="4.140625" style="59" customWidth="1"/>
    <col min="5633" max="5633" width="10.42578125" style="59" customWidth="1"/>
    <col min="5634" max="5634" width="34.140625" style="59" customWidth="1"/>
    <col min="5635" max="5635" width="17.5703125" style="59" customWidth="1"/>
    <col min="5636" max="5637" width="10.5703125" style="59" customWidth="1"/>
    <col min="5638" max="5638" width="13" style="59" customWidth="1"/>
    <col min="5639" max="5639" width="0.28515625" style="59" customWidth="1"/>
    <col min="5640" max="5640" width="43" style="59" customWidth="1"/>
    <col min="5641" max="5641" width="12" style="59" customWidth="1"/>
    <col min="5642" max="5642" width="13.42578125" style="59" customWidth="1"/>
    <col min="5643" max="5643" width="14.140625" style="59" customWidth="1"/>
    <col min="5644" max="5644" width="13.5703125" style="59" customWidth="1"/>
    <col min="5645" max="5645" width="5.7109375" style="59" customWidth="1"/>
    <col min="5646" max="5646" width="14.28515625" style="59" customWidth="1"/>
    <col min="5647" max="5647" width="16.85546875" style="59" customWidth="1"/>
    <col min="5648" max="5648" width="16.42578125" style="59" customWidth="1"/>
    <col min="5649" max="5649" width="18.7109375" style="59" customWidth="1"/>
    <col min="5650" max="5650" width="17.42578125" style="59" customWidth="1"/>
    <col min="5651" max="5651" width="17.28515625" style="59" customWidth="1"/>
    <col min="5652" max="5662" width="15.7109375" style="59" customWidth="1"/>
    <col min="5663" max="5887" width="11.42578125" style="59"/>
    <col min="5888" max="5888" width="4.140625" style="59" customWidth="1"/>
    <col min="5889" max="5889" width="10.42578125" style="59" customWidth="1"/>
    <col min="5890" max="5890" width="34.140625" style="59" customWidth="1"/>
    <col min="5891" max="5891" width="17.5703125" style="59" customWidth="1"/>
    <col min="5892" max="5893" width="10.5703125" style="59" customWidth="1"/>
    <col min="5894" max="5894" width="13" style="59" customWidth="1"/>
    <col min="5895" max="5895" width="0.28515625" style="59" customWidth="1"/>
    <col min="5896" max="5896" width="43" style="59" customWidth="1"/>
    <col min="5897" max="5897" width="12" style="59" customWidth="1"/>
    <col min="5898" max="5898" width="13.42578125" style="59" customWidth="1"/>
    <col min="5899" max="5899" width="14.140625" style="59" customWidth="1"/>
    <col min="5900" max="5900" width="13.5703125" style="59" customWidth="1"/>
    <col min="5901" max="5901" width="5.7109375" style="59" customWidth="1"/>
    <col min="5902" max="5902" width="14.28515625" style="59" customWidth="1"/>
    <col min="5903" max="5903" width="16.85546875" style="59" customWidth="1"/>
    <col min="5904" max="5904" width="16.42578125" style="59" customWidth="1"/>
    <col min="5905" max="5905" width="18.7109375" style="59" customWidth="1"/>
    <col min="5906" max="5906" width="17.42578125" style="59" customWidth="1"/>
    <col min="5907" max="5907" width="17.28515625" style="59" customWidth="1"/>
    <col min="5908" max="5918" width="15.7109375" style="59" customWidth="1"/>
    <col min="5919" max="6143" width="11.42578125" style="59"/>
    <col min="6144" max="6144" width="4.140625" style="59" customWidth="1"/>
    <col min="6145" max="6145" width="10.42578125" style="59" customWidth="1"/>
    <col min="6146" max="6146" width="34.140625" style="59" customWidth="1"/>
    <col min="6147" max="6147" width="17.5703125" style="59" customWidth="1"/>
    <col min="6148" max="6149" width="10.5703125" style="59" customWidth="1"/>
    <col min="6150" max="6150" width="13" style="59" customWidth="1"/>
    <col min="6151" max="6151" width="0.28515625" style="59" customWidth="1"/>
    <col min="6152" max="6152" width="43" style="59" customWidth="1"/>
    <col min="6153" max="6153" width="12" style="59" customWidth="1"/>
    <col min="6154" max="6154" width="13.42578125" style="59" customWidth="1"/>
    <col min="6155" max="6155" width="14.140625" style="59" customWidth="1"/>
    <col min="6156" max="6156" width="13.5703125" style="59" customWidth="1"/>
    <col min="6157" max="6157" width="5.7109375" style="59" customWidth="1"/>
    <col min="6158" max="6158" width="14.28515625" style="59" customWidth="1"/>
    <col min="6159" max="6159" width="16.85546875" style="59" customWidth="1"/>
    <col min="6160" max="6160" width="16.42578125" style="59" customWidth="1"/>
    <col min="6161" max="6161" width="18.7109375" style="59" customWidth="1"/>
    <col min="6162" max="6162" width="17.42578125" style="59" customWidth="1"/>
    <col min="6163" max="6163" width="17.28515625" style="59" customWidth="1"/>
    <col min="6164" max="6174" width="15.7109375" style="59" customWidth="1"/>
    <col min="6175" max="6399" width="11.42578125" style="59"/>
    <col min="6400" max="6400" width="4.140625" style="59" customWidth="1"/>
    <col min="6401" max="6401" width="10.42578125" style="59" customWidth="1"/>
    <col min="6402" max="6402" width="34.140625" style="59" customWidth="1"/>
    <col min="6403" max="6403" width="17.5703125" style="59" customWidth="1"/>
    <col min="6404" max="6405" width="10.5703125" style="59" customWidth="1"/>
    <col min="6406" max="6406" width="13" style="59" customWidth="1"/>
    <col min="6407" max="6407" width="0.28515625" style="59" customWidth="1"/>
    <col min="6408" max="6408" width="43" style="59" customWidth="1"/>
    <col min="6409" max="6409" width="12" style="59" customWidth="1"/>
    <col min="6410" max="6410" width="13.42578125" style="59" customWidth="1"/>
    <col min="6411" max="6411" width="14.140625" style="59" customWidth="1"/>
    <col min="6412" max="6412" width="13.5703125" style="59" customWidth="1"/>
    <col min="6413" max="6413" width="5.7109375" style="59" customWidth="1"/>
    <col min="6414" max="6414" width="14.28515625" style="59" customWidth="1"/>
    <col min="6415" max="6415" width="16.85546875" style="59" customWidth="1"/>
    <col min="6416" max="6416" width="16.42578125" style="59" customWidth="1"/>
    <col min="6417" max="6417" width="18.7109375" style="59" customWidth="1"/>
    <col min="6418" max="6418" width="17.42578125" style="59" customWidth="1"/>
    <col min="6419" max="6419" width="17.28515625" style="59" customWidth="1"/>
    <col min="6420" max="6430" width="15.7109375" style="59" customWidth="1"/>
    <col min="6431" max="6655" width="11.42578125" style="59"/>
    <col min="6656" max="6656" width="4.140625" style="59" customWidth="1"/>
    <col min="6657" max="6657" width="10.42578125" style="59" customWidth="1"/>
    <col min="6658" max="6658" width="34.140625" style="59" customWidth="1"/>
    <col min="6659" max="6659" width="17.5703125" style="59" customWidth="1"/>
    <col min="6660" max="6661" width="10.5703125" style="59" customWidth="1"/>
    <col min="6662" max="6662" width="13" style="59" customWidth="1"/>
    <col min="6663" max="6663" width="0.28515625" style="59" customWidth="1"/>
    <col min="6664" max="6664" width="43" style="59" customWidth="1"/>
    <col min="6665" max="6665" width="12" style="59" customWidth="1"/>
    <col min="6666" max="6666" width="13.42578125" style="59" customWidth="1"/>
    <col min="6667" max="6667" width="14.140625" style="59" customWidth="1"/>
    <col min="6668" max="6668" width="13.5703125" style="59" customWidth="1"/>
    <col min="6669" max="6669" width="5.7109375" style="59" customWidth="1"/>
    <col min="6670" max="6670" width="14.28515625" style="59" customWidth="1"/>
    <col min="6671" max="6671" width="16.85546875" style="59" customWidth="1"/>
    <col min="6672" max="6672" width="16.42578125" style="59" customWidth="1"/>
    <col min="6673" max="6673" width="18.7109375" style="59" customWidth="1"/>
    <col min="6674" max="6674" width="17.42578125" style="59" customWidth="1"/>
    <col min="6675" max="6675" width="17.28515625" style="59" customWidth="1"/>
    <col min="6676" max="6686" width="15.7109375" style="59" customWidth="1"/>
    <col min="6687" max="6911" width="11.42578125" style="59"/>
    <col min="6912" max="6912" width="4.140625" style="59" customWidth="1"/>
    <col min="6913" max="6913" width="10.42578125" style="59" customWidth="1"/>
    <col min="6914" max="6914" width="34.140625" style="59" customWidth="1"/>
    <col min="6915" max="6915" width="17.5703125" style="59" customWidth="1"/>
    <col min="6916" max="6917" width="10.5703125" style="59" customWidth="1"/>
    <col min="6918" max="6918" width="13" style="59" customWidth="1"/>
    <col min="6919" max="6919" width="0.28515625" style="59" customWidth="1"/>
    <col min="6920" max="6920" width="43" style="59" customWidth="1"/>
    <col min="6921" max="6921" width="12" style="59" customWidth="1"/>
    <col min="6922" max="6922" width="13.42578125" style="59" customWidth="1"/>
    <col min="6923" max="6923" width="14.140625" style="59" customWidth="1"/>
    <col min="6924" max="6924" width="13.5703125" style="59" customWidth="1"/>
    <col min="6925" max="6925" width="5.7109375" style="59" customWidth="1"/>
    <col min="6926" max="6926" width="14.28515625" style="59" customWidth="1"/>
    <col min="6927" max="6927" width="16.85546875" style="59" customWidth="1"/>
    <col min="6928" max="6928" width="16.42578125" style="59" customWidth="1"/>
    <col min="6929" max="6929" width="18.7109375" style="59" customWidth="1"/>
    <col min="6930" max="6930" width="17.42578125" style="59" customWidth="1"/>
    <col min="6931" max="6931" width="17.28515625" style="59" customWidth="1"/>
    <col min="6932" max="6942" width="15.7109375" style="59" customWidth="1"/>
    <col min="6943" max="7167" width="11.42578125" style="59"/>
    <col min="7168" max="7168" width="4.140625" style="59" customWidth="1"/>
    <col min="7169" max="7169" width="10.42578125" style="59" customWidth="1"/>
    <col min="7170" max="7170" width="34.140625" style="59" customWidth="1"/>
    <col min="7171" max="7171" width="17.5703125" style="59" customWidth="1"/>
    <col min="7172" max="7173" width="10.5703125" style="59" customWidth="1"/>
    <col min="7174" max="7174" width="13" style="59" customWidth="1"/>
    <col min="7175" max="7175" width="0.28515625" style="59" customWidth="1"/>
    <col min="7176" max="7176" width="43" style="59" customWidth="1"/>
    <col min="7177" max="7177" width="12" style="59" customWidth="1"/>
    <col min="7178" max="7178" width="13.42578125" style="59" customWidth="1"/>
    <col min="7179" max="7179" width="14.140625" style="59" customWidth="1"/>
    <col min="7180" max="7180" width="13.5703125" style="59" customWidth="1"/>
    <col min="7181" max="7181" width="5.7109375" style="59" customWidth="1"/>
    <col min="7182" max="7182" width="14.28515625" style="59" customWidth="1"/>
    <col min="7183" max="7183" width="16.85546875" style="59" customWidth="1"/>
    <col min="7184" max="7184" width="16.42578125" style="59" customWidth="1"/>
    <col min="7185" max="7185" width="18.7109375" style="59" customWidth="1"/>
    <col min="7186" max="7186" width="17.42578125" style="59" customWidth="1"/>
    <col min="7187" max="7187" width="17.28515625" style="59" customWidth="1"/>
    <col min="7188" max="7198" width="15.7109375" style="59" customWidth="1"/>
    <col min="7199" max="7423" width="11.42578125" style="59"/>
    <col min="7424" max="7424" width="4.140625" style="59" customWidth="1"/>
    <col min="7425" max="7425" width="10.42578125" style="59" customWidth="1"/>
    <col min="7426" max="7426" width="34.140625" style="59" customWidth="1"/>
    <col min="7427" max="7427" width="17.5703125" style="59" customWidth="1"/>
    <col min="7428" max="7429" width="10.5703125" style="59" customWidth="1"/>
    <col min="7430" max="7430" width="13" style="59" customWidth="1"/>
    <col min="7431" max="7431" width="0.28515625" style="59" customWidth="1"/>
    <col min="7432" max="7432" width="43" style="59" customWidth="1"/>
    <col min="7433" max="7433" width="12" style="59" customWidth="1"/>
    <col min="7434" max="7434" width="13.42578125" style="59" customWidth="1"/>
    <col min="7435" max="7435" width="14.140625" style="59" customWidth="1"/>
    <col min="7436" max="7436" width="13.5703125" style="59" customWidth="1"/>
    <col min="7437" max="7437" width="5.7109375" style="59" customWidth="1"/>
    <col min="7438" max="7438" width="14.28515625" style="59" customWidth="1"/>
    <col min="7439" max="7439" width="16.85546875" style="59" customWidth="1"/>
    <col min="7440" max="7440" width="16.42578125" style="59" customWidth="1"/>
    <col min="7441" max="7441" width="18.7109375" style="59" customWidth="1"/>
    <col min="7442" max="7442" width="17.42578125" style="59" customWidth="1"/>
    <col min="7443" max="7443" width="17.28515625" style="59" customWidth="1"/>
    <col min="7444" max="7454" width="15.7109375" style="59" customWidth="1"/>
    <col min="7455" max="7679" width="11.42578125" style="59"/>
    <col min="7680" max="7680" width="4.140625" style="59" customWidth="1"/>
    <col min="7681" max="7681" width="10.42578125" style="59" customWidth="1"/>
    <col min="7682" max="7682" width="34.140625" style="59" customWidth="1"/>
    <col min="7683" max="7683" width="17.5703125" style="59" customWidth="1"/>
    <col min="7684" max="7685" width="10.5703125" style="59" customWidth="1"/>
    <col min="7686" max="7686" width="13" style="59" customWidth="1"/>
    <col min="7687" max="7687" width="0.28515625" style="59" customWidth="1"/>
    <col min="7688" max="7688" width="43" style="59" customWidth="1"/>
    <col min="7689" max="7689" width="12" style="59" customWidth="1"/>
    <col min="7690" max="7690" width="13.42578125" style="59" customWidth="1"/>
    <col min="7691" max="7691" width="14.140625" style="59" customWidth="1"/>
    <col min="7692" max="7692" width="13.5703125" style="59" customWidth="1"/>
    <col min="7693" max="7693" width="5.7109375" style="59" customWidth="1"/>
    <col min="7694" max="7694" width="14.28515625" style="59" customWidth="1"/>
    <col min="7695" max="7695" width="16.85546875" style="59" customWidth="1"/>
    <col min="7696" max="7696" width="16.42578125" style="59" customWidth="1"/>
    <col min="7697" max="7697" width="18.7109375" style="59" customWidth="1"/>
    <col min="7698" max="7698" width="17.42578125" style="59" customWidth="1"/>
    <col min="7699" max="7699" width="17.28515625" style="59" customWidth="1"/>
    <col min="7700" max="7710" width="15.7109375" style="59" customWidth="1"/>
    <col min="7711" max="7935" width="11.42578125" style="59"/>
    <col min="7936" max="7936" width="4.140625" style="59" customWidth="1"/>
    <col min="7937" max="7937" width="10.42578125" style="59" customWidth="1"/>
    <col min="7938" max="7938" width="34.140625" style="59" customWidth="1"/>
    <col min="7939" max="7939" width="17.5703125" style="59" customWidth="1"/>
    <col min="7940" max="7941" width="10.5703125" style="59" customWidth="1"/>
    <col min="7942" max="7942" width="13" style="59" customWidth="1"/>
    <col min="7943" max="7943" width="0.28515625" style="59" customWidth="1"/>
    <col min="7944" max="7944" width="43" style="59" customWidth="1"/>
    <col min="7945" max="7945" width="12" style="59" customWidth="1"/>
    <col min="7946" max="7946" width="13.42578125" style="59" customWidth="1"/>
    <col min="7947" max="7947" width="14.140625" style="59" customWidth="1"/>
    <col min="7948" max="7948" width="13.5703125" style="59" customWidth="1"/>
    <col min="7949" max="7949" width="5.7109375" style="59" customWidth="1"/>
    <col min="7950" max="7950" width="14.28515625" style="59" customWidth="1"/>
    <col min="7951" max="7951" width="16.85546875" style="59" customWidth="1"/>
    <col min="7952" max="7952" width="16.42578125" style="59" customWidth="1"/>
    <col min="7953" max="7953" width="18.7109375" style="59" customWidth="1"/>
    <col min="7954" max="7954" width="17.42578125" style="59" customWidth="1"/>
    <col min="7955" max="7955" width="17.28515625" style="59" customWidth="1"/>
    <col min="7956" max="7966" width="15.7109375" style="59" customWidth="1"/>
    <col min="7967" max="8191" width="11.42578125" style="59"/>
    <col min="8192" max="8192" width="4.140625" style="59" customWidth="1"/>
    <col min="8193" max="8193" width="10.42578125" style="59" customWidth="1"/>
    <col min="8194" max="8194" width="34.140625" style="59" customWidth="1"/>
    <col min="8195" max="8195" width="17.5703125" style="59" customWidth="1"/>
    <col min="8196" max="8197" width="10.5703125" style="59" customWidth="1"/>
    <col min="8198" max="8198" width="13" style="59" customWidth="1"/>
    <col min="8199" max="8199" width="0.28515625" style="59" customWidth="1"/>
    <col min="8200" max="8200" width="43" style="59" customWidth="1"/>
    <col min="8201" max="8201" width="12" style="59" customWidth="1"/>
    <col min="8202" max="8202" width="13.42578125" style="59" customWidth="1"/>
    <col min="8203" max="8203" width="14.140625" style="59" customWidth="1"/>
    <col min="8204" max="8204" width="13.5703125" style="59" customWidth="1"/>
    <col min="8205" max="8205" width="5.7109375" style="59" customWidth="1"/>
    <col min="8206" max="8206" width="14.28515625" style="59" customWidth="1"/>
    <col min="8207" max="8207" width="16.85546875" style="59" customWidth="1"/>
    <col min="8208" max="8208" width="16.42578125" style="59" customWidth="1"/>
    <col min="8209" max="8209" width="18.7109375" style="59" customWidth="1"/>
    <col min="8210" max="8210" width="17.42578125" style="59" customWidth="1"/>
    <col min="8211" max="8211" width="17.28515625" style="59" customWidth="1"/>
    <col min="8212" max="8222" width="15.7109375" style="59" customWidth="1"/>
    <col min="8223" max="8447" width="11.42578125" style="59"/>
    <col min="8448" max="8448" width="4.140625" style="59" customWidth="1"/>
    <col min="8449" max="8449" width="10.42578125" style="59" customWidth="1"/>
    <col min="8450" max="8450" width="34.140625" style="59" customWidth="1"/>
    <col min="8451" max="8451" width="17.5703125" style="59" customWidth="1"/>
    <col min="8452" max="8453" width="10.5703125" style="59" customWidth="1"/>
    <col min="8454" max="8454" width="13" style="59" customWidth="1"/>
    <col min="8455" max="8455" width="0.28515625" style="59" customWidth="1"/>
    <col min="8456" max="8456" width="43" style="59" customWidth="1"/>
    <col min="8457" max="8457" width="12" style="59" customWidth="1"/>
    <col min="8458" max="8458" width="13.42578125" style="59" customWidth="1"/>
    <col min="8459" max="8459" width="14.140625" style="59" customWidth="1"/>
    <col min="8460" max="8460" width="13.5703125" style="59" customWidth="1"/>
    <col min="8461" max="8461" width="5.7109375" style="59" customWidth="1"/>
    <col min="8462" max="8462" width="14.28515625" style="59" customWidth="1"/>
    <col min="8463" max="8463" width="16.85546875" style="59" customWidth="1"/>
    <col min="8464" max="8464" width="16.42578125" style="59" customWidth="1"/>
    <col min="8465" max="8465" width="18.7109375" style="59" customWidth="1"/>
    <col min="8466" max="8466" width="17.42578125" style="59" customWidth="1"/>
    <col min="8467" max="8467" width="17.28515625" style="59" customWidth="1"/>
    <col min="8468" max="8478" width="15.7109375" style="59" customWidth="1"/>
    <col min="8479" max="8703" width="11.42578125" style="59"/>
    <col min="8704" max="8704" width="4.140625" style="59" customWidth="1"/>
    <col min="8705" max="8705" width="10.42578125" style="59" customWidth="1"/>
    <col min="8706" max="8706" width="34.140625" style="59" customWidth="1"/>
    <col min="8707" max="8707" width="17.5703125" style="59" customWidth="1"/>
    <col min="8708" max="8709" width="10.5703125" style="59" customWidth="1"/>
    <col min="8710" max="8710" width="13" style="59" customWidth="1"/>
    <col min="8711" max="8711" width="0.28515625" style="59" customWidth="1"/>
    <col min="8712" max="8712" width="43" style="59" customWidth="1"/>
    <col min="8713" max="8713" width="12" style="59" customWidth="1"/>
    <col min="8714" max="8714" width="13.42578125" style="59" customWidth="1"/>
    <col min="8715" max="8715" width="14.140625" style="59" customWidth="1"/>
    <col min="8716" max="8716" width="13.5703125" style="59" customWidth="1"/>
    <col min="8717" max="8717" width="5.7109375" style="59" customWidth="1"/>
    <col min="8718" max="8718" width="14.28515625" style="59" customWidth="1"/>
    <col min="8719" max="8719" width="16.85546875" style="59" customWidth="1"/>
    <col min="8720" max="8720" width="16.42578125" style="59" customWidth="1"/>
    <col min="8721" max="8721" width="18.7109375" style="59" customWidth="1"/>
    <col min="8722" max="8722" width="17.42578125" style="59" customWidth="1"/>
    <col min="8723" max="8723" width="17.28515625" style="59" customWidth="1"/>
    <col min="8724" max="8734" width="15.7109375" style="59" customWidth="1"/>
    <col min="8735" max="8959" width="11.42578125" style="59"/>
    <col min="8960" max="8960" width="4.140625" style="59" customWidth="1"/>
    <col min="8961" max="8961" width="10.42578125" style="59" customWidth="1"/>
    <col min="8962" max="8962" width="34.140625" style="59" customWidth="1"/>
    <col min="8963" max="8963" width="17.5703125" style="59" customWidth="1"/>
    <col min="8964" max="8965" width="10.5703125" style="59" customWidth="1"/>
    <col min="8966" max="8966" width="13" style="59" customWidth="1"/>
    <col min="8967" max="8967" width="0.28515625" style="59" customWidth="1"/>
    <col min="8968" max="8968" width="43" style="59" customWidth="1"/>
    <col min="8969" max="8969" width="12" style="59" customWidth="1"/>
    <col min="8970" max="8970" width="13.42578125" style="59" customWidth="1"/>
    <col min="8971" max="8971" width="14.140625" style="59" customWidth="1"/>
    <col min="8972" max="8972" width="13.5703125" style="59" customWidth="1"/>
    <col min="8973" max="8973" width="5.7109375" style="59" customWidth="1"/>
    <col min="8974" max="8974" width="14.28515625" style="59" customWidth="1"/>
    <col min="8975" max="8975" width="16.85546875" style="59" customWidth="1"/>
    <col min="8976" max="8976" width="16.42578125" style="59" customWidth="1"/>
    <col min="8977" max="8977" width="18.7109375" style="59" customWidth="1"/>
    <col min="8978" max="8978" width="17.42578125" style="59" customWidth="1"/>
    <col min="8979" max="8979" width="17.28515625" style="59" customWidth="1"/>
    <col min="8980" max="8990" width="15.7109375" style="59" customWidth="1"/>
    <col min="8991" max="9215" width="11.42578125" style="59"/>
    <col min="9216" max="9216" width="4.140625" style="59" customWidth="1"/>
    <col min="9217" max="9217" width="10.42578125" style="59" customWidth="1"/>
    <col min="9218" max="9218" width="34.140625" style="59" customWidth="1"/>
    <col min="9219" max="9219" width="17.5703125" style="59" customWidth="1"/>
    <col min="9220" max="9221" width="10.5703125" style="59" customWidth="1"/>
    <col min="9222" max="9222" width="13" style="59" customWidth="1"/>
    <col min="9223" max="9223" width="0.28515625" style="59" customWidth="1"/>
    <col min="9224" max="9224" width="43" style="59" customWidth="1"/>
    <col min="9225" max="9225" width="12" style="59" customWidth="1"/>
    <col min="9226" max="9226" width="13.42578125" style="59" customWidth="1"/>
    <col min="9227" max="9227" width="14.140625" style="59" customWidth="1"/>
    <col min="9228" max="9228" width="13.5703125" style="59" customWidth="1"/>
    <col min="9229" max="9229" width="5.7109375" style="59" customWidth="1"/>
    <col min="9230" max="9230" width="14.28515625" style="59" customWidth="1"/>
    <col min="9231" max="9231" width="16.85546875" style="59" customWidth="1"/>
    <col min="9232" max="9232" width="16.42578125" style="59" customWidth="1"/>
    <col min="9233" max="9233" width="18.7109375" style="59" customWidth="1"/>
    <col min="9234" max="9234" width="17.42578125" style="59" customWidth="1"/>
    <col min="9235" max="9235" width="17.28515625" style="59" customWidth="1"/>
    <col min="9236" max="9246" width="15.7109375" style="59" customWidth="1"/>
    <col min="9247" max="9471" width="11.42578125" style="59"/>
    <col min="9472" max="9472" width="4.140625" style="59" customWidth="1"/>
    <col min="9473" max="9473" width="10.42578125" style="59" customWidth="1"/>
    <col min="9474" max="9474" width="34.140625" style="59" customWidth="1"/>
    <col min="9475" max="9475" width="17.5703125" style="59" customWidth="1"/>
    <col min="9476" max="9477" width="10.5703125" style="59" customWidth="1"/>
    <col min="9478" max="9478" width="13" style="59" customWidth="1"/>
    <col min="9479" max="9479" width="0.28515625" style="59" customWidth="1"/>
    <col min="9480" max="9480" width="43" style="59" customWidth="1"/>
    <col min="9481" max="9481" width="12" style="59" customWidth="1"/>
    <col min="9482" max="9482" width="13.42578125" style="59" customWidth="1"/>
    <col min="9483" max="9483" width="14.140625" style="59" customWidth="1"/>
    <col min="9484" max="9484" width="13.5703125" style="59" customWidth="1"/>
    <col min="9485" max="9485" width="5.7109375" style="59" customWidth="1"/>
    <col min="9486" max="9486" width="14.28515625" style="59" customWidth="1"/>
    <col min="9487" max="9487" width="16.85546875" style="59" customWidth="1"/>
    <col min="9488" max="9488" width="16.42578125" style="59" customWidth="1"/>
    <col min="9489" max="9489" width="18.7109375" style="59" customWidth="1"/>
    <col min="9490" max="9490" width="17.42578125" style="59" customWidth="1"/>
    <col min="9491" max="9491" width="17.28515625" style="59" customWidth="1"/>
    <col min="9492" max="9502" width="15.7109375" style="59" customWidth="1"/>
    <col min="9503" max="9727" width="11.42578125" style="59"/>
    <col min="9728" max="9728" width="4.140625" style="59" customWidth="1"/>
    <col min="9729" max="9729" width="10.42578125" style="59" customWidth="1"/>
    <col min="9730" max="9730" width="34.140625" style="59" customWidth="1"/>
    <col min="9731" max="9731" width="17.5703125" style="59" customWidth="1"/>
    <col min="9732" max="9733" width="10.5703125" style="59" customWidth="1"/>
    <col min="9734" max="9734" width="13" style="59" customWidth="1"/>
    <col min="9735" max="9735" width="0.28515625" style="59" customWidth="1"/>
    <col min="9736" max="9736" width="43" style="59" customWidth="1"/>
    <col min="9737" max="9737" width="12" style="59" customWidth="1"/>
    <col min="9738" max="9738" width="13.42578125" style="59" customWidth="1"/>
    <col min="9739" max="9739" width="14.140625" style="59" customWidth="1"/>
    <col min="9740" max="9740" width="13.5703125" style="59" customWidth="1"/>
    <col min="9741" max="9741" width="5.7109375" style="59" customWidth="1"/>
    <col min="9742" max="9742" width="14.28515625" style="59" customWidth="1"/>
    <col min="9743" max="9743" width="16.85546875" style="59" customWidth="1"/>
    <col min="9744" max="9744" width="16.42578125" style="59" customWidth="1"/>
    <col min="9745" max="9745" width="18.7109375" style="59" customWidth="1"/>
    <col min="9746" max="9746" width="17.42578125" style="59" customWidth="1"/>
    <col min="9747" max="9747" width="17.28515625" style="59" customWidth="1"/>
    <col min="9748" max="9758" width="15.7109375" style="59" customWidth="1"/>
    <col min="9759" max="9983" width="11.42578125" style="59"/>
    <col min="9984" max="9984" width="4.140625" style="59" customWidth="1"/>
    <col min="9985" max="9985" width="10.42578125" style="59" customWidth="1"/>
    <col min="9986" max="9986" width="34.140625" style="59" customWidth="1"/>
    <col min="9987" max="9987" width="17.5703125" style="59" customWidth="1"/>
    <col min="9988" max="9989" width="10.5703125" style="59" customWidth="1"/>
    <col min="9990" max="9990" width="13" style="59" customWidth="1"/>
    <col min="9991" max="9991" width="0.28515625" style="59" customWidth="1"/>
    <col min="9992" max="9992" width="43" style="59" customWidth="1"/>
    <col min="9993" max="9993" width="12" style="59" customWidth="1"/>
    <col min="9994" max="9994" width="13.42578125" style="59" customWidth="1"/>
    <col min="9995" max="9995" width="14.140625" style="59" customWidth="1"/>
    <col min="9996" max="9996" width="13.5703125" style="59" customWidth="1"/>
    <col min="9997" max="9997" width="5.7109375" style="59" customWidth="1"/>
    <col min="9998" max="9998" width="14.28515625" style="59" customWidth="1"/>
    <col min="9999" max="9999" width="16.85546875" style="59" customWidth="1"/>
    <col min="10000" max="10000" width="16.42578125" style="59" customWidth="1"/>
    <col min="10001" max="10001" width="18.7109375" style="59" customWidth="1"/>
    <col min="10002" max="10002" width="17.42578125" style="59" customWidth="1"/>
    <col min="10003" max="10003" width="17.28515625" style="59" customWidth="1"/>
    <col min="10004" max="10014" width="15.7109375" style="59" customWidth="1"/>
    <col min="10015" max="10239" width="11.42578125" style="59"/>
    <col min="10240" max="10240" width="4.140625" style="59" customWidth="1"/>
    <col min="10241" max="10241" width="10.42578125" style="59" customWidth="1"/>
    <col min="10242" max="10242" width="34.140625" style="59" customWidth="1"/>
    <col min="10243" max="10243" width="17.5703125" style="59" customWidth="1"/>
    <col min="10244" max="10245" width="10.5703125" style="59" customWidth="1"/>
    <col min="10246" max="10246" width="13" style="59" customWidth="1"/>
    <col min="10247" max="10247" width="0.28515625" style="59" customWidth="1"/>
    <col min="10248" max="10248" width="43" style="59" customWidth="1"/>
    <col min="10249" max="10249" width="12" style="59" customWidth="1"/>
    <col min="10250" max="10250" width="13.42578125" style="59" customWidth="1"/>
    <col min="10251" max="10251" width="14.140625" style="59" customWidth="1"/>
    <col min="10252" max="10252" width="13.5703125" style="59" customWidth="1"/>
    <col min="10253" max="10253" width="5.7109375" style="59" customWidth="1"/>
    <col min="10254" max="10254" width="14.28515625" style="59" customWidth="1"/>
    <col min="10255" max="10255" width="16.85546875" style="59" customWidth="1"/>
    <col min="10256" max="10256" width="16.42578125" style="59" customWidth="1"/>
    <col min="10257" max="10257" width="18.7109375" style="59" customWidth="1"/>
    <col min="10258" max="10258" width="17.42578125" style="59" customWidth="1"/>
    <col min="10259" max="10259" width="17.28515625" style="59" customWidth="1"/>
    <col min="10260" max="10270" width="15.7109375" style="59" customWidth="1"/>
    <col min="10271" max="10495" width="11.42578125" style="59"/>
    <col min="10496" max="10496" width="4.140625" style="59" customWidth="1"/>
    <col min="10497" max="10497" width="10.42578125" style="59" customWidth="1"/>
    <col min="10498" max="10498" width="34.140625" style="59" customWidth="1"/>
    <col min="10499" max="10499" width="17.5703125" style="59" customWidth="1"/>
    <col min="10500" max="10501" width="10.5703125" style="59" customWidth="1"/>
    <col min="10502" max="10502" width="13" style="59" customWidth="1"/>
    <col min="10503" max="10503" width="0.28515625" style="59" customWidth="1"/>
    <col min="10504" max="10504" width="43" style="59" customWidth="1"/>
    <col min="10505" max="10505" width="12" style="59" customWidth="1"/>
    <col min="10506" max="10506" width="13.42578125" style="59" customWidth="1"/>
    <col min="10507" max="10507" width="14.140625" style="59" customWidth="1"/>
    <col min="10508" max="10508" width="13.5703125" style="59" customWidth="1"/>
    <col min="10509" max="10509" width="5.7109375" style="59" customWidth="1"/>
    <col min="10510" max="10510" width="14.28515625" style="59" customWidth="1"/>
    <col min="10511" max="10511" width="16.85546875" style="59" customWidth="1"/>
    <col min="10512" max="10512" width="16.42578125" style="59" customWidth="1"/>
    <col min="10513" max="10513" width="18.7109375" style="59" customWidth="1"/>
    <col min="10514" max="10514" width="17.42578125" style="59" customWidth="1"/>
    <col min="10515" max="10515" width="17.28515625" style="59" customWidth="1"/>
    <col min="10516" max="10526" width="15.7109375" style="59" customWidth="1"/>
    <col min="10527" max="10751" width="11.42578125" style="59"/>
    <col min="10752" max="10752" width="4.140625" style="59" customWidth="1"/>
    <col min="10753" max="10753" width="10.42578125" style="59" customWidth="1"/>
    <col min="10754" max="10754" width="34.140625" style="59" customWidth="1"/>
    <col min="10755" max="10755" width="17.5703125" style="59" customWidth="1"/>
    <col min="10756" max="10757" width="10.5703125" style="59" customWidth="1"/>
    <col min="10758" max="10758" width="13" style="59" customWidth="1"/>
    <col min="10759" max="10759" width="0.28515625" style="59" customWidth="1"/>
    <col min="10760" max="10760" width="43" style="59" customWidth="1"/>
    <col min="10761" max="10761" width="12" style="59" customWidth="1"/>
    <col min="10762" max="10762" width="13.42578125" style="59" customWidth="1"/>
    <col min="10763" max="10763" width="14.140625" style="59" customWidth="1"/>
    <col min="10764" max="10764" width="13.5703125" style="59" customWidth="1"/>
    <col min="10765" max="10765" width="5.7109375" style="59" customWidth="1"/>
    <col min="10766" max="10766" width="14.28515625" style="59" customWidth="1"/>
    <col min="10767" max="10767" width="16.85546875" style="59" customWidth="1"/>
    <col min="10768" max="10768" width="16.42578125" style="59" customWidth="1"/>
    <col min="10769" max="10769" width="18.7109375" style="59" customWidth="1"/>
    <col min="10770" max="10770" width="17.42578125" style="59" customWidth="1"/>
    <col min="10771" max="10771" width="17.28515625" style="59" customWidth="1"/>
    <col min="10772" max="10782" width="15.7109375" style="59" customWidth="1"/>
    <col min="10783" max="11007" width="11.42578125" style="59"/>
    <col min="11008" max="11008" width="4.140625" style="59" customWidth="1"/>
    <col min="11009" max="11009" width="10.42578125" style="59" customWidth="1"/>
    <col min="11010" max="11010" width="34.140625" style="59" customWidth="1"/>
    <col min="11011" max="11011" width="17.5703125" style="59" customWidth="1"/>
    <col min="11012" max="11013" width="10.5703125" style="59" customWidth="1"/>
    <col min="11014" max="11014" width="13" style="59" customWidth="1"/>
    <col min="11015" max="11015" width="0.28515625" style="59" customWidth="1"/>
    <col min="11016" max="11016" width="43" style="59" customWidth="1"/>
    <col min="11017" max="11017" width="12" style="59" customWidth="1"/>
    <col min="11018" max="11018" width="13.42578125" style="59" customWidth="1"/>
    <col min="11019" max="11019" width="14.140625" style="59" customWidth="1"/>
    <col min="11020" max="11020" width="13.5703125" style="59" customWidth="1"/>
    <col min="11021" max="11021" width="5.7109375" style="59" customWidth="1"/>
    <col min="11022" max="11022" width="14.28515625" style="59" customWidth="1"/>
    <col min="11023" max="11023" width="16.85546875" style="59" customWidth="1"/>
    <col min="11024" max="11024" width="16.42578125" style="59" customWidth="1"/>
    <col min="11025" max="11025" width="18.7109375" style="59" customWidth="1"/>
    <col min="11026" max="11026" width="17.42578125" style="59" customWidth="1"/>
    <col min="11027" max="11027" width="17.28515625" style="59" customWidth="1"/>
    <col min="11028" max="11038" width="15.7109375" style="59" customWidth="1"/>
    <col min="11039" max="11263" width="11.42578125" style="59"/>
    <col min="11264" max="11264" width="4.140625" style="59" customWidth="1"/>
    <col min="11265" max="11265" width="10.42578125" style="59" customWidth="1"/>
    <col min="11266" max="11266" width="34.140625" style="59" customWidth="1"/>
    <col min="11267" max="11267" width="17.5703125" style="59" customWidth="1"/>
    <col min="11268" max="11269" width="10.5703125" style="59" customWidth="1"/>
    <col min="11270" max="11270" width="13" style="59" customWidth="1"/>
    <col min="11271" max="11271" width="0.28515625" style="59" customWidth="1"/>
    <col min="11272" max="11272" width="43" style="59" customWidth="1"/>
    <col min="11273" max="11273" width="12" style="59" customWidth="1"/>
    <col min="11274" max="11274" width="13.42578125" style="59" customWidth="1"/>
    <col min="11275" max="11275" width="14.140625" style="59" customWidth="1"/>
    <col min="11276" max="11276" width="13.5703125" style="59" customWidth="1"/>
    <col min="11277" max="11277" width="5.7109375" style="59" customWidth="1"/>
    <col min="11278" max="11278" width="14.28515625" style="59" customWidth="1"/>
    <col min="11279" max="11279" width="16.85546875" style="59" customWidth="1"/>
    <col min="11280" max="11280" width="16.42578125" style="59" customWidth="1"/>
    <col min="11281" max="11281" width="18.7109375" style="59" customWidth="1"/>
    <col min="11282" max="11282" width="17.42578125" style="59" customWidth="1"/>
    <col min="11283" max="11283" width="17.28515625" style="59" customWidth="1"/>
    <col min="11284" max="11294" width="15.7109375" style="59" customWidth="1"/>
    <col min="11295" max="11519" width="11.42578125" style="59"/>
    <col min="11520" max="11520" width="4.140625" style="59" customWidth="1"/>
    <col min="11521" max="11521" width="10.42578125" style="59" customWidth="1"/>
    <col min="11522" max="11522" width="34.140625" style="59" customWidth="1"/>
    <col min="11523" max="11523" width="17.5703125" style="59" customWidth="1"/>
    <col min="11524" max="11525" width="10.5703125" style="59" customWidth="1"/>
    <col min="11526" max="11526" width="13" style="59" customWidth="1"/>
    <col min="11527" max="11527" width="0.28515625" style="59" customWidth="1"/>
    <col min="11528" max="11528" width="43" style="59" customWidth="1"/>
    <col min="11529" max="11529" width="12" style="59" customWidth="1"/>
    <col min="11530" max="11530" width="13.42578125" style="59" customWidth="1"/>
    <col min="11531" max="11531" width="14.140625" style="59" customWidth="1"/>
    <col min="11532" max="11532" width="13.5703125" style="59" customWidth="1"/>
    <col min="11533" max="11533" width="5.7109375" style="59" customWidth="1"/>
    <col min="11534" max="11534" width="14.28515625" style="59" customWidth="1"/>
    <col min="11535" max="11535" width="16.85546875" style="59" customWidth="1"/>
    <col min="11536" max="11536" width="16.42578125" style="59" customWidth="1"/>
    <col min="11537" max="11537" width="18.7109375" style="59" customWidth="1"/>
    <col min="11538" max="11538" width="17.42578125" style="59" customWidth="1"/>
    <col min="11539" max="11539" width="17.28515625" style="59" customWidth="1"/>
    <col min="11540" max="11550" width="15.7109375" style="59" customWidth="1"/>
    <col min="11551" max="11775" width="11.42578125" style="59"/>
    <col min="11776" max="11776" width="4.140625" style="59" customWidth="1"/>
    <col min="11777" max="11777" width="10.42578125" style="59" customWidth="1"/>
    <col min="11778" max="11778" width="34.140625" style="59" customWidth="1"/>
    <col min="11779" max="11779" width="17.5703125" style="59" customWidth="1"/>
    <col min="11780" max="11781" width="10.5703125" style="59" customWidth="1"/>
    <col min="11782" max="11782" width="13" style="59" customWidth="1"/>
    <col min="11783" max="11783" width="0.28515625" style="59" customWidth="1"/>
    <col min="11784" max="11784" width="43" style="59" customWidth="1"/>
    <col min="11785" max="11785" width="12" style="59" customWidth="1"/>
    <col min="11786" max="11786" width="13.42578125" style="59" customWidth="1"/>
    <col min="11787" max="11787" width="14.140625" style="59" customWidth="1"/>
    <col min="11788" max="11788" width="13.5703125" style="59" customWidth="1"/>
    <col min="11789" max="11789" width="5.7109375" style="59" customWidth="1"/>
    <col min="11790" max="11790" width="14.28515625" style="59" customWidth="1"/>
    <col min="11791" max="11791" width="16.85546875" style="59" customWidth="1"/>
    <col min="11792" max="11792" width="16.42578125" style="59" customWidth="1"/>
    <col min="11793" max="11793" width="18.7109375" style="59" customWidth="1"/>
    <col min="11794" max="11794" width="17.42578125" style="59" customWidth="1"/>
    <col min="11795" max="11795" width="17.28515625" style="59" customWidth="1"/>
    <col min="11796" max="11806" width="15.7109375" style="59" customWidth="1"/>
    <col min="11807" max="12031" width="11.42578125" style="59"/>
    <col min="12032" max="12032" width="4.140625" style="59" customWidth="1"/>
    <col min="12033" max="12033" width="10.42578125" style="59" customWidth="1"/>
    <col min="12034" max="12034" width="34.140625" style="59" customWidth="1"/>
    <col min="12035" max="12035" width="17.5703125" style="59" customWidth="1"/>
    <col min="12036" max="12037" width="10.5703125" style="59" customWidth="1"/>
    <col min="12038" max="12038" width="13" style="59" customWidth="1"/>
    <col min="12039" max="12039" width="0.28515625" style="59" customWidth="1"/>
    <col min="12040" max="12040" width="43" style="59" customWidth="1"/>
    <col min="12041" max="12041" width="12" style="59" customWidth="1"/>
    <col min="12042" max="12042" width="13.42578125" style="59" customWidth="1"/>
    <col min="12043" max="12043" width="14.140625" style="59" customWidth="1"/>
    <col min="12044" max="12044" width="13.5703125" style="59" customWidth="1"/>
    <col min="12045" max="12045" width="5.7109375" style="59" customWidth="1"/>
    <col min="12046" max="12046" width="14.28515625" style="59" customWidth="1"/>
    <col min="12047" max="12047" width="16.85546875" style="59" customWidth="1"/>
    <col min="12048" max="12048" width="16.42578125" style="59" customWidth="1"/>
    <col min="12049" max="12049" width="18.7109375" style="59" customWidth="1"/>
    <col min="12050" max="12050" width="17.42578125" style="59" customWidth="1"/>
    <col min="12051" max="12051" width="17.28515625" style="59" customWidth="1"/>
    <col min="12052" max="12062" width="15.7109375" style="59" customWidth="1"/>
    <col min="12063" max="12287" width="11.42578125" style="59"/>
    <col min="12288" max="12288" width="4.140625" style="59" customWidth="1"/>
    <col min="12289" max="12289" width="10.42578125" style="59" customWidth="1"/>
    <col min="12290" max="12290" width="34.140625" style="59" customWidth="1"/>
    <col min="12291" max="12291" width="17.5703125" style="59" customWidth="1"/>
    <col min="12292" max="12293" width="10.5703125" style="59" customWidth="1"/>
    <col min="12294" max="12294" width="13" style="59" customWidth="1"/>
    <col min="12295" max="12295" width="0.28515625" style="59" customWidth="1"/>
    <col min="12296" max="12296" width="43" style="59" customWidth="1"/>
    <col min="12297" max="12297" width="12" style="59" customWidth="1"/>
    <col min="12298" max="12298" width="13.42578125" style="59" customWidth="1"/>
    <col min="12299" max="12299" width="14.140625" style="59" customWidth="1"/>
    <col min="12300" max="12300" width="13.5703125" style="59" customWidth="1"/>
    <col min="12301" max="12301" width="5.7109375" style="59" customWidth="1"/>
    <col min="12302" max="12302" width="14.28515625" style="59" customWidth="1"/>
    <col min="12303" max="12303" width="16.85546875" style="59" customWidth="1"/>
    <col min="12304" max="12304" width="16.42578125" style="59" customWidth="1"/>
    <col min="12305" max="12305" width="18.7109375" style="59" customWidth="1"/>
    <col min="12306" max="12306" width="17.42578125" style="59" customWidth="1"/>
    <col min="12307" max="12307" width="17.28515625" style="59" customWidth="1"/>
    <col min="12308" max="12318" width="15.7109375" style="59" customWidth="1"/>
    <col min="12319" max="12543" width="11.42578125" style="59"/>
    <col min="12544" max="12544" width="4.140625" style="59" customWidth="1"/>
    <col min="12545" max="12545" width="10.42578125" style="59" customWidth="1"/>
    <col min="12546" max="12546" width="34.140625" style="59" customWidth="1"/>
    <col min="12547" max="12547" width="17.5703125" style="59" customWidth="1"/>
    <col min="12548" max="12549" width="10.5703125" style="59" customWidth="1"/>
    <col min="12550" max="12550" width="13" style="59" customWidth="1"/>
    <col min="12551" max="12551" width="0.28515625" style="59" customWidth="1"/>
    <col min="12552" max="12552" width="43" style="59" customWidth="1"/>
    <col min="12553" max="12553" width="12" style="59" customWidth="1"/>
    <col min="12554" max="12554" width="13.42578125" style="59" customWidth="1"/>
    <col min="12555" max="12555" width="14.140625" style="59" customWidth="1"/>
    <col min="12556" max="12556" width="13.5703125" style="59" customWidth="1"/>
    <col min="12557" max="12557" width="5.7109375" style="59" customWidth="1"/>
    <col min="12558" max="12558" width="14.28515625" style="59" customWidth="1"/>
    <col min="12559" max="12559" width="16.85546875" style="59" customWidth="1"/>
    <col min="12560" max="12560" width="16.42578125" style="59" customWidth="1"/>
    <col min="12561" max="12561" width="18.7109375" style="59" customWidth="1"/>
    <col min="12562" max="12562" width="17.42578125" style="59" customWidth="1"/>
    <col min="12563" max="12563" width="17.28515625" style="59" customWidth="1"/>
    <col min="12564" max="12574" width="15.7109375" style="59" customWidth="1"/>
    <col min="12575" max="12799" width="11.42578125" style="59"/>
    <col min="12800" max="12800" width="4.140625" style="59" customWidth="1"/>
    <col min="12801" max="12801" width="10.42578125" style="59" customWidth="1"/>
    <col min="12802" max="12802" width="34.140625" style="59" customWidth="1"/>
    <col min="12803" max="12803" width="17.5703125" style="59" customWidth="1"/>
    <col min="12804" max="12805" width="10.5703125" style="59" customWidth="1"/>
    <col min="12806" max="12806" width="13" style="59" customWidth="1"/>
    <col min="12807" max="12807" width="0.28515625" style="59" customWidth="1"/>
    <col min="12808" max="12808" width="43" style="59" customWidth="1"/>
    <col min="12809" max="12809" width="12" style="59" customWidth="1"/>
    <col min="12810" max="12810" width="13.42578125" style="59" customWidth="1"/>
    <col min="12811" max="12811" width="14.140625" style="59" customWidth="1"/>
    <col min="12812" max="12812" width="13.5703125" style="59" customWidth="1"/>
    <col min="12813" max="12813" width="5.7109375" style="59" customWidth="1"/>
    <col min="12814" max="12814" width="14.28515625" style="59" customWidth="1"/>
    <col min="12815" max="12815" width="16.85546875" style="59" customWidth="1"/>
    <col min="12816" max="12816" width="16.42578125" style="59" customWidth="1"/>
    <col min="12817" max="12817" width="18.7109375" style="59" customWidth="1"/>
    <col min="12818" max="12818" width="17.42578125" style="59" customWidth="1"/>
    <col min="12819" max="12819" width="17.28515625" style="59" customWidth="1"/>
    <col min="12820" max="12830" width="15.7109375" style="59" customWidth="1"/>
    <col min="12831" max="13055" width="11.42578125" style="59"/>
    <col min="13056" max="13056" width="4.140625" style="59" customWidth="1"/>
    <col min="13057" max="13057" width="10.42578125" style="59" customWidth="1"/>
    <col min="13058" max="13058" width="34.140625" style="59" customWidth="1"/>
    <col min="13059" max="13059" width="17.5703125" style="59" customWidth="1"/>
    <col min="13060" max="13061" width="10.5703125" style="59" customWidth="1"/>
    <col min="13062" max="13062" width="13" style="59" customWidth="1"/>
    <col min="13063" max="13063" width="0.28515625" style="59" customWidth="1"/>
    <col min="13064" max="13064" width="43" style="59" customWidth="1"/>
    <col min="13065" max="13065" width="12" style="59" customWidth="1"/>
    <col min="13066" max="13066" width="13.42578125" style="59" customWidth="1"/>
    <col min="13067" max="13067" width="14.140625" style="59" customWidth="1"/>
    <col min="13068" max="13068" width="13.5703125" style="59" customWidth="1"/>
    <col min="13069" max="13069" width="5.7109375" style="59" customWidth="1"/>
    <col min="13070" max="13070" width="14.28515625" style="59" customWidth="1"/>
    <col min="13071" max="13071" width="16.85546875" style="59" customWidth="1"/>
    <col min="13072" max="13072" width="16.42578125" style="59" customWidth="1"/>
    <col min="13073" max="13073" width="18.7109375" style="59" customWidth="1"/>
    <col min="13074" max="13074" width="17.42578125" style="59" customWidth="1"/>
    <col min="13075" max="13075" width="17.28515625" style="59" customWidth="1"/>
    <col min="13076" max="13086" width="15.7109375" style="59" customWidth="1"/>
    <col min="13087" max="13311" width="11.42578125" style="59"/>
    <col min="13312" max="13312" width="4.140625" style="59" customWidth="1"/>
    <col min="13313" max="13313" width="10.42578125" style="59" customWidth="1"/>
    <col min="13314" max="13314" width="34.140625" style="59" customWidth="1"/>
    <col min="13315" max="13315" width="17.5703125" style="59" customWidth="1"/>
    <col min="13316" max="13317" width="10.5703125" style="59" customWidth="1"/>
    <col min="13318" max="13318" width="13" style="59" customWidth="1"/>
    <col min="13319" max="13319" width="0.28515625" style="59" customWidth="1"/>
    <col min="13320" max="13320" width="43" style="59" customWidth="1"/>
    <col min="13321" max="13321" width="12" style="59" customWidth="1"/>
    <col min="13322" max="13322" width="13.42578125" style="59" customWidth="1"/>
    <col min="13323" max="13323" width="14.140625" style="59" customWidth="1"/>
    <col min="13324" max="13324" width="13.5703125" style="59" customWidth="1"/>
    <col min="13325" max="13325" width="5.7109375" style="59" customWidth="1"/>
    <col min="13326" max="13326" width="14.28515625" style="59" customWidth="1"/>
    <col min="13327" max="13327" width="16.85546875" style="59" customWidth="1"/>
    <col min="13328" max="13328" width="16.42578125" style="59" customWidth="1"/>
    <col min="13329" max="13329" width="18.7109375" style="59" customWidth="1"/>
    <col min="13330" max="13330" width="17.42578125" style="59" customWidth="1"/>
    <col min="13331" max="13331" width="17.28515625" style="59" customWidth="1"/>
    <col min="13332" max="13342" width="15.7109375" style="59" customWidth="1"/>
    <col min="13343" max="13567" width="11.42578125" style="59"/>
    <col min="13568" max="13568" width="4.140625" style="59" customWidth="1"/>
    <col min="13569" max="13569" width="10.42578125" style="59" customWidth="1"/>
    <col min="13570" max="13570" width="34.140625" style="59" customWidth="1"/>
    <col min="13571" max="13571" width="17.5703125" style="59" customWidth="1"/>
    <col min="13572" max="13573" width="10.5703125" style="59" customWidth="1"/>
    <col min="13574" max="13574" width="13" style="59" customWidth="1"/>
    <col min="13575" max="13575" width="0.28515625" style="59" customWidth="1"/>
    <col min="13576" max="13576" width="43" style="59" customWidth="1"/>
    <col min="13577" max="13577" width="12" style="59" customWidth="1"/>
    <col min="13578" max="13578" width="13.42578125" style="59" customWidth="1"/>
    <col min="13579" max="13579" width="14.140625" style="59" customWidth="1"/>
    <col min="13580" max="13580" width="13.5703125" style="59" customWidth="1"/>
    <col min="13581" max="13581" width="5.7109375" style="59" customWidth="1"/>
    <col min="13582" max="13582" width="14.28515625" style="59" customWidth="1"/>
    <col min="13583" max="13583" width="16.85546875" style="59" customWidth="1"/>
    <col min="13584" max="13584" width="16.42578125" style="59" customWidth="1"/>
    <col min="13585" max="13585" width="18.7109375" style="59" customWidth="1"/>
    <col min="13586" max="13586" width="17.42578125" style="59" customWidth="1"/>
    <col min="13587" max="13587" width="17.28515625" style="59" customWidth="1"/>
    <col min="13588" max="13598" width="15.7109375" style="59" customWidth="1"/>
    <col min="13599" max="13823" width="11.42578125" style="59"/>
    <col min="13824" max="13824" width="4.140625" style="59" customWidth="1"/>
    <col min="13825" max="13825" width="10.42578125" style="59" customWidth="1"/>
    <col min="13826" max="13826" width="34.140625" style="59" customWidth="1"/>
    <col min="13827" max="13827" width="17.5703125" style="59" customWidth="1"/>
    <col min="13828" max="13829" width="10.5703125" style="59" customWidth="1"/>
    <col min="13830" max="13830" width="13" style="59" customWidth="1"/>
    <col min="13831" max="13831" width="0.28515625" style="59" customWidth="1"/>
    <col min="13832" max="13832" width="43" style="59" customWidth="1"/>
    <col min="13833" max="13833" width="12" style="59" customWidth="1"/>
    <col min="13834" max="13834" width="13.42578125" style="59" customWidth="1"/>
    <col min="13835" max="13835" width="14.140625" style="59" customWidth="1"/>
    <col min="13836" max="13836" width="13.5703125" style="59" customWidth="1"/>
    <col min="13837" max="13837" width="5.7109375" style="59" customWidth="1"/>
    <col min="13838" max="13838" width="14.28515625" style="59" customWidth="1"/>
    <col min="13839" max="13839" width="16.85546875" style="59" customWidth="1"/>
    <col min="13840" max="13840" width="16.42578125" style="59" customWidth="1"/>
    <col min="13841" max="13841" width="18.7109375" style="59" customWidth="1"/>
    <col min="13842" max="13842" width="17.42578125" style="59" customWidth="1"/>
    <col min="13843" max="13843" width="17.28515625" style="59" customWidth="1"/>
    <col min="13844" max="13854" width="15.7109375" style="59" customWidth="1"/>
    <col min="13855" max="14079" width="11.42578125" style="59"/>
    <col min="14080" max="14080" width="4.140625" style="59" customWidth="1"/>
    <col min="14081" max="14081" width="10.42578125" style="59" customWidth="1"/>
    <col min="14082" max="14082" width="34.140625" style="59" customWidth="1"/>
    <col min="14083" max="14083" width="17.5703125" style="59" customWidth="1"/>
    <col min="14084" max="14085" width="10.5703125" style="59" customWidth="1"/>
    <col min="14086" max="14086" width="13" style="59" customWidth="1"/>
    <col min="14087" max="14087" width="0.28515625" style="59" customWidth="1"/>
    <col min="14088" max="14088" width="43" style="59" customWidth="1"/>
    <col min="14089" max="14089" width="12" style="59" customWidth="1"/>
    <col min="14090" max="14090" width="13.42578125" style="59" customWidth="1"/>
    <col min="14091" max="14091" width="14.140625" style="59" customWidth="1"/>
    <col min="14092" max="14092" width="13.5703125" style="59" customWidth="1"/>
    <col min="14093" max="14093" width="5.7109375" style="59" customWidth="1"/>
    <col min="14094" max="14094" width="14.28515625" style="59" customWidth="1"/>
    <col min="14095" max="14095" width="16.85546875" style="59" customWidth="1"/>
    <col min="14096" max="14096" width="16.42578125" style="59" customWidth="1"/>
    <col min="14097" max="14097" width="18.7109375" style="59" customWidth="1"/>
    <col min="14098" max="14098" width="17.42578125" style="59" customWidth="1"/>
    <col min="14099" max="14099" width="17.28515625" style="59" customWidth="1"/>
    <col min="14100" max="14110" width="15.7109375" style="59" customWidth="1"/>
    <col min="14111" max="14335" width="11.42578125" style="59"/>
    <col min="14336" max="14336" width="4.140625" style="59" customWidth="1"/>
    <col min="14337" max="14337" width="10.42578125" style="59" customWidth="1"/>
    <col min="14338" max="14338" width="34.140625" style="59" customWidth="1"/>
    <col min="14339" max="14339" width="17.5703125" style="59" customWidth="1"/>
    <col min="14340" max="14341" width="10.5703125" style="59" customWidth="1"/>
    <col min="14342" max="14342" width="13" style="59" customWidth="1"/>
    <col min="14343" max="14343" width="0.28515625" style="59" customWidth="1"/>
    <col min="14344" max="14344" width="43" style="59" customWidth="1"/>
    <col min="14345" max="14345" width="12" style="59" customWidth="1"/>
    <col min="14346" max="14346" width="13.42578125" style="59" customWidth="1"/>
    <col min="14347" max="14347" width="14.140625" style="59" customWidth="1"/>
    <col min="14348" max="14348" width="13.5703125" style="59" customWidth="1"/>
    <col min="14349" max="14349" width="5.7109375" style="59" customWidth="1"/>
    <col min="14350" max="14350" width="14.28515625" style="59" customWidth="1"/>
    <col min="14351" max="14351" width="16.85546875" style="59" customWidth="1"/>
    <col min="14352" max="14352" width="16.42578125" style="59" customWidth="1"/>
    <col min="14353" max="14353" width="18.7109375" style="59" customWidth="1"/>
    <col min="14354" max="14354" width="17.42578125" style="59" customWidth="1"/>
    <col min="14355" max="14355" width="17.28515625" style="59" customWidth="1"/>
    <col min="14356" max="14366" width="15.7109375" style="59" customWidth="1"/>
    <col min="14367" max="14591" width="11.42578125" style="59"/>
    <col min="14592" max="14592" width="4.140625" style="59" customWidth="1"/>
    <col min="14593" max="14593" width="10.42578125" style="59" customWidth="1"/>
    <col min="14594" max="14594" width="34.140625" style="59" customWidth="1"/>
    <col min="14595" max="14595" width="17.5703125" style="59" customWidth="1"/>
    <col min="14596" max="14597" width="10.5703125" style="59" customWidth="1"/>
    <col min="14598" max="14598" width="13" style="59" customWidth="1"/>
    <col min="14599" max="14599" width="0.28515625" style="59" customWidth="1"/>
    <col min="14600" max="14600" width="43" style="59" customWidth="1"/>
    <col min="14601" max="14601" width="12" style="59" customWidth="1"/>
    <col min="14602" max="14602" width="13.42578125" style="59" customWidth="1"/>
    <col min="14603" max="14603" width="14.140625" style="59" customWidth="1"/>
    <col min="14604" max="14604" width="13.5703125" style="59" customWidth="1"/>
    <col min="14605" max="14605" width="5.7109375" style="59" customWidth="1"/>
    <col min="14606" max="14606" width="14.28515625" style="59" customWidth="1"/>
    <col min="14607" max="14607" width="16.85546875" style="59" customWidth="1"/>
    <col min="14608" max="14608" width="16.42578125" style="59" customWidth="1"/>
    <col min="14609" max="14609" width="18.7109375" style="59" customWidth="1"/>
    <col min="14610" max="14610" width="17.42578125" style="59" customWidth="1"/>
    <col min="14611" max="14611" width="17.28515625" style="59" customWidth="1"/>
    <col min="14612" max="14622" width="15.7109375" style="59" customWidth="1"/>
    <col min="14623" max="14847" width="11.42578125" style="59"/>
    <col min="14848" max="14848" width="4.140625" style="59" customWidth="1"/>
    <col min="14849" max="14849" width="10.42578125" style="59" customWidth="1"/>
    <col min="14850" max="14850" width="34.140625" style="59" customWidth="1"/>
    <col min="14851" max="14851" width="17.5703125" style="59" customWidth="1"/>
    <col min="14852" max="14853" width="10.5703125" style="59" customWidth="1"/>
    <col min="14854" max="14854" width="13" style="59" customWidth="1"/>
    <col min="14855" max="14855" width="0.28515625" style="59" customWidth="1"/>
    <col min="14856" max="14856" width="43" style="59" customWidth="1"/>
    <col min="14857" max="14857" width="12" style="59" customWidth="1"/>
    <col min="14858" max="14858" width="13.42578125" style="59" customWidth="1"/>
    <col min="14859" max="14859" width="14.140625" style="59" customWidth="1"/>
    <col min="14860" max="14860" width="13.5703125" style="59" customWidth="1"/>
    <col min="14861" max="14861" width="5.7109375" style="59" customWidth="1"/>
    <col min="14862" max="14862" width="14.28515625" style="59" customWidth="1"/>
    <col min="14863" max="14863" width="16.85546875" style="59" customWidth="1"/>
    <col min="14864" max="14864" width="16.42578125" style="59" customWidth="1"/>
    <col min="14865" max="14865" width="18.7109375" style="59" customWidth="1"/>
    <col min="14866" max="14866" width="17.42578125" style="59" customWidth="1"/>
    <col min="14867" max="14867" width="17.28515625" style="59" customWidth="1"/>
    <col min="14868" max="14878" width="15.7109375" style="59" customWidth="1"/>
    <col min="14879" max="15103" width="11.42578125" style="59"/>
    <col min="15104" max="15104" width="4.140625" style="59" customWidth="1"/>
    <col min="15105" max="15105" width="10.42578125" style="59" customWidth="1"/>
    <col min="15106" max="15106" width="34.140625" style="59" customWidth="1"/>
    <col min="15107" max="15107" width="17.5703125" style="59" customWidth="1"/>
    <col min="15108" max="15109" width="10.5703125" style="59" customWidth="1"/>
    <col min="15110" max="15110" width="13" style="59" customWidth="1"/>
    <col min="15111" max="15111" width="0.28515625" style="59" customWidth="1"/>
    <col min="15112" max="15112" width="43" style="59" customWidth="1"/>
    <col min="15113" max="15113" width="12" style="59" customWidth="1"/>
    <col min="15114" max="15114" width="13.42578125" style="59" customWidth="1"/>
    <col min="15115" max="15115" width="14.140625" style="59" customWidth="1"/>
    <col min="15116" max="15116" width="13.5703125" style="59" customWidth="1"/>
    <col min="15117" max="15117" width="5.7109375" style="59" customWidth="1"/>
    <col min="15118" max="15118" width="14.28515625" style="59" customWidth="1"/>
    <col min="15119" max="15119" width="16.85546875" style="59" customWidth="1"/>
    <col min="15120" max="15120" width="16.42578125" style="59" customWidth="1"/>
    <col min="15121" max="15121" width="18.7109375" style="59" customWidth="1"/>
    <col min="15122" max="15122" width="17.42578125" style="59" customWidth="1"/>
    <col min="15123" max="15123" width="17.28515625" style="59" customWidth="1"/>
    <col min="15124" max="15134" width="15.7109375" style="59" customWidth="1"/>
    <col min="15135" max="15359" width="11.42578125" style="59"/>
    <col min="15360" max="15360" width="4.140625" style="59" customWidth="1"/>
    <col min="15361" max="15361" width="10.42578125" style="59" customWidth="1"/>
    <col min="15362" max="15362" width="34.140625" style="59" customWidth="1"/>
    <col min="15363" max="15363" width="17.5703125" style="59" customWidth="1"/>
    <col min="15364" max="15365" width="10.5703125" style="59" customWidth="1"/>
    <col min="15366" max="15366" width="13" style="59" customWidth="1"/>
    <col min="15367" max="15367" width="0.28515625" style="59" customWidth="1"/>
    <col min="15368" max="15368" width="43" style="59" customWidth="1"/>
    <col min="15369" max="15369" width="12" style="59" customWidth="1"/>
    <col min="15370" max="15370" width="13.42578125" style="59" customWidth="1"/>
    <col min="15371" max="15371" width="14.140625" style="59" customWidth="1"/>
    <col min="15372" max="15372" width="13.5703125" style="59" customWidth="1"/>
    <col min="15373" max="15373" width="5.7109375" style="59" customWidth="1"/>
    <col min="15374" max="15374" width="14.28515625" style="59" customWidth="1"/>
    <col min="15375" max="15375" width="16.85546875" style="59" customWidth="1"/>
    <col min="15376" max="15376" width="16.42578125" style="59" customWidth="1"/>
    <col min="15377" max="15377" width="18.7109375" style="59" customWidth="1"/>
    <col min="15378" max="15378" width="17.42578125" style="59" customWidth="1"/>
    <col min="15379" max="15379" width="17.28515625" style="59" customWidth="1"/>
    <col min="15380" max="15390" width="15.7109375" style="59" customWidth="1"/>
    <col min="15391" max="15615" width="11.42578125" style="59"/>
    <col min="15616" max="15616" width="4.140625" style="59" customWidth="1"/>
    <col min="15617" max="15617" width="10.42578125" style="59" customWidth="1"/>
    <col min="15618" max="15618" width="34.140625" style="59" customWidth="1"/>
    <col min="15619" max="15619" width="17.5703125" style="59" customWidth="1"/>
    <col min="15620" max="15621" width="10.5703125" style="59" customWidth="1"/>
    <col min="15622" max="15622" width="13" style="59" customWidth="1"/>
    <col min="15623" max="15623" width="0.28515625" style="59" customWidth="1"/>
    <col min="15624" max="15624" width="43" style="59" customWidth="1"/>
    <col min="15625" max="15625" width="12" style="59" customWidth="1"/>
    <col min="15626" max="15626" width="13.42578125" style="59" customWidth="1"/>
    <col min="15627" max="15627" width="14.140625" style="59" customWidth="1"/>
    <col min="15628" max="15628" width="13.5703125" style="59" customWidth="1"/>
    <col min="15629" max="15629" width="5.7109375" style="59" customWidth="1"/>
    <col min="15630" max="15630" width="14.28515625" style="59" customWidth="1"/>
    <col min="15631" max="15631" width="16.85546875" style="59" customWidth="1"/>
    <col min="15632" max="15632" width="16.42578125" style="59" customWidth="1"/>
    <col min="15633" max="15633" width="18.7109375" style="59" customWidth="1"/>
    <col min="15634" max="15634" width="17.42578125" style="59" customWidth="1"/>
    <col min="15635" max="15635" width="17.28515625" style="59" customWidth="1"/>
    <col min="15636" max="15646" width="15.7109375" style="59" customWidth="1"/>
    <col min="15647" max="15871" width="11.42578125" style="59"/>
    <col min="15872" max="15872" width="4.140625" style="59" customWidth="1"/>
    <col min="15873" max="15873" width="10.42578125" style="59" customWidth="1"/>
    <col min="15874" max="15874" width="34.140625" style="59" customWidth="1"/>
    <col min="15875" max="15875" width="17.5703125" style="59" customWidth="1"/>
    <col min="15876" max="15877" width="10.5703125" style="59" customWidth="1"/>
    <col min="15878" max="15878" width="13" style="59" customWidth="1"/>
    <col min="15879" max="15879" width="0.28515625" style="59" customWidth="1"/>
    <col min="15880" max="15880" width="43" style="59" customWidth="1"/>
    <col min="15881" max="15881" width="12" style="59" customWidth="1"/>
    <col min="15882" max="15882" width="13.42578125" style="59" customWidth="1"/>
    <col min="15883" max="15883" width="14.140625" style="59" customWidth="1"/>
    <col min="15884" max="15884" width="13.5703125" style="59" customWidth="1"/>
    <col min="15885" max="15885" width="5.7109375" style="59" customWidth="1"/>
    <col min="15886" max="15886" width="14.28515625" style="59" customWidth="1"/>
    <col min="15887" max="15887" width="16.85546875" style="59" customWidth="1"/>
    <col min="15888" max="15888" width="16.42578125" style="59" customWidth="1"/>
    <col min="15889" max="15889" width="18.7109375" style="59" customWidth="1"/>
    <col min="15890" max="15890" width="17.42578125" style="59" customWidth="1"/>
    <col min="15891" max="15891" width="17.28515625" style="59" customWidth="1"/>
    <col min="15892" max="15902" width="15.7109375" style="59" customWidth="1"/>
    <col min="15903" max="16127" width="11.42578125" style="59"/>
    <col min="16128" max="16128" width="4.140625" style="59" customWidth="1"/>
    <col min="16129" max="16129" width="10.42578125" style="59" customWidth="1"/>
    <col min="16130" max="16130" width="34.140625" style="59" customWidth="1"/>
    <col min="16131" max="16131" width="17.5703125" style="59" customWidth="1"/>
    <col min="16132" max="16133" width="10.5703125" style="59" customWidth="1"/>
    <col min="16134" max="16134" width="13" style="59" customWidth="1"/>
    <col min="16135" max="16135" width="0.28515625" style="59" customWidth="1"/>
    <col min="16136" max="16136" width="43" style="59" customWidth="1"/>
    <col min="16137" max="16137" width="12" style="59" customWidth="1"/>
    <col min="16138" max="16138" width="13.42578125" style="59" customWidth="1"/>
    <col min="16139" max="16139" width="14.140625" style="59" customWidth="1"/>
    <col min="16140" max="16140" width="13.5703125" style="59" customWidth="1"/>
    <col min="16141" max="16141" width="5.7109375" style="59" customWidth="1"/>
    <col min="16142" max="16142" width="14.28515625" style="59" customWidth="1"/>
    <col min="16143" max="16143" width="16.85546875" style="59" customWidth="1"/>
    <col min="16144" max="16144" width="16.42578125" style="59" customWidth="1"/>
    <col min="16145" max="16145" width="18.7109375" style="59" customWidth="1"/>
    <col min="16146" max="16146" width="17.42578125" style="59" customWidth="1"/>
    <col min="16147" max="16147" width="17.28515625" style="59" customWidth="1"/>
    <col min="16148" max="16158" width="15.7109375" style="59" customWidth="1"/>
    <col min="16159" max="16384" width="11.42578125" style="59"/>
  </cols>
  <sheetData>
    <row r="3" spans="1:47">
      <c r="F3" s="59"/>
    </row>
    <row r="4" spans="1:47" ht="12.75">
      <c r="A4" s="61"/>
      <c r="B4" s="61"/>
      <c r="C4" s="61"/>
      <c r="D4" s="62"/>
      <c r="E4" s="62"/>
      <c r="F4" s="62"/>
      <c r="G4" s="63"/>
      <c r="H4" s="63"/>
      <c r="I4" s="63"/>
      <c r="J4" s="63"/>
      <c r="K4" s="64"/>
      <c r="L4" s="65" t="s">
        <v>188</v>
      </c>
      <c r="M4" s="59"/>
      <c r="N4" s="59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</row>
    <row r="5" spans="1:47" ht="12.75">
      <c r="A5" s="61"/>
      <c r="B5" s="61"/>
      <c r="C5" s="61"/>
      <c r="D5" s="62"/>
      <c r="E5" s="62"/>
      <c r="F5" s="62"/>
      <c r="G5" s="63"/>
      <c r="H5" s="63"/>
      <c r="I5" s="63"/>
      <c r="J5" s="63"/>
      <c r="K5" s="65" t="s">
        <v>189</v>
      </c>
      <c r="L5" s="67"/>
      <c r="M5" s="65"/>
      <c r="N5" s="68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</row>
    <row r="6" spans="1:47" ht="12.75">
      <c r="A6" s="61"/>
      <c r="B6" s="69" t="s">
        <v>190</v>
      </c>
      <c r="C6" s="61"/>
      <c r="D6" s="62"/>
      <c r="E6" s="62"/>
      <c r="F6" s="62"/>
      <c r="G6" s="70"/>
      <c r="H6" s="70"/>
      <c r="I6" s="70"/>
      <c r="J6" s="70"/>
      <c r="K6" s="70"/>
      <c r="L6" s="70"/>
      <c r="M6" s="70"/>
      <c r="N6" s="71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</row>
    <row r="7" spans="1:47">
      <c r="A7" s="61"/>
      <c r="B7" s="61"/>
      <c r="C7" s="61"/>
      <c r="D7" s="62"/>
      <c r="E7" s="62"/>
      <c r="F7" s="62"/>
      <c r="H7" s="70"/>
      <c r="I7" s="70"/>
      <c r="J7" s="70"/>
      <c r="K7" s="70"/>
      <c r="L7" s="70"/>
      <c r="M7" s="70"/>
      <c r="N7" s="71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</row>
    <row r="8" spans="1:47">
      <c r="C8" s="72"/>
      <c r="D8" s="72"/>
      <c r="E8" s="72"/>
      <c r="F8" s="72"/>
      <c r="K8" s="59"/>
      <c r="L8" s="59"/>
    </row>
    <row r="9" spans="1:47">
      <c r="B9" s="72" t="s">
        <v>191</v>
      </c>
      <c r="C9" s="72"/>
      <c r="D9" s="72"/>
      <c r="E9" s="72"/>
      <c r="F9" s="72"/>
      <c r="K9" s="73"/>
      <c r="L9" s="73"/>
    </row>
    <row r="10" spans="1:47">
      <c r="B10" s="770" t="s">
        <v>192</v>
      </c>
      <c r="C10" s="771"/>
      <c r="D10" s="771"/>
      <c r="E10" s="771"/>
      <c r="F10" s="772"/>
      <c r="G10" s="774" t="s">
        <v>193</v>
      </c>
      <c r="H10" s="774"/>
      <c r="I10" s="774"/>
      <c r="J10" s="774"/>
      <c r="K10" s="769" t="s">
        <v>194</v>
      </c>
      <c r="L10" s="769"/>
    </row>
    <row r="11" spans="1:47">
      <c r="B11" s="770"/>
      <c r="C11" s="771"/>
      <c r="D11" s="771"/>
      <c r="E11" s="771"/>
      <c r="F11" s="772"/>
      <c r="G11" s="773"/>
      <c r="H11" s="774"/>
      <c r="I11" s="774"/>
      <c r="J11" s="774"/>
      <c r="K11" s="769"/>
      <c r="L11" s="769"/>
    </row>
    <row r="12" spans="1:47">
      <c r="B12" s="770" t="s">
        <v>195</v>
      </c>
      <c r="C12" s="771"/>
      <c r="D12" s="771"/>
      <c r="E12" s="771"/>
      <c r="F12" s="772"/>
      <c r="G12" s="774" t="s">
        <v>196</v>
      </c>
      <c r="H12" s="774"/>
      <c r="I12" s="774"/>
      <c r="J12" s="774"/>
      <c r="K12" s="74" t="s">
        <v>197</v>
      </c>
      <c r="L12" s="74" t="s">
        <v>198</v>
      </c>
    </row>
    <row r="13" spans="1:47">
      <c r="B13" s="770"/>
      <c r="C13" s="771"/>
      <c r="D13" s="771"/>
      <c r="E13" s="771"/>
      <c r="F13" s="772"/>
      <c r="G13" s="774"/>
      <c r="H13" s="774"/>
      <c r="I13" s="774"/>
      <c r="J13" s="774"/>
      <c r="K13" s="74"/>
      <c r="L13" s="74"/>
    </row>
    <row r="14" spans="1:47">
      <c r="B14" s="770" t="s">
        <v>199</v>
      </c>
      <c r="C14" s="771"/>
      <c r="D14" s="771"/>
      <c r="E14" s="771"/>
      <c r="F14" s="772"/>
      <c r="G14" s="774" t="s">
        <v>200</v>
      </c>
      <c r="H14" s="774"/>
      <c r="I14" s="774" t="s">
        <v>201</v>
      </c>
      <c r="J14" s="774"/>
      <c r="K14" s="59"/>
      <c r="L14" s="75"/>
    </row>
    <row r="15" spans="1:47">
      <c r="B15" s="770"/>
      <c r="C15" s="771"/>
      <c r="D15" s="771"/>
      <c r="E15" s="771"/>
      <c r="F15" s="772"/>
      <c r="G15" s="774"/>
      <c r="H15" s="774"/>
      <c r="I15" s="777"/>
      <c r="J15" s="777"/>
      <c r="K15" s="59"/>
      <c r="L15" s="76"/>
    </row>
    <row r="16" spans="1:47">
      <c r="B16" s="72"/>
      <c r="C16" s="72"/>
      <c r="D16" s="72"/>
      <c r="E16" s="72"/>
      <c r="F16" s="72"/>
      <c r="K16" s="73"/>
      <c r="L16" s="73"/>
    </row>
    <row r="17" spans="1:35">
      <c r="C17" s="72" t="s">
        <v>202</v>
      </c>
      <c r="D17" s="72"/>
      <c r="E17" s="72"/>
      <c r="F17" s="72"/>
      <c r="L17" s="77"/>
      <c r="M17" s="59"/>
    </row>
    <row r="18" spans="1:35" ht="33.75">
      <c r="B18" s="78" t="s">
        <v>1050</v>
      </c>
      <c r="C18" s="79" t="s">
        <v>203</v>
      </c>
      <c r="D18" s="775" t="s">
        <v>1321</v>
      </c>
      <c r="E18" s="776"/>
      <c r="F18" s="79" t="s">
        <v>204</v>
      </c>
      <c r="G18" s="81"/>
      <c r="H18" s="78" t="s">
        <v>205</v>
      </c>
      <c r="I18" s="78" t="s">
        <v>206</v>
      </c>
      <c r="J18" s="78" t="s">
        <v>207</v>
      </c>
      <c r="O18" s="82"/>
      <c r="AD18" s="59"/>
    </row>
    <row r="19" spans="1:35">
      <c r="B19" s="232"/>
      <c r="C19" s="239" t="s">
        <v>208</v>
      </c>
      <c r="D19" s="84"/>
      <c r="E19" s="84"/>
      <c r="F19" s="79"/>
      <c r="G19" s="85"/>
      <c r="H19" s="83"/>
      <c r="I19" s="86">
        <f>+'RLI  final'!E5</f>
        <v>87325381</v>
      </c>
      <c r="J19" s="78">
        <v>9</v>
      </c>
      <c r="O19" s="82"/>
      <c r="AD19" s="59"/>
    </row>
    <row r="20" spans="1:35">
      <c r="B20" s="78"/>
      <c r="C20" s="265" t="s">
        <v>209</v>
      </c>
      <c r="D20" s="266"/>
      <c r="E20" s="266"/>
      <c r="F20" s="267"/>
      <c r="G20" s="268"/>
      <c r="H20" s="266"/>
      <c r="I20" s="266"/>
      <c r="J20" s="266"/>
      <c r="O20" s="82"/>
      <c r="AD20" s="59"/>
    </row>
    <row r="21" spans="1:35" s="88" customFormat="1" ht="11.25" customHeight="1">
      <c r="A21" s="59"/>
      <c r="B21" s="78">
        <v>1</v>
      </c>
      <c r="C21" s="237" t="s">
        <v>1057</v>
      </c>
      <c r="D21" s="240">
        <f>+'R12 14A'!L23</f>
        <v>1673</v>
      </c>
      <c r="E21" s="238" t="s">
        <v>1</v>
      </c>
      <c r="F21" s="78" t="str">
        <f>+'ANEXO N°1 (DDJJ 1926)'!B198</f>
        <v>5.01.15.01</v>
      </c>
      <c r="G21" s="81"/>
      <c r="H21" s="78" t="str">
        <f>+'RLI  final'!B38</f>
        <v xml:space="preserve">Corrección Monetaria CPT </v>
      </c>
      <c r="I21" s="86">
        <f>+'RLI  final'!D38</f>
        <v>39700190.509000003</v>
      </c>
      <c r="J21" s="78">
        <v>2</v>
      </c>
      <c r="K21" s="60"/>
      <c r="L21" s="60"/>
      <c r="M21" s="60"/>
      <c r="N21" s="60"/>
      <c r="O21" s="82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59"/>
      <c r="AE21" s="59"/>
      <c r="AF21" s="59"/>
      <c r="AG21" s="59"/>
      <c r="AH21" s="59"/>
      <c r="AI21" s="59"/>
    </row>
    <row r="22" spans="1:35" s="88" customFormat="1" ht="11.25" customHeight="1">
      <c r="A22" s="59"/>
      <c r="B22" s="78">
        <v>2</v>
      </c>
      <c r="C22" s="237" t="s">
        <v>1057</v>
      </c>
      <c r="D22" s="240">
        <f>+D21</f>
        <v>1673</v>
      </c>
      <c r="E22" s="238" t="s">
        <v>1</v>
      </c>
      <c r="F22" s="78" t="str">
        <f>+'ANEXO N°1 (DDJJ 1926)'!B86</f>
        <v>5.01.05.99</v>
      </c>
      <c r="G22" s="104"/>
      <c r="H22" s="78" t="str">
        <f>+'RLI  final'!B39</f>
        <v>Corrección Monetaria Depreciación acumulada</v>
      </c>
      <c r="I22" s="86">
        <f>+'RLI  final'!D39</f>
        <v>801000</v>
      </c>
      <c r="J22" s="78">
        <v>2</v>
      </c>
      <c r="K22" s="60"/>
      <c r="L22" s="60"/>
      <c r="M22" s="60"/>
      <c r="N22" s="60"/>
      <c r="O22" s="82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59"/>
      <c r="AE22" s="59"/>
      <c r="AF22" s="59"/>
      <c r="AG22" s="59"/>
      <c r="AH22" s="59"/>
      <c r="AI22" s="59"/>
    </row>
    <row r="23" spans="1:35" s="88" customFormat="1" ht="11.25" hidden="1" customHeight="1">
      <c r="A23" s="59"/>
      <c r="B23" s="78">
        <v>3</v>
      </c>
      <c r="C23" s="237" t="s">
        <v>1057</v>
      </c>
      <c r="D23" s="240">
        <f>+D22</f>
        <v>1673</v>
      </c>
      <c r="E23" s="238" t="s">
        <v>1</v>
      </c>
      <c r="F23" s="78" t="str">
        <f>+'ANEXO N°1 (DDJJ 1926)'!B199</f>
        <v>5.01.15.02</v>
      </c>
      <c r="G23" s="104"/>
      <c r="H23" s="78" t="str">
        <f>+'RLI  final'!B40</f>
        <v xml:space="preserve">Corrección Monetaria aumentos de capital </v>
      </c>
      <c r="I23" s="86"/>
      <c r="J23" s="78">
        <v>2</v>
      </c>
      <c r="K23" s="60"/>
      <c r="L23" s="60"/>
      <c r="M23" s="60"/>
      <c r="N23" s="60"/>
      <c r="O23" s="82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59"/>
      <c r="AE23" s="59"/>
      <c r="AF23" s="59"/>
      <c r="AG23" s="59"/>
      <c r="AH23" s="59"/>
      <c r="AI23" s="59"/>
    </row>
    <row r="24" spans="1:35" s="88" customFormat="1" ht="11.25" customHeight="1">
      <c r="A24" s="59"/>
      <c r="B24" s="78">
        <v>4</v>
      </c>
      <c r="C24" s="237" t="s">
        <v>1058</v>
      </c>
      <c r="D24" s="240">
        <f>+'R12 14A'!L24</f>
        <v>1674</v>
      </c>
      <c r="E24" s="238" t="s">
        <v>0</v>
      </c>
      <c r="F24" s="78" t="str">
        <f>+'ANEXO N°1 (DDJJ 1926)'!B63</f>
        <v>5.01.05.01</v>
      </c>
      <c r="G24" s="104"/>
      <c r="H24" s="78" t="str">
        <f>+'RLI  final'!B7</f>
        <v>Corrección monetaria activos fijos</v>
      </c>
      <c r="I24" s="86">
        <f>+'RLI  final'!D7</f>
        <v>4980000</v>
      </c>
      <c r="J24" s="78">
        <v>1</v>
      </c>
      <c r="K24" s="60"/>
      <c r="L24" s="60"/>
      <c r="M24" s="60"/>
      <c r="N24" s="60"/>
      <c r="O24" s="82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59"/>
      <c r="AE24" s="59"/>
      <c r="AF24" s="59"/>
      <c r="AG24" s="59"/>
      <c r="AH24" s="59"/>
      <c r="AI24" s="59"/>
    </row>
    <row r="25" spans="1:35" s="88" customFormat="1" ht="11.25" hidden="1" customHeight="1">
      <c r="A25" s="59"/>
      <c r="B25" s="78">
        <v>5</v>
      </c>
      <c r="C25" s="237" t="s">
        <v>1058</v>
      </c>
      <c r="D25" s="240">
        <f>+D24</f>
        <v>1674</v>
      </c>
      <c r="E25" s="238" t="s">
        <v>0</v>
      </c>
      <c r="F25" s="78" t="str">
        <f>+'ANEXO N°1 (DDJJ 1926)'!B20</f>
        <v>5.01.01.98</v>
      </c>
      <c r="G25" s="104"/>
      <c r="H25" s="78" t="str">
        <f>+'RLI  final'!B8</f>
        <v>Corrección monetaria de los PPMO</v>
      </c>
      <c r="I25" s="86"/>
      <c r="J25" s="78">
        <v>1</v>
      </c>
      <c r="K25" s="60"/>
      <c r="L25" s="60"/>
      <c r="M25" s="60"/>
      <c r="N25" s="60"/>
      <c r="O25" s="82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59"/>
      <c r="AE25" s="59"/>
      <c r="AF25" s="59"/>
      <c r="AG25" s="59"/>
      <c r="AH25" s="59"/>
      <c r="AI25" s="59"/>
    </row>
    <row r="26" spans="1:35" s="88" customFormat="1" ht="11.25" customHeight="1">
      <c r="A26" s="59"/>
      <c r="B26" s="78">
        <v>6</v>
      </c>
      <c r="C26" s="237" t="s">
        <v>1058</v>
      </c>
      <c r="D26" s="240">
        <f>+D25</f>
        <v>1674</v>
      </c>
      <c r="E26" s="238" t="s">
        <v>0</v>
      </c>
      <c r="F26" s="78" t="str">
        <f>+'ANEXO N°1 (DDJJ 1926)'!B200</f>
        <v>5.01.15.03</v>
      </c>
      <c r="G26" s="104"/>
      <c r="H26" s="78" t="str">
        <f>+'RLI  final'!B9</f>
        <v>Corrección monetaria retiros/ dividendos/ remesas</v>
      </c>
      <c r="I26" s="86">
        <f>+'RLI  final'!D9</f>
        <v>1222000</v>
      </c>
      <c r="J26" s="78">
        <v>1</v>
      </c>
      <c r="K26" s="60"/>
      <c r="L26" s="60"/>
      <c r="M26" s="60"/>
      <c r="N26" s="60"/>
      <c r="O26" s="82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59"/>
      <c r="AE26" s="59"/>
      <c r="AF26" s="59"/>
      <c r="AG26" s="59"/>
      <c r="AH26" s="59"/>
      <c r="AI26" s="59"/>
    </row>
    <row r="27" spans="1:35" s="88" customFormat="1" ht="11.25" customHeight="1">
      <c r="A27" s="59"/>
      <c r="B27" s="78"/>
      <c r="C27" s="269" t="s">
        <v>215</v>
      </c>
      <c r="D27" s="270"/>
      <c r="E27" s="271"/>
      <c r="F27" s="266"/>
      <c r="G27" s="268"/>
      <c r="H27" s="266"/>
      <c r="I27" s="272"/>
      <c r="J27" s="266"/>
      <c r="K27" s="60"/>
      <c r="L27" s="60"/>
      <c r="M27" s="60"/>
      <c r="N27" s="60"/>
      <c r="O27" s="82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59"/>
      <c r="AE27" s="59"/>
      <c r="AF27" s="59"/>
      <c r="AG27" s="59"/>
      <c r="AH27" s="59"/>
      <c r="AI27" s="59"/>
    </row>
    <row r="28" spans="1:35" s="88" customFormat="1" ht="11.25" hidden="1" customHeight="1">
      <c r="A28" s="59"/>
      <c r="B28" s="78">
        <v>7</v>
      </c>
      <c r="C28" s="237" t="s">
        <v>1059</v>
      </c>
      <c r="D28" s="240">
        <f>+'R12 14A'!L25</f>
        <v>1144</v>
      </c>
      <c r="E28" s="238" t="s">
        <v>0</v>
      </c>
      <c r="F28" s="78"/>
      <c r="G28" s="104"/>
      <c r="H28" s="78"/>
      <c r="I28" s="86"/>
      <c r="J28" s="78">
        <v>1</v>
      </c>
      <c r="K28" s="60"/>
      <c r="L28" s="60"/>
      <c r="M28" s="60"/>
      <c r="N28" s="60"/>
      <c r="O28" s="82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59"/>
      <c r="AE28" s="59"/>
      <c r="AF28" s="59"/>
      <c r="AG28" s="59"/>
      <c r="AH28" s="59"/>
      <c r="AI28" s="59"/>
    </row>
    <row r="29" spans="1:35" s="88" customFormat="1" ht="11.25" hidden="1" customHeight="1">
      <c r="A29" s="59"/>
      <c r="B29" s="78">
        <v>8</v>
      </c>
      <c r="C29" s="237" t="s">
        <v>1059</v>
      </c>
      <c r="D29" s="240">
        <f>+D28</f>
        <v>1144</v>
      </c>
      <c r="E29" s="238" t="s">
        <v>0</v>
      </c>
      <c r="F29" s="78"/>
      <c r="G29" s="104"/>
      <c r="H29" s="78"/>
      <c r="I29" s="86"/>
      <c r="J29" s="78">
        <v>1</v>
      </c>
      <c r="K29" s="60"/>
      <c r="L29" s="60"/>
      <c r="M29" s="60"/>
      <c r="N29" s="60"/>
      <c r="O29" s="82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59"/>
      <c r="AE29" s="59"/>
      <c r="AF29" s="59"/>
      <c r="AG29" s="59"/>
      <c r="AH29" s="59"/>
      <c r="AI29" s="59"/>
    </row>
    <row r="30" spans="1:35" s="88" customFormat="1" ht="11.25" hidden="1" customHeight="1">
      <c r="A30" s="59"/>
      <c r="B30" s="78">
        <v>9</v>
      </c>
      <c r="C30" s="237" t="s">
        <v>1060</v>
      </c>
      <c r="D30" s="240">
        <f>+D28</f>
        <v>1144</v>
      </c>
      <c r="E30" s="238" t="s">
        <v>0</v>
      </c>
      <c r="F30" s="78" t="str">
        <f>+'ANEXO N°1 (DDJJ 1926)'!B252</f>
        <v>5.03.05.14</v>
      </c>
      <c r="G30" s="104"/>
      <c r="H30" s="78" t="str">
        <f>+'RLI  final'!B14</f>
        <v>Impuesto IDPC voluntario at 2020</v>
      </c>
      <c r="I30" s="86">
        <f>+'RLI  final'!D14</f>
        <v>0</v>
      </c>
      <c r="J30" s="78">
        <v>1</v>
      </c>
      <c r="K30" s="60"/>
      <c r="L30" s="60"/>
      <c r="M30" s="60"/>
      <c r="N30" s="60"/>
      <c r="O30" s="82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59"/>
      <c r="AE30" s="59"/>
      <c r="AF30" s="59"/>
      <c r="AG30" s="59"/>
      <c r="AH30" s="59"/>
      <c r="AI30" s="59"/>
    </row>
    <row r="31" spans="1:35" s="88" customFormat="1" ht="11.25" hidden="1" customHeight="1">
      <c r="A31" s="59"/>
      <c r="B31" s="78">
        <v>10</v>
      </c>
      <c r="C31" s="237" t="s">
        <v>1060</v>
      </c>
      <c r="D31" s="240">
        <f>+D30</f>
        <v>1144</v>
      </c>
      <c r="E31" s="238" t="s">
        <v>0</v>
      </c>
      <c r="F31" s="78" t="str">
        <f>+'ANEXO N°1 (DDJJ 1926)'!B251</f>
        <v>5.03.05.13</v>
      </c>
      <c r="G31" s="104"/>
      <c r="H31" s="78" t="str">
        <f>+'RLI  final'!B15</f>
        <v>Multas Fiscales y Legales</v>
      </c>
      <c r="I31" s="86">
        <f>+'RLI  final'!D15</f>
        <v>0</v>
      </c>
      <c r="J31" s="78">
        <v>1</v>
      </c>
      <c r="K31" s="60"/>
      <c r="L31" s="60"/>
      <c r="M31" s="60"/>
      <c r="N31" s="60"/>
      <c r="O31" s="82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59"/>
      <c r="AE31" s="59"/>
      <c r="AF31" s="59"/>
      <c r="AG31" s="59"/>
      <c r="AH31" s="59"/>
      <c r="AI31" s="59"/>
    </row>
    <row r="32" spans="1:35" s="88" customFormat="1" ht="11.25" customHeight="1">
      <c r="A32" s="59"/>
      <c r="B32" s="78">
        <v>11</v>
      </c>
      <c r="C32" s="237" t="s">
        <v>1060</v>
      </c>
      <c r="D32" s="240">
        <f t="shared" ref="D32:D34" si="0">+D30</f>
        <v>1144</v>
      </c>
      <c r="E32" s="238" t="s">
        <v>0</v>
      </c>
      <c r="F32" s="78" t="str">
        <f>+'ANEXO N°1 (DDJJ 1926)'!B253</f>
        <v>5.03.05.15</v>
      </c>
      <c r="G32" s="104"/>
      <c r="H32" s="78" t="str">
        <f>+'RLI  final'!B16</f>
        <v>Reajuste Impuesto a la renta at 2022</v>
      </c>
      <c r="I32" s="86">
        <f>+'RLI  final'!D16</f>
        <v>219805.37600000002</v>
      </c>
      <c r="J32" s="78">
        <v>1</v>
      </c>
      <c r="K32" s="60"/>
      <c r="L32" s="60"/>
      <c r="M32" s="60"/>
      <c r="N32" s="60"/>
      <c r="O32" s="82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59"/>
      <c r="AE32" s="59"/>
      <c r="AF32" s="59"/>
      <c r="AG32" s="59"/>
      <c r="AH32" s="59"/>
      <c r="AI32" s="59"/>
    </row>
    <row r="33" spans="1:35" s="88" customFormat="1" ht="11.25" hidden="1" customHeight="1">
      <c r="A33" s="59"/>
      <c r="B33" s="78">
        <v>12</v>
      </c>
      <c r="C33" s="237" t="s">
        <v>1060</v>
      </c>
      <c r="D33" s="240">
        <f t="shared" si="0"/>
        <v>1144</v>
      </c>
      <c r="E33" s="238" t="s">
        <v>0</v>
      </c>
      <c r="F33" s="78"/>
      <c r="G33" s="104"/>
      <c r="H33" s="78"/>
      <c r="I33" s="86"/>
      <c r="J33" s="78">
        <v>1</v>
      </c>
      <c r="K33" s="60"/>
      <c r="L33" s="60"/>
      <c r="M33" s="60"/>
      <c r="N33" s="60"/>
      <c r="O33" s="82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59"/>
      <c r="AE33" s="59"/>
      <c r="AF33" s="59"/>
      <c r="AG33" s="59"/>
      <c r="AH33" s="59"/>
      <c r="AI33" s="59"/>
    </row>
    <row r="34" spans="1:35" s="88" customFormat="1" ht="11.25" hidden="1" customHeight="1">
      <c r="A34" s="59"/>
      <c r="B34" s="78">
        <v>13</v>
      </c>
      <c r="C34" s="237" t="s">
        <v>1060</v>
      </c>
      <c r="D34" s="240">
        <f t="shared" si="0"/>
        <v>1144</v>
      </c>
      <c r="E34" s="238" t="s">
        <v>0</v>
      </c>
      <c r="F34" s="78"/>
      <c r="G34" s="104"/>
      <c r="H34" s="78"/>
      <c r="I34" s="86"/>
      <c r="J34" s="78">
        <v>1</v>
      </c>
      <c r="K34" s="60"/>
      <c r="L34" s="60"/>
      <c r="M34" s="60"/>
      <c r="N34" s="60"/>
      <c r="O34" s="82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59"/>
      <c r="AE34" s="59"/>
      <c r="AF34" s="59"/>
      <c r="AG34" s="59"/>
      <c r="AH34" s="59"/>
      <c r="AI34" s="59"/>
    </row>
    <row r="35" spans="1:35" s="88" customFormat="1" ht="11.25" customHeight="1">
      <c r="A35" s="59"/>
      <c r="B35" s="78">
        <v>14</v>
      </c>
      <c r="C35" s="237" t="s">
        <v>219</v>
      </c>
      <c r="D35" s="240">
        <f>+'R12 14A'!L26</f>
        <v>1675</v>
      </c>
      <c r="E35" s="238" t="s">
        <v>0</v>
      </c>
      <c r="F35" s="78" t="str">
        <f>+'ANEXO N°1 (DDJJ 1926)'!B67</f>
        <v>5.01.05.05</v>
      </c>
      <c r="G35" s="104"/>
      <c r="H35" s="78" t="str">
        <f>+'RLI  final'!B17</f>
        <v>Depreciación financiera</v>
      </c>
      <c r="I35" s="86">
        <f>+'RLI  final'!D17</f>
        <v>23738042</v>
      </c>
      <c r="J35" s="78">
        <v>1</v>
      </c>
      <c r="K35" s="60"/>
      <c r="L35" s="60"/>
      <c r="M35" s="60"/>
      <c r="N35" s="60"/>
      <c r="O35" s="82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59"/>
      <c r="AE35" s="59"/>
      <c r="AF35" s="59"/>
      <c r="AG35" s="59"/>
      <c r="AH35" s="59"/>
      <c r="AI35" s="59"/>
    </row>
    <row r="36" spans="1:35" s="88" customFormat="1" ht="11.25" customHeight="1">
      <c r="A36" s="59"/>
      <c r="B36" s="78">
        <v>15</v>
      </c>
      <c r="C36" s="237" t="s">
        <v>1323</v>
      </c>
      <c r="D36" s="240">
        <f>+'R12 14A'!L26</f>
        <v>1675</v>
      </c>
      <c r="E36" s="238" t="s">
        <v>0</v>
      </c>
      <c r="F36" s="78" t="str">
        <f>+'ANEXO N°1 (DDJJ 1926)'!B89</f>
        <v>5.01.06.01</v>
      </c>
      <c r="G36" s="104"/>
      <c r="H36" s="78" t="str">
        <f>+'RLI  final'!B18</f>
        <v>Depreciación financiera Leasing</v>
      </c>
      <c r="I36" s="86">
        <f>+'RLI  final'!D18</f>
        <v>47243570</v>
      </c>
      <c r="J36" s="78">
        <v>1</v>
      </c>
      <c r="K36" s="60"/>
      <c r="L36" s="60"/>
      <c r="M36" s="60"/>
      <c r="N36" s="60"/>
      <c r="O36" s="82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59"/>
      <c r="AE36" s="59"/>
      <c r="AF36" s="59"/>
      <c r="AG36" s="59"/>
      <c r="AH36" s="59"/>
      <c r="AI36" s="59"/>
    </row>
    <row r="37" spans="1:35" s="88" customFormat="1" ht="11.25" hidden="1" customHeight="1">
      <c r="A37" s="59"/>
      <c r="B37" s="78">
        <v>16</v>
      </c>
      <c r="C37" s="237" t="s">
        <v>1053</v>
      </c>
      <c r="D37" s="240">
        <f>+'R12 14A'!L27</f>
        <v>1175</v>
      </c>
      <c r="E37" s="238" t="s">
        <v>0</v>
      </c>
      <c r="F37" s="78" t="str">
        <f>+'ANEXO N°1 (DDJJ 1926)'!B35</f>
        <v>5.01.03.01</v>
      </c>
      <c r="G37" s="104"/>
      <c r="H37" s="78" t="str">
        <f>+'RLI  final'!B19</f>
        <v>Castigo Clientes financieramente</v>
      </c>
      <c r="I37" s="86">
        <f>+'RLI  final'!D19</f>
        <v>0</v>
      </c>
      <c r="J37" s="78">
        <v>1</v>
      </c>
      <c r="K37" s="60"/>
      <c r="L37" s="60"/>
      <c r="M37" s="60"/>
      <c r="N37" s="60"/>
      <c r="O37" s="82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59"/>
      <c r="AE37" s="59"/>
      <c r="AF37" s="59"/>
      <c r="AG37" s="59"/>
      <c r="AH37" s="59"/>
      <c r="AI37" s="59"/>
    </row>
    <row r="38" spans="1:35" s="88" customFormat="1" ht="11.25" hidden="1" customHeight="1">
      <c r="A38" s="59"/>
      <c r="B38" s="78">
        <v>17</v>
      </c>
      <c r="C38" s="237" t="s">
        <v>222</v>
      </c>
      <c r="D38" s="240">
        <f>+'R12 14A'!L28</f>
        <v>1676</v>
      </c>
      <c r="E38" s="238" t="s">
        <v>0</v>
      </c>
      <c r="F38" s="78"/>
      <c r="G38" s="104"/>
      <c r="H38" s="78"/>
      <c r="I38" s="86"/>
      <c r="J38" s="78">
        <v>1</v>
      </c>
      <c r="K38" s="60"/>
      <c r="L38" s="60"/>
      <c r="M38" s="60"/>
      <c r="N38" s="60"/>
      <c r="O38" s="82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59"/>
      <c r="AE38" s="59"/>
      <c r="AF38" s="59"/>
      <c r="AG38" s="59"/>
      <c r="AH38" s="59"/>
      <c r="AI38" s="59"/>
    </row>
    <row r="39" spans="1:35" s="88" customFormat="1" ht="11.25" hidden="1" customHeight="1">
      <c r="A39" s="59"/>
      <c r="B39" s="78">
        <v>18</v>
      </c>
      <c r="C39" s="237" t="s">
        <v>224</v>
      </c>
      <c r="D39" s="240">
        <f>+'R12 14A'!L29</f>
        <v>1677</v>
      </c>
      <c r="E39" s="238" t="s">
        <v>0</v>
      </c>
      <c r="F39" s="78" t="str">
        <f>+'ANEXO N°1 (DDJJ 1926)'!B249</f>
        <v>5.03.05.04</v>
      </c>
      <c r="G39" s="104"/>
      <c r="H39" s="78"/>
      <c r="I39" s="86"/>
      <c r="J39" s="78">
        <v>1</v>
      </c>
      <c r="K39" s="60"/>
      <c r="L39" s="60"/>
      <c r="M39" s="60"/>
      <c r="N39" s="60"/>
      <c r="O39" s="82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59"/>
      <c r="AE39" s="59"/>
      <c r="AF39" s="59"/>
      <c r="AG39" s="59"/>
      <c r="AH39" s="59"/>
      <c r="AI39" s="59"/>
    </row>
    <row r="40" spans="1:35" s="88" customFormat="1" ht="11.25" customHeight="1">
      <c r="A40" s="59"/>
      <c r="B40" s="78">
        <v>19</v>
      </c>
      <c r="C40" s="237" t="s">
        <v>1061</v>
      </c>
      <c r="D40" s="240">
        <f>+'R12 14A'!L30</f>
        <v>1678</v>
      </c>
      <c r="E40" s="238" t="s">
        <v>0</v>
      </c>
      <c r="F40" s="78" t="str">
        <f>+'ANEXO N°1 (DDJJ 1926)'!B90</f>
        <v>5.01.06.02</v>
      </c>
      <c r="G40" s="104"/>
      <c r="H40" s="78" t="str">
        <f>+'RLI  final'!B22</f>
        <v xml:space="preserve">Intereses Leasing </v>
      </c>
      <c r="I40" s="86">
        <f>+'RLI  final'!D22</f>
        <v>6938870</v>
      </c>
      <c r="J40" s="78">
        <v>1</v>
      </c>
      <c r="K40" s="60"/>
      <c r="L40" s="60"/>
      <c r="M40" s="60"/>
      <c r="N40" s="60"/>
      <c r="O40" s="82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59"/>
      <c r="AE40" s="59"/>
      <c r="AF40" s="59"/>
      <c r="AG40" s="59"/>
      <c r="AH40" s="59"/>
      <c r="AI40" s="59"/>
    </row>
    <row r="41" spans="1:35" s="88" customFormat="1" ht="11.25" hidden="1" customHeight="1">
      <c r="A41" s="59"/>
      <c r="B41" s="78">
        <v>20</v>
      </c>
      <c r="C41" s="237" t="s">
        <v>1061</v>
      </c>
      <c r="D41" s="240">
        <f>+D40</f>
        <v>1678</v>
      </c>
      <c r="E41" s="238" t="s">
        <v>0</v>
      </c>
      <c r="F41" s="78"/>
      <c r="G41" s="104"/>
      <c r="H41" s="78" t="str">
        <f>+'RLI  final'!B23</f>
        <v xml:space="preserve">Gastos diferido </v>
      </c>
      <c r="I41" s="86"/>
      <c r="J41" s="78">
        <v>1</v>
      </c>
      <c r="K41" s="60"/>
      <c r="L41" s="60"/>
      <c r="M41" s="60"/>
      <c r="N41" s="60"/>
      <c r="O41" s="82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59"/>
      <c r="AE41" s="59"/>
      <c r="AF41" s="59"/>
      <c r="AG41" s="59"/>
      <c r="AH41" s="59"/>
      <c r="AI41" s="59"/>
    </row>
    <row r="42" spans="1:35" s="88" customFormat="1" ht="11.25" customHeight="1">
      <c r="A42" s="59"/>
      <c r="B42" s="78">
        <v>21</v>
      </c>
      <c r="C42" s="237" t="s">
        <v>1061</v>
      </c>
      <c r="D42" s="240">
        <f t="shared" ref="D42:D47" si="1">+D41</f>
        <v>1678</v>
      </c>
      <c r="E42" s="238" t="s">
        <v>0</v>
      </c>
      <c r="F42" s="78" t="str">
        <f>+'ANEXO N°1 (DDJJ 1926)'!B168</f>
        <v>5.01.12.01</v>
      </c>
      <c r="G42" s="104"/>
      <c r="H42" s="78" t="str">
        <f>+'RLI  final'!B24</f>
        <v>Provisión impuesto a la renta AT-2023</v>
      </c>
      <c r="I42" s="86">
        <f>+'RLI  final'!D24</f>
        <v>13461297</v>
      </c>
      <c r="J42" s="78">
        <v>1</v>
      </c>
      <c r="K42" s="60"/>
      <c r="L42" s="60"/>
      <c r="M42" s="60"/>
      <c r="N42" s="60"/>
      <c r="O42" s="82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59"/>
      <c r="AE42" s="59"/>
      <c r="AF42" s="59"/>
      <c r="AG42" s="59"/>
      <c r="AH42" s="59"/>
      <c r="AI42" s="59"/>
    </row>
    <row r="43" spans="1:35" s="88" customFormat="1" ht="11.25" customHeight="1">
      <c r="A43" s="59"/>
      <c r="B43" s="78">
        <v>22</v>
      </c>
      <c r="C43" s="237" t="s">
        <v>1061</v>
      </c>
      <c r="D43" s="240">
        <f t="shared" si="1"/>
        <v>1678</v>
      </c>
      <c r="E43" s="238" t="s">
        <v>0</v>
      </c>
      <c r="F43" s="78" t="str">
        <f>+'ANEXO N°1 (DDJJ 1926)'!B169</f>
        <v>5.01.12.02</v>
      </c>
      <c r="G43" s="104"/>
      <c r="H43" s="78" t="str">
        <f>+'RLI  final'!B25</f>
        <v>Provisión impuesto único AT-2023</v>
      </c>
      <c r="I43" s="86">
        <f>+'RLI  final'!D25</f>
        <v>398880</v>
      </c>
      <c r="J43" s="78">
        <v>1</v>
      </c>
      <c r="K43" s="60"/>
      <c r="L43" s="60"/>
      <c r="M43" s="60"/>
      <c r="N43" s="60"/>
      <c r="O43" s="82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59"/>
      <c r="AE43" s="59"/>
      <c r="AF43" s="59"/>
      <c r="AG43" s="59"/>
      <c r="AH43" s="59"/>
      <c r="AI43" s="59"/>
    </row>
    <row r="44" spans="1:35" s="88" customFormat="1" ht="11.25" customHeight="1">
      <c r="A44" s="59"/>
      <c r="B44" s="78">
        <v>23</v>
      </c>
      <c r="C44" s="237" t="s">
        <v>1061</v>
      </c>
      <c r="D44" s="240">
        <f t="shared" si="1"/>
        <v>1678</v>
      </c>
      <c r="E44" s="238" t="s">
        <v>0</v>
      </c>
      <c r="F44" s="78" t="str">
        <f>+'ANEXO N°1 (DDJJ 1926)'!B248</f>
        <v>5.03.05.02</v>
      </c>
      <c r="G44" s="104"/>
      <c r="H44" s="78" t="str">
        <f>+'RLI  final'!B26</f>
        <v>Gastos no documentados beneficiario empresa</v>
      </c>
      <c r="I44" s="86">
        <f>+'RLI  final'!D26</f>
        <v>997200.00000000012</v>
      </c>
      <c r="J44" s="78">
        <v>1</v>
      </c>
      <c r="K44" s="60"/>
      <c r="L44" s="60"/>
      <c r="M44" s="60"/>
      <c r="N44" s="60"/>
      <c r="O44" s="82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59"/>
      <c r="AE44" s="59"/>
      <c r="AF44" s="59"/>
      <c r="AG44" s="59"/>
      <c r="AH44" s="59"/>
      <c r="AI44" s="59"/>
    </row>
    <row r="45" spans="1:35" s="88" customFormat="1" ht="11.25" customHeight="1">
      <c r="A45" s="59"/>
      <c r="B45" s="78">
        <v>24</v>
      </c>
      <c r="C45" s="237" t="s">
        <v>1061</v>
      </c>
      <c r="D45" s="240">
        <f t="shared" si="1"/>
        <v>1678</v>
      </c>
      <c r="E45" s="238" t="s">
        <v>0</v>
      </c>
      <c r="F45" s="78" t="str">
        <f>+'ANEXO N°1 (DDJJ 1926)'!B248</f>
        <v>5.03.05.02</v>
      </c>
      <c r="G45" s="104"/>
      <c r="H45" s="78" t="str">
        <f>+'RLI  final'!B29</f>
        <v>Gastos no documentados beneficiario accionista o socio</v>
      </c>
      <c r="I45" s="86">
        <f>+'RLI  final'!D29</f>
        <v>1065750</v>
      </c>
      <c r="J45" s="78">
        <v>1</v>
      </c>
      <c r="K45" s="60"/>
      <c r="L45" s="60"/>
      <c r="M45" s="60"/>
      <c r="N45" s="60"/>
      <c r="O45" s="82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59"/>
      <c r="AE45" s="59"/>
      <c r="AF45" s="59"/>
      <c r="AG45" s="59"/>
      <c r="AH45" s="59"/>
      <c r="AI45" s="59"/>
    </row>
    <row r="46" spans="1:35" s="88" customFormat="1" ht="11.25" hidden="1" customHeight="1">
      <c r="A46" s="59"/>
      <c r="B46" s="78">
        <v>25</v>
      </c>
      <c r="C46" s="237" t="s">
        <v>1061</v>
      </c>
      <c r="D46" s="240">
        <f t="shared" si="1"/>
        <v>1678</v>
      </c>
      <c r="E46" s="238" t="s">
        <v>0</v>
      </c>
      <c r="F46" s="78"/>
      <c r="G46" s="104"/>
      <c r="H46" s="78"/>
      <c r="I46" s="86"/>
      <c r="J46" s="78">
        <v>1</v>
      </c>
      <c r="K46" s="60"/>
      <c r="L46" s="60"/>
      <c r="M46" s="60"/>
      <c r="N46" s="60"/>
      <c r="O46" s="82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59"/>
      <c r="AE46" s="59"/>
      <c r="AF46" s="59"/>
      <c r="AG46" s="59"/>
      <c r="AH46" s="59"/>
      <c r="AI46" s="59"/>
    </row>
    <row r="47" spans="1:35" s="88" customFormat="1" ht="11.25" hidden="1" customHeight="1">
      <c r="A47" s="59"/>
      <c r="B47" s="78">
        <v>26</v>
      </c>
      <c r="C47" s="237" t="s">
        <v>1061</v>
      </c>
      <c r="D47" s="240">
        <f t="shared" si="1"/>
        <v>1678</v>
      </c>
      <c r="E47" s="238" t="s">
        <v>0</v>
      </c>
      <c r="F47" s="78"/>
      <c r="G47" s="104"/>
      <c r="H47" s="78"/>
      <c r="I47" s="86"/>
      <c r="J47" s="78">
        <v>1</v>
      </c>
      <c r="K47" s="60"/>
      <c r="L47" s="60"/>
      <c r="M47" s="60"/>
      <c r="N47" s="60"/>
      <c r="O47" s="82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59"/>
      <c r="AE47" s="59"/>
      <c r="AF47" s="59"/>
      <c r="AG47" s="59"/>
      <c r="AH47" s="59"/>
      <c r="AI47" s="59"/>
    </row>
    <row r="48" spans="1:35" s="88" customFormat="1" ht="11.25" hidden="1" customHeight="1">
      <c r="A48" s="59"/>
      <c r="B48" s="78">
        <v>27</v>
      </c>
      <c r="C48" s="237" t="s">
        <v>1061</v>
      </c>
      <c r="D48" s="240">
        <f>+'R12 14A'!L38</f>
        <v>1159</v>
      </c>
      <c r="E48" s="238" t="s">
        <v>0</v>
      </c>
      <c r="F48" s="78"/>
      <c r="G48" s="104"/>
      <c r="H48" s="78"/>
      <c r="I48" s="86"/>
      <c r="J48" s="78">
        <v>1</v>
      </c>
      <c r="K48" s="60"/>
      <c r="L48" s="60"/>
      <c r="M48" s="60"/>
      <c r="N48" s="60"/>
      <c r="O48" s="82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59"/>
      <c r="AE48" s="59"/>
      <c r="AF48" s="59"/>
      <c r="AG48" s="59"/>
      <c r="AH48" s="59"/>
      <c r="AI48" s="59"/>
    </row>
    <row r="49" spans="1:35" s="88" customFormat="1" ht="11.25" hidden="1" customHeight="1">
      <c r="A49" s="59"/>
      <c r="B49" s="78">
        <v>28</v>
      </c>
      <c r="C49" s="237" t="s">
        <v>1061</v>
      </c>
      <c r="D49" s="240">
        <f>+'R12 14A'!L39</f>
        <v>1679</v>
      </c>
      <c r="E49" s="238" t="s">
        <v>0</v>
      </c>
      <c r="F49" s="78"/>
      <c r="G49" s="104"/>
      <c r="H49" s="78"/>
      <c r="I49" s="86"/>
      <c r="J49" s="78">
        <v>1</v>
      </c>
      <c r="K49" s="60"/>
      <c r="L49" s="60"/>
      <c r="M49" s="60"/>
      <c r="N49" s="60"/>
      <c r="O49" s="82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59"/>
      <c r="AE49" s="59"/>
      <c r="AF49" s="59"/>
      <c r="AG49" s="59"/>
      <c r="AH49" s="59"/>
      <c r="AI49" s="59"/>
    </row>
    <row r="50" spans="1:35" s="88" customFormat="1" ht="11.25" hidden="1" customHeight="1">
      <c r="A50" s="59"/>
      <c r="B50" s="78">
        <v>29</v>
      </c>
      <c r="C50" s="237" t="s">
        <v>35</v>
      </c>
      <c r="D50" s="240">
        <f>+'R12 14A'!L31</f>
        <v>1150</v>
      </c>
      <c r="E50" s="238" t="s">
        <v>0</v>
      </c>
      <c r="F50" s="78"/>
      <c r="G50" s="104"/>
      <c r="H50" s="78"/>
      <c r="I50" s="86"/>
      <c r="J50" s="78">
        <v>1</v>
      </c>
      <c r="K50" s="60"/>
      <c r="L50" s="60"/>
      <c r="M50" s="60"/>
      <c r="N50" s="60"/>
      <c r="O50" s="82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59"/>
      <c r="AE50" s="59"/>
      <c r="AF50" s="59"/>
      <c r="AG50" s="59"/>
      <c r="AH50" s="59"/>
      <c r="AI50" s="59"/>
    </row>
    <row r="51" spans="1:35" s="88" customFormat="1" ht="11.25" hidden="1" customHeight="1">
      <c r="A51" s="59"/>
      <c r="B51" s="78">
        <v>30</v>
      </c>
      <c r="C51" s="237" t="s">
        <v>1054</v>
      </c>
      <c r="D51" s="240">
        <f>+'R12 14A'!L32</f>
        <v>1147</v>
      </c>
      <c r="E51" s="238" t="s">
        <v>0</v>
      </c>
      <c r="F51" s="78"/>
      <c r="G51" s="104"/>
      <c r="H51" s="78"/>
      <c r="I51" s="86"/>
      <c r="J51" s="78">
        <v>1</v>
      </c>
      <c r="K51" s="60"/>
      <c r="L51" s="60"/>
      <c r="M51" s="60"/>
      <c r="N51" s="60"/>
      <c r="O51" s="82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59"/>
      <c r="AE51" s="59"/>
      <c r="AF51" s="59"/>
      <c r="AG51" s="59"/>
      <c r="AH51" s="59"/>
      <c r="AI51" s="59"/>
    </row>
    <row r="52" spans="1:35" s="88" customFormat="1" ht="11.25" hidden="1" customHeight="1">
      <c r="A52" s="59"/>
      <c r="B52" s="78">
        <v>31</v>
      </c>
      <c r="C52" s="237" t="s">
        <v>1055</v>
      </c>
      <c r="D52" s="240">
        <f>+'R12 14A'!L33</f>
        <v>1148</v>
      </c>
      <c r="E52" s="238" t="s">
        <v>0</v>
      </c>
      <c r="F52" s="78"/>
      <c r="G52" s="104"/>
      <c r="H52" s="78"/>
      <c r="I52" s="86"/>
      <c r="J52" s="78">
        <v>1</v>
      </c>
      <c r="K52" s="60"/>
      <c r="L52" s="60"/>
      <c r="M52" s="60"/>
      <c r="N52" s="60"/>
      <c r="O52" s="82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59"/>
      <c r="AE52" s="59"/>
      <c r="AF52" s="59"/>
      <c r="AG52" s="59"/>
      <c r="AH52" s="59"/>
      <c r="AI52" s="59"/>
    </row>
    <row r="53" spans="1:35" s="88" customFormat="1" ht="11.25" hidden="1" customHeight="1">
      <c r="A53" s="59"/>
      <c r="B53" s="78">
        <v>32</v>
      </c>
      <c r="C53" s="237" t="s">
        <v>1056</v>
      </c>
      <c r="D53" s="240">
        <f>+'R12 14A'!L34</f>
        <v>1149</v>
      </c>
      <c r="E53" s="238" t="s">
        <v>0</v>
      </c>
      <c r="F53" s="78"/>
      <c r="G53" s="104"/>
      <c r="H53" s="78"/>
      <c r="I53" s="86"/>
      <c r="J53" s="78">
        <v>1</v>
      </c>
      <c r="K53" s="60"/>
      <c r="L53" s="60"/>
      <c r="M53" s="60"/>
      <c r="N53" s="60"/>
      <c r="O53" s="82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59"/>
      <c r="AE53" s="59"/>
      <c r="AF53" s="59"/>
      <c r="AG53" s="59"/>
      <c r="AH53" s="59"/>
      <c r="AI53" s="59"/>
    </row>
    <row r="54" spans="1:35" s="88" customFormat="1" ht="11.25" hidden="1" customHeight="1">
      <c r="A54" s="59"/>
      <c r="B54" s="78">
        <v>33</v>
      </c>
      <c r="C54" s="237" t="s">
        <v>39</v>
      </c>
      <c r="D54" s="240">
        <f>+'R12 14A'!L35</f>
        <v>1151</v>
      </c>
      <c r="E54" s="238" t="s">
        <v>0</v>
      </c>
      <c r="F54" s="78"/>
      <c r="G54" s="104"/>
      <c r="H54" s="78"/>
      <c r="I54" s="86"/>
      <c r="J54" s="78">
        <v>1</v>
      </c>
      <c r="K54" s="60"/>
      <c r="L54" s="60"/>
      <c r="M54" s="60"/>
      <c r="N54" s="60"/>
      <c r="O54" s="82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59"/>
      <c r="AE54" s="59"/>
      <c r="AF54" s="59"/>
      <c r="AG54" s="59"/>
      <c r="AH54" s="59"/>
      <c r="AI54" s="59"/>
    </row>
    <row r="55" spans="1:35" s="88" customFormat="1" ht="11.25" customHeight="1">
      <c r="A55" s="59"/>
      <c r="B55" s="78"/>
      <c r="C55" s="269" t="s">
        <v>229</v>
      </c>
      <c r="D55" s="270"/>
      <c r="E55" s="271"/>
      <c r="F55" s="266"/>
      <c r="G55" s="268"/>
      <c r="H55" s="266"/>
      <c r="I55" s="272"/>
      <c r="J55" s="266"/>
      <c r="K55" s="60"/>
      <c r="L55" s="60"/>
      <c r="M55" s="60"/>
      <c r="N55" s="60"/>
      <c r="O55" s="82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59"/>
      <c r="AE55" s="59"/>
      <c r="AF55" s="59"/>
      <c r="AG55" s="59"/>
      <c r="AH55" s="59"/>
      <c r="AI55" s="59"/>
    </row>
    <row r="56" spans="1:35" s="88" customFormat="1" ht="11.25" hidden="1" customHeight="1">
      <c r="A56" s="59"/>
      <c r="B56" s="78">
        <v>34</v>
      </c>
      <c r="C56" s="237" t="s">
        <v>1062</v>
      </c>
      <c r="D56" s="240">
        <f>+'R12 14A'!L36</f>
        <v>1152</v>
      </c>
      <c r="E56" s="238" t="s">
        <v>1</v>
      </c>
      <c r="F56" s="78"/>
      <c r="G56" s="104"/>
      <c r="H56" s="78"/>
      <c r="I56" s="86"/>
      <c r="J56" s="78">
        <v>2</v>
      </c>
      <c r="K56" s="60"/>
      <c r="L56" s="60"/>
      <c r="M56" s="60"/>
      <c r="N56" s="60"/>
      <c r="O56" s="82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59"/>
      <c r="AE56" s="59"/>
      <c r="AF56" s="59"/>
      <c r="AG56" s="59"/>
      <c r="AH56" s="59"/>
      <c r="AI56" s="59"/>
    </row>
    <row r="57" spans="1:35" s="88" customFormat="1" ht="11.25" hidden="1" customHeight="1">
      <c r="A57" s="59"/>
      <c r="B57" s="78">
        <v>35</v>
      </c>
      <c r="C57" s="237" t="s">
        <v>1063</v>
      </c>
      <c r="D57" s="240">
        <f>+'R12 14A'!L37</f>
        <v>1176</v>
      </c>
      <c r="E57" s="238" t="s">
        <v>1</v>
      </c>
      <c r="F57" s="78"/>
      <c r="G57" s="104"/>
      <c r="H57" s="78"/>
      <c r="I57" s="86"/>
      <c r="J57" s="78">
        <v>2</v>
      </c>
      <c r="K57" s="60"/>
      <c r="L57" s="60"/>
      <c r="M57" s="60"/>
      <c r="N57" s="60"/>
      <c r="O57" s="82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59"/>
      <c r="AE57" s="59"/>
      <c r="AF57" s="59"/>
      <c r="AG57" s="59"/>
      <c r="AH57" s="59"/>
      <c r="AI57" s="59"/>
    </row>
    <row r="58" spans="1:35" s="88" customFormat="1" ht="11.25" hidden="1" customHeight="1">
      <c r="A58" s="59"/>
      <c r="B58" s="78">
        <v>36</v>
      </c>
      <c r="C58" s="237" t="s">
        <v>1064</v>
      </c>
      <c r="D58" s="240">
        <f>+'R12 14A'!L38</f>
        <v>1159</v>
      </c>
      <c r="E58" s="238" t="s">
        <v>1</v>
      </c>
      <c r="F58" s="78"/>
      <c r="G58" s="104"/>
      <c r="H58" s="78"/>
      <c r="I58" s="86"/>
      <c r="J58" s="78">
        <v>2</v>
      </c>
      <c r="K58" s="60"/>
      <c r="L58" s="60"/>
      <c r="M58" s="60"/>
      <c r="N58" s="60"/>
      <c r="O58" s="82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59"/>
      <c r="AE58" s="59"/>
      <c r="AF58" s="59"/>
      <c r="AG58" s="59"/>
      <c r="AH58" s="59"/>
      <c r="AI58" s="59"/>
    </row>
    <row r="59" spans="1:35" s="88" customFormat="1" ht="11.25" customHeight="1">
      <c r="A59" s="59"/>
      <c r="B59" s="78">
        <v>37</v>
      </c>
      <c r="C59" s="237" t="s">
        <v>230</v>
      </c>
      <c r="D59" s="240">
        <f>+'R12 14A'!L39</f>
        <v>1679</v>
      </c>
      <c r="E59" s="238" t="s">
        <v>1</v>
      </c>
      <c r="F59" s="78" t="str">
        <f>+'ANEXO N°1 (DDJJ 1926)'!B68</f>
        <v>5.01.05.06</v>
      </c>
      <c r="G59" s="104"/>
      <c r="H59" s="78" t="str">
        <f>+'RLI  final'!B44</f>
        <v>Depreciación tributaria</v>
      </c>
      <c r="I59" s="86">
        <f>+'RLI  final'!D44</f>
        <v>26700000</v>
      </c>
      <c r="J59" s="78">
        <v>2</v>
      </c>
      <c r="K59" s="60"/>
      <c r="L59" s="60"/>
      <c r="M59" s="60"/>
      <c r="N59" s="60"/>
      <c r="O59" s="82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59"/>
      <c r="AE59" s="59"/>
      <c r="AF59" s="59"/>
      <c r="AG59" s="59"/>
      <c r="AH59" s="59"/>
      <c r="AI59" s="59"/>
    </row>
    <row r="60" spans="1:35" s="88" customFormat="1" ht="11.25" hidden="1" customHeight="1">
      <c r="A60" s="59"/>
      <c r="B60" s="78">
        <v>38</v>
      </c>
      <c r="C60" s="237" t="s">
        <v>1065</v>
      </c>
      <c r="D60" s="240">
        <f>+'R12 14A'!L40</f>
        <v>1680</v>
      </c>
      <c r="E60" s="238" t="s">
        <v>1</v>
      </c>
      <c r="F60" s="78"/>
      <c r="G60" s="104"/>
      <c r="H60" s="78"/>
      <c r="I60" s="86"/>
      <c r="J60" s="78">
        <v>2</v>
      </c>
      <c r="K60" s="60"/>
      <c r="L60" s="60"/>
      <c r="M60" s="60"/>
      <c r="N60" s="60"/>
      <c r="O60" s="82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59"/>
      <c r="AE60" s="59"/>
      <c r="AF60" s="59"/>
      <c r="AG60" s="59"/>
      <c r="AH60" s="59"/>
      <c r="AI60" s="59"/>
    </row>
    <row r="61" spans="1:35" s="88" customFormat="1" ht="11.25" hidden="1" customHeight="1">
      <c r="A61" s="59"/>
      <c r="B61" s="78">
        <v>39</v>
      </c>
      <c r="C61" s="237" t="s">
        <v>232</v>
      </c>
      <c r="D61" s="240">
        <f>+'R12 14A'!L41</f>
        <v>1681</v>
      </c>
      <c r="E61" s="238" t="s">
        <v>1</v>
      </c>
      <c r="F61" s="78"/>
      <c r="G61" s="104"/>
      <c r="H61" s="78"/>
      <c r="I61" s="86"/>
      <c r="J61" s="78">
        <v>2</v>
      </c>
      <c r="K61" s="60"/>
      <c r="L61" s="60"/>
      <c r="M61" s="60"/>
      <c r="N61" s="60"/>
      <c r="O61" s="82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59"/>
      <c r="AE61" s="59"/>
      <c r="AF61" s="59"/>
      <c r="AG61" s="59"/>
      <c r="AH61" s="59"/>
      <c r="AI61" s="59"/>
    </row>
    <row r="62" spans="1:35" s="88" customFormat="1" ht="11.25" customHeight="1">
      <c r="A62" s="59"/>
      <c r="B62" s="78">
        <v>40</v>
      </c>
      <c r="C62" s="237" t="s">
        <v>1066</v>
      </c>
      <c r="D62" s="240">
        <f>+'R12 14A'!L42</f>
        <v>1682</v>
      </c>
      <c r="E62" s="238" t="s">
        <v>1</v>
      </c>
      <c r="F62" s="78" t="str">
        <f>+F44</f>
        <v>5.03.05.02</v>
      </c>
      <c r="G62" s="104"/>
      <c r="H62" s="78" t="str">
        <f>+'RLI  final'!B47</f>
        <v>Gastos no documentados beneficiario empresa</v>
      </c>
      <c r="I62" s="86">
        <f>+'RLI  final'!D47</f>
        <v>997200.00000000012</v>
      </c>
      <c r="J62" s="78">
        <v>2</v>
      </c>
      <c r="K62" s="60"/>
      <c r="L62" s="60"/>
      <c r="M62" s="60"/>
      <c r="N62" s="60"/>
      <c r="O62" s="82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59"/>
      <c r="AE62" s="59"/>
      <c r="AF62" s="59"/>
      <c r="AG62" s="59"/>
      <c r="AH62" s="59"/>
      <c r="AI62" s="59"/>
    </row>
    <row r="63" spans="1:35" s="88" customFormat="1" ht="11.25" customHeight="1">
      <c r="A63" s="59"/>
      <c r="B63" s="78">
        <v>41</v>
      </c>
      <c r="C63" s="237" t="s">
        <v>1066</v>
      </c>
      <c r="D63" s="240">
        <f>+D62</f>
        <v>1682</v>
      </c>
      <c r="E63" s="238" t="s">
        <v>1</v>
      </c>
      <c r="F63" s="78" t="str">
        <f>+F45</f>
        <v>5.03.05.02</v>
      </c>
      <c r="G63" s="104"/>
      <c r="H63" s="78" t="str">
        <f>+H44</f>
        <v>Gastos no documentados beneficiario empresa</v>
      </c>
      <c r="I63" s="86">
        <f>+'RLI  final'!D50</f>
        <v>1065750</v>
      </c>
      <c r="J63" s="78">
        <v>2</v>
      </c>
      <c r="K63" s="60"/>
      <c r="L63" s="60"/>
      <c r="M63" s="60"/>
      <c r="N63" s="60"/>
      <c r="O63" s="82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59"/>
      <c r="AE63" s="59"/>
      <c r="AF63" s="59"/>
      <c r="AG63" s="59"/>
      <c r="AH63" s="59"/>
      <c r="AI63" s="59"/>
    </row>
    <row r="64" spans="1:35" s="88" customFormat="1" ht="11.25" hidden="1" customHeight="1">
      <c r="A64" s="59"/>
      <c r="B64" s="78">
        <v>42</v>
      </c>
      <c r="C64" s="237" t="s">
        <v>1066</v>
      </c>
      <c r="D64" s="240">
        <f>+D63</f>
        <v>1682</v>
      </c>
      <c r="E64" s="238" t="s">
        <v>1</v>
      </c>
      <c r="F64" s="78"/>
      <c r="G64" s="104"/>
      <c r="H64" s="78"/>
      <c r="I64" s="86"/>
      <c r="J64" s="78">
        <v>2</v>
      </c>
      <c r="K64" s="60"/>
      <c r="L64" s="60"/>
      <c r="M64" s="60"/>
      <c r="N64" s="60"/>
      <c r="O64" s="82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59"/>
      <c r="AE64" s="59"/>
      <c r="AF64" s="59"/>
      <c r="AG64" s="59"/>
      <c r="AH64" s="59"/>
      <c r="AI64" s="59"/>
    </row>
    <row r="65" spans="1:35" s="88" customFormat="1" ht="11.25" hidden="1" customHeight="1">
      <c r="A65" s="59"/>
      <c r="B65" s="78">
        <v>43</v>
      </c>
      <c r="C65" s="237" t="s">
        <v>1067</v>
      </c>
      <c r="D65" s="240">
        <f>+'R12 14A'!L43</f>
        <v>1683</v>
      </c>
      <c r="E65" s="238" t="s">
        <v>1</v>
      </c>
      <c r="F65" s="78"/>
      <c r="G65" s="104"/>
      <c r="H65" s="78"/>
      <c r="I65" s="86"/>
      <c r="J65" s="78">
        <v>2</v>
      </c>
      <c r="K65" s="60"/>
      <c r="L65" s="60"/>
      <c r="M65" s="60"/>
      <c r="N65" s="60"/>
      <c r="O65" s="82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59"/>
      <c r="AE65" s="59"/>
      <c r="AF65" s="59"/>
      <c r="AG65" s="59"/>
      <c r="AH65" s="59"/>
      <c r="AI65" s="59"/>
    </row>
    <row r="66" spans="1:35" s="88" customFormat="1" ht="11.25" hidden="1" customHeight="1">
      <c r="A66" s="59"/>
      <c r="B66" s="78">
        <v>44</v>
      </c>
      <c r="C66" s="237" t="s">
        <v>1067</v>
      </c>
      <c r="D66" s="240">
        <f>+D65</f>
        <v>1683</v>
      </c>
      <c r="E66" s="238" t="s">
        <v>1</v>
      </c>
      <c r="F66" s="78"/>
      <c r="G66" s="104"/>
      <c r="H66" s="78"/>
      <c r="I66" s="86"/>
      <c r="J66" s="78">
        <v>2</v>
      </c>
      <c r="K66" s="60"/>
      <c r="L66" s="60"/>
      <c r="M66" s="60"/>
      <c r="N66" s="60"/>
      <c r="O66" s="82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59"/>
      <c r="AE66" s="59"/>
      <c r="AF66" s="59"/>
      <c r="AG66" s="59"/>
      <c r="AH66" s="59"/>
      <c r="AI66" s="59"/>
    </row>
    <row r="67" spans="1:35" s="88" customFormat="1" ht="11.25" hidden="1" customHeight="1">
      <c r="A67" s="59"/>
      <c r="B67" s="78">
        <v>45</v>
      </c>
      <c r="C67" s="237" t="s">
        <v>1067</v>
      </c>
      <c r="D67" s="240">
        <f>+D66</f>
        <v>1683</v>
      </c>
      <c r="E67" s="238" t="s">
        <v>1</v>
      </c>
      <c r="F67" s="78"/>
      <c r="G67" s="104"/>
      <c r="H67" s="78"/>
      <c r="I67" s="86"/>
      <c r="J67" s="78">
        <v>2</v>
      </c>
      <c r="K67" s="60"/>
      <c r="L67" s="60"/>
      <c r="M67" s="60"/>
      <c r="N67" s="60"/>
      <c r="O67" s="82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59"/>
      <c r="AE67" s="59"/>
      <c r="AF67" s="59"/>
      <c r="AG67" s="59"/>
      <c r="AH67" s="59"/>
      <c r="AI67" s="59"/>
    </row>
    <row r="68" spans="1:35" s="88" customFormat="1" ht="11.25" customHeight="1">
      <c r="A68" s="59"/>
      <c r="B68" s="78">
        <v>46</v>
      </c>
      <c r="C68" s="237" t="s">
        <v>233</v>
      </c>
      <c r="D68" s="240">
        <f>+'R12 14A'!L44</f>
        <v>1684</v>
      </c>
      <c r="E68" s="238" t="s">
        <v>1</v>
      </c>
      <c r="F68" s="78" t="str">
        <f>+'ANEXO N°1 (DDJJ 1926)'!B149</f>
        <v>5.01.10.99</v>
      </c>
      <c r="G68" s="104"/>
      <c r="H68" s="78" t="str">
        <f>+'RLI  final'!B53</f>
        <v>Cuota Leasing</v>
      </c>
      <c r="I68" s="86">
        <f>+'RLI  final'!D53</f>
        <v>68470000</v>
      </c>
      <c r="J68" s="78">
        <v>2</v>
      </c>
      <c r="K68" s="60"/>
      <c r="L68" s="60"/>
      <c r="M68" s="60"/>
      <c r="N68" s="60"/>
      <c r="O68" s="82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59"/>
      <c r="AE68" s="59"/>
      <c r="AF68" s="59"/>
      <c r="AG68" s="59"/>
      <c r="AH68" s="59"/>
      <c r="AI68" s="59"/>
    </row>
    <row r="69" spans="1:35" s="88" customFormat="1" ht="11.25" customHeight="1">
      <c r="A69" s="59"/>
      <c r="B69" s="78">
        <v>47</v>
      </c>
      <c r="C69" s="237" t="s">
        <v>1068</v>
      </c>
      <c r="D69" s="240">
        <f>+'R12 14A'!L45</f>
        <v>1685</v>
      </c>
      <c r="E69" s="238" t="s">
        <v>1</v>
      </c>
      <c r="F69" s="78"/>
      <c r="G69" s="104"/>
      <c r="H69" s="78"/>
      <c r="I69" s="86"/>
      <c r="J69" s="78">
        <v>2</v>
      </c>
      <c r="K69" s="60"/>
      <c r="L69" s="60"/>
      <c r="M69" s="60"/>
      <c r="N69" s="60"/>
      <c r="O69" s="82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59"/>
      <c r="AE69" s="59"/>
      <c r="AF69" s="59"/>
      <c r="AG69" s="59"/>
      <c r="AH69" s="59"/>
      <c r="AI69" s="59"/>
    </row>
    <row r="70" spans="1:35" s="88" customFormat="1" ht="11.25" customHeight="1">
      <c r="A70" s="59"/>
      <c r="B70" s="78">
        <v>48</v>
      </c>
      <c r="C70" s="237" t="s">
        <v>1069</v>
      </c>
      <c r="D70" s="240">
        <f>+'R12 14A'!L46</f>
        <v>1686</v>
      </c>
      <c r="E70" s="238" t="s">
        <v>1</v>
      </c>
      <c r="F70" s="78" t="str">
        <f>+'ANEXO N°1 (DDJJ 1926)'!B117</f>
        <v>5.01.08.98</v>
      </c>
      <c r="G70" s="104"/>
      <c r="H70" s="78" t="str">
        <f>+'RLI  final'!B55</f>
        <v>Dividendos percibidos</v>
      </c>
      <c r="I70" s="86">
        <f>+'RLI  final'!D55</f>
        <v>0</v>
      </c>
      <c r="J70" s="78">
        <v>2</v>
      </c>
      <c r="K70" s="60"/>
      <c r="L70" s="60"/>
      <c r="M70" s="60"/>
      <c r="N70" s="60"/>
      <c r="O70" s="82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59"/>
      <c r="AE70" s="59"/>
      <c r="AF70" s="59"/>
      <c r="AG70" s="59"/>
      <c r="AH70" s="59"/>
      <c r="AI70" s="59"/>
    </row>
    <row r="71" spans="1:35" s="88" customFormat="1" ht="11.25" customHeight="1">
      <c r="A71" s="59"/>
      <c r="B71" s="78">
        <v>49</v>
      </c>
      <c r="C71" s="237" t="s">
        <v>1070</v>
      </c>
      <c r="D71" s="240">
        <f>+'R12 14A'!L47</f>
        <v>1183</v>
      </c>
      <c r="E71" s="238" t="s">
        <v>1</v>
      </c>
      <c r="F71" s="78"/>
      <c r="G71" s="104"/>
      <c r="H71" s="78"/>
      <c r="I71" s="86"/>
      <c r="J71" s="78">
        <v>2</v>
      </c>
      <c r="K71" s="60"/>
      <c r="L71" s="60"/>
      <c r="M71" s="60"/>
      <c r="N71" s="60"/>
      <c r="O71" s="82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59"/>
      <c r="AE71" s="59"/>
      <c r="AF71" s="59"/>
      <c r="AG71" s="59"/>
      <c r="AH71" s="59"/>
      <c r="AI71" s="59"/>
    </row>
    <row r="72" spans="1:35" s="88" customFormat="1" ht="11.25" customHeight="1">
      <c r="A72" s="59"/>
      <c r="B72" s="78">
        <v>50</v>
      </c>
      <c r="C72" s="237" t="s">
        <v>236</v>
      </c>
      <c r="D72" s="240">
        <f>+'R12 14A'!L48</f>
        <v>1687</v>
      </c>
      <c r="E72" s="238" t="s">
        <v>1</v>
      </c>
      <c r="F72" s="78"/>
      <c r="G72" s="104"/>
      <c r="H72" s="78"/>
      <c r="I72" s="86"/>
      <c r="J72" s="78">
        <v>2</v>
      </c>
      <c r="K72" s="60"/>
      <c r="L72" s="60"/>
      <c r="M72" s="60"/>
      <c r="N72" s="60"/>
      <c r="O72" s="82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59"/>
      <c r="AE72" s="59"/>
      <c r="AF72" s="59"/>
      <c r="AG72" s="59"/>
      <c r="AH72" s="59"/>
      <c r="AI72" s="59"/>
    </row>
    <row r="73" spans="1:35" s="88" customFormat="1" ht="11.25" customHeight="1">
      <c r="A73" s="59"/>
      <c r="B73" s="78">
        <v>51</v>
      </c>
      <c r="C73" s="237" t="s">
        <v>1071</v>
      </c>
      <c r="D73" s="240">
        <f>+'R12 14A'!L49</f>
        <v>1688</v>
      </c>
      <c r="E73" s="238" t="s">
        <v>1</v>
      </c>
      <c r="F73" s="78" t="str">
        <f>+'ANEXO N°1 (DDJJ 1926)'!B237</f>
        <v>5.03.04.06</v>
      </c>
      <c r="G73" s="104"/>
      <c r="H73" s="78" t="str">
        <f>+'RLI  final'!B58</f>
        <v>Ingresos por PPUA AT 2021</v>
      </c>
      <c r="I73" s="86">
        <f>+'RLI  final'!D58</f>
        <v>0</v>
      </c>
      <c r="J73" s="78">
        <v>2</v>
      </c>
      <c r="K73" s="60"/>
      <c r="L73" s="60"/>
      <c r="M73" s="60"/>
      <c r="N73" s="60"/>
      <c r="O73" s="82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59"/>
      <c r="AE73" s="59"/>
      <c r="AF73" s="59"/>
      <c r="AG73" s="59"/>
      <c r="AH73" s="59"/>
      <c r="AI73" s="59"/>
    </row>
    <row r="74" spans="1:35" s="88" customFormat="1" ht="11.25" customHeight="1">
      <c r="A74" s="59"/>
      <c r="B74" s="78">
        <v>52</v>
      </c>
      <c r="C74" s="237" t="s">
        <v>1072</v>
      </c>
      <c r="D74" s="240">
        <f>+'R12 14A'!L50</f>
        <v>1689</v>
      </c>
      <c r="E74" s="238" t="s">
        <v>1</v>
      </c>
      <c r="F74" s="78" t="str">
        <f>+'ANEXO N°1 (DDJJ 1926)'!B259</f>
        <v>5.04.01.01</v>
      </c>
      <c r="G74" s="104"/>
      <c r="H74" s="78"/>
      <c r="I74" s="86"/>
      <c r="J74" s="78">
        <v>2</v>
      </c>
      <c r="K74" s="60"/>
      <c r="L74" s="60"/>
      <c r="M74" s="60"/>
      <c r="N74" s="60"/>
      <c r="O74" s="82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59"/>
      <c r="AE74" s="59"/>
      <c r="AF74" s="59"/>
      <c r="AG74" s="59"/>
      <c r="AH74" s="59"/>
      <c r="AI74" s="59"/>
    </row>
    <row r="75" spans="1:35" s="88" customFormat="1" ht="11.25" customHeight="1">
      <c r="A75" s="59"/>
      <c r="B75" s="78">
        <v>53</v>
      </c>
      <c r="C75" s="237" t="s">
        <v>1073</v>
      </c>
      <c r="D75" s="240">
        <f>+'R12 14A'!L52</f>
        <v>1154</v>
      </c>
      <c r="E75" s="238" t="s">
        <v>1</v>
      </c>
      <c r="F75" s="78" t="str">
        <f>+'ANEXO N°1 (DDJJ 1926)'!B239</f>
        <v>5.03.04.20</v>
      </c>
      <c r="G75" s="104"/>
      <c r="H75" s="78" t="s">
        <v>1073</v>
      </c>
      <c r="I75" s="86">
        <f>+'RLI  final'!D67</f>
        <v>0</v>
      </c>
      <c r="J75" s="78">
        <v>4</v>
      </c>
      <c r="K75" s="60"/>
      <c r="L75" s="60"/>
      <c r="M75" s="60"/>
      <c r="N75" s="60"/>
      <c r="O75" s="82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59"/>
      <c r="AE75" s="59"/>
      <c r="AF75" s="59"/>
      <c r="AG75" s="59"/>
      <c r="AH75" s="59"/>
      <c r="AI75" s="59"/>
    </row>
    <row r="76" spans="1:35" s="88" customFormat="1" ht="11.25" customHeight="1">
      <c r="A76" s="59"/>
      <c r="B76" s="78">
        <v>54</v>
      </c>
      <c r="C76" s="237" t="s">
        <v>1074</v>
      </c>
      <c r="D76" s="240">
        <f>+'R12 14A'!L53</f>
        <v>1157</v>
      </c>
      <c r="E76" s="238" t="s">
        <v>1</v>
      </c>
      <c r="F76" s="78" t="str">
        <f>+'ANEXO N°1 (DDJJ 1926)'!B241</f>
        <v>5.03.04.22</v>
      </c>
      <c r="G76" s="104"/>
      <c r="H76" s="78" t="s">
        <v>1074</v>
      </c>
      <c r="I76" s="86"/>
      <c r="J76" s="78">
        <v>2</v>
      </c>
      <c r="K76" s="60"/>
      <c r="L76" s="60"/>
      <c r="M76" s="60"/>
      <c r="N76" s="60"/>
      <c r="O76" s="82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59"/>
      <c r="AE76" s="59"/>
      <c r="AF76" s="59"/>
      <c r="AG76" s="59"/>
      <c r="AH76" s="59"/>
      <c r="AI76" s="59"/>
    </row>
    <row r="77" spans="1:35" s="88" customFormat="1" ht="11.25" customHeight="1">
      <c r="A77" s="59"/>
      <c r="B77" s="78"/>
      <c r="C77" s="269" t="s">
        <v>1075</v>
      </c>
      <c r="D77" s="270"/>
      <c r="E77" s="271"/>
      <c r="F77" s="266"/>
      <c r="G77" s="268"/>
      <c r="H77" s="266"/>
      <c r="I77" s="272"/>
      <c r="J77" s="266"/>
      <c r="K77" s="60"/>
      <c r="L77" s="60"/>
      <c r="M77" s="60"/>
      <c r="N77" s="60"/>
      <c r="O77" s="82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59"/>
      <c r="AE77" s="59"/>
      <c r="AF77" s="59"/>
      <c r="AG77" s="59"/>
      <c r="AH77" s="59"/>
      <c r="AI77" s="59"/>
    </row>
    <row r="78" spans="1:35" s="88" customFormat="1" ht="11.25" customHeight="1">
      <c r="A78" s="59"/>
      <c r="B78" s="78">
        <v>55</v>
      </c>
      <c r="C78" s="237" t="s">
        <v>1078</v>
      </c>
      <c r="D78" s="240">
        <f>+'R12 14A'!L56</f>
        <v>1155</v>
      </c>
      <c r="E78" s="238" t="s">
        <v>0</v>
      </c>
      <c r="F78" s="78" t="s">
        <v>1024</v>
      </c>
      <c r="G78" s="104"/>
      <c r="H78" s="78" t="s">
        <v>1078</v>
      </c>
      <c r="I78" s="86"/>
      <c r="J78" s="78">
        <v>6</v>
      </c>
      <c r="K78" s="60"/>
      <c r="L78" s="60"/>
      <c r="M78" s="60"/>
      <c r="N78" s="60"/>
      <c r="O78" s="82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59"/>
      <c r="AE78" s="59"/>
      <c r="AF78" s="59"/>
      <c r="AG78" s="59"/>
      <c r="AH78" s="59"/>
      <c r="AI78" s="59"/>
    </row>
    <row r="79" spans="1:35" s="88" customFormat="1" ht="11.25" customHeight="1" thickBot="1">
      <c r="A79" s="59"/>
      <c r="B79" s="78">
        <v>56</v>
      </c>
      <c r="C79" s="251" t="s">
        <v>1079</v>
      </c>
      <c r="D79" s="252">
        <f>+'R12 14A'!L57</f>
        <v>1156</v>
      </c>
      <c r="E79" s="253" t="s">
        <v>0</v>
      </c>
      <c r="F79" s="78" t="s">
        <v>1024</v>
      </c>
      <c r="G79" s="233"/>
      <c r="H79" s="78" t="s">
        <v>1079</v>
      </c>
      <c r="I79" s="86"/>
      <c r="J79" s="232">
        <v>6</v>
      </c>
      <c r="K79" s="60"/>
      <c r="L79" s="60"/>
      <c r="M79" s="60"/>
      <c r="N79" s="60"/>
      <c r="O79" s="82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59"/>
      <c r="AE79" s="59"/>
      <c r="AF79" s="59"/>
      <c r="AG79" s="59"/>
      <c r="AH79" s="59"/>
      <c r="AI79" s="59"/>
    </row>
    <row r="80" spans="1:35" ht="13.5" thickBot="1">
      <c r="B80" s="80"/>
      <c r="C80" s="254" t="s">
        <v>1077</v>
      </c>
      <c r="D80" s="255" t="s">
        <v>1076</v>
      </c>
      <c r="E80" s="256" t="s">
        <v>2</v>
      </c>
      <c r="F80" s="234"/>
      <c r="G80" s="235"/>
      <c r="H80" s="234"/>
      <c r="I80" s="257">
        <f>+I19-I21-I22-I23+I24+I25+I26+I28+I29+I30+I31+I32+I33+I34+I35+I37+I38+I39+I40+I41+I42+I43+I50+I51+I52+I53+I54-I56-I57-I58-I59-I60-I61-I62-I63-I64-I65-I66-I67-I69-I70-I71-I72-I73-I74-I75-I76+I78+I79+I44+I45+I46+I47+I48+I49-I68+I36</f>
        <v>49856654.866999999</v>
      </c>
      <c r="J80" s="236"/>
      <c r="K80" s="77"/>
      <c r="L80" s="59"/>
      <c r="AD80" s="59"/>
    </row>
    <row r="81" spans="2:30" ht="12" thickBot="1">
      <c r="B81" s="87"/>
      <c r="C81" s="89"/>
      <c r="D81" s="89"/>
      <c r="E81" s="89"/>
      <c r="F81" s="87"/>
      <c r="G81" s="87"/>
      <c r="H81" s="87"/>
      <c r="I81" s="258">
        <f>+'RLI  final'!E75</f>
        <v>49856654.866999984</v>
      </c>
      <c r="J81" s="87"/>
      <c r="K81" s="77"/>
      <c r="L81" s="59"/>
      <c r="AD81" s="59"/>
    </row>
    <row r="82" spans="2:30">
      <c r="I82" s="82"/>
    </row>
    <row r="84" spans="2:30" ht="15.75" hidden="1">
      <c r="H84" s="462" t="s">
        <v>1282</v>
      </c>
      <c r="I84" s="463"/>
      <c r="J84" s="464"/>
    </row>
    <row r="85" spans="2:30" ht="15" hidden="1">
      <c r="H85" s="457" t="s">
        <v>1272</v>
      </c>
      <c r="I85" s="461"/>
      <c r="J85" s="465" t="e">
        <f>+I85/$I$91</f>
        <v>#DIV/0!</v>
      </c>
      <c r="K85" s="465" t="e">
        <f>+I85/I89</f>
        <v>#DIV/0!</v>
      </c>
    </row>
    <row r="86" spans="2:30" ht="15" hidden="1">
      <c r="H86" s="36" t="s">
        <v>129</v>
      </c>
      <c r="I86" s="461"/>
      <c r="J86" s="465" t="e">
        <f t="shared" ref="J86:J88" si="2">+I86/$I$91</f>
        <v>#DIV/0!</v>
      </c>
      <c r="K86" s="465" t="e">
        <f>+I86/I90</f>
        <v>#DIV/0!</v>
      </c>
    </row>
    <row r="87" spans="2:30" ht="15" hidden="1">
      <c r="H87" s="457" t="s">
        <v>1272</v>
      </c>
      <c r="I87" s="461"/>
      <c r="J87" s="465" t="e">
        <f t="shared" si="2"/>
        <v>#DIV/0!</v>
      </c>
      <c r="K87" s="465" t="e">
        <f>+I87/I89</f>
        <v>#DIV/0!</v>
      </c>
    </row>
    <row r="88" spans="2:30" ht="15" hidden="1">
      <c r="H88" s="36" t="s">
        <v>129</v>
      </c>
      <c r="I88" s="461"/>
      <c r="J88" s="465" t="e">
        <f t="shared" si="2"/>
        <v>#DIV/0!</v>
      </c>
      <c r="K88" s="465" t="e">
        <f>+I88/I90</f>
        <v>#DIV/0!</v>
      </c>
    </row>
    <row r="89" spans="2:30" ht="15" hidden="1">
      <c r="H89" s="36" t="s">
        <v>1283</v>
      </c>
      <c r="I89" s="461">
        <f>+I85+I87</f>
        <v>0</v>
      </c>
      <c r="J89" s="465"/>
      <c r="K89" s="465"/>
    </row>
    <row r="90" spans="2:30" ht="15" hidden="1">
      <c r="H90" s="36" t="s">
        <v>1284</v>
      </c>
      <c r="I90" s="461">
        <f>+I86+I88</f>
        <v>0</v>
      </c>
      <c r="J90" s="465"/>
      <c r="K90" s="465"/>
    </row>
    <row r="91" spans="2:30" ht="15" hidden="1">
      <c r="H91" s="36"/>
      <c r="I91" s="461">
        <f>+I89+I90</f>
        <v>0</v>
      </c>
      <c r="J91" s="465" t="e">
        <f>SUM(J85:J88)</f>
        <v>#DIV/0!</v>
      </c>
      <c r="K91" s="465"/>
    </row>
    <row r="92" spans="2:30" ht="15" hidden="1">
      <c r="H92" s="37" t="s">
        <v>130</v>
      </c>
      <c r="I92" s="14"/>
      <c r="J92" s="466"/>
    </row>
    <row r="93" spans="2:30" ht="15" hidden="1">
      <c r="H93" s="457" t="s">
        <v>1276</v>
      </c>
      <c r="I93" s="38">
        <f>+'RLI  final'!C91</f>
        <v>0</v>
      </c>
      <c r="J93" s="466"/>
    </row>
    <row r="94" spans="2:30" ht="15" hidden="1">
      <c r="H94" s="16" t="s">
        <v>131</v>
      </c>
      <c r="I94" s="38">
        <f>+'RLI  final'!C92</f>
        <v>0</v>
      </c>
      <c r="J94" s="465" t="e">
        <f>+I94/I90</f>
        <v>#DIV/0!</v>
      </c>
    </row>
    <row r="95" spans="2:30" ht="15.75" hidden="1" thickBot="1">
      <c r="H95" s="16" t="s">
        <v>132</v>
      </c>
      <c r="I95" s="38">
        <f>+'RLI  final'!C93</f>
        <v>0</v>
      </c>
      <c r="J95" s="465" t="e">
        <f>+I95/I90</f>
        <v>#DIV/0!</v>
      </c>
    </row>
    <row r="96" spans="2:30" ht="15.75" hidden="1">
      <c r="H96" s="462" t="s">
        <v>1282</v>
      </c>
      <c r="I96" s="103"/>
      <c r="J96" s="466"/>
    </row>
    <row r="97" spans="8:10" ht="15" hidden="1">
      <c r="H97" s="457" t="s">
        <v>1272</v>
      </c>
      <c r="I97" s="461" t="e">
        <f>+I93*J85</f>
        <v>#DIV/0!</v>
      </c>
      <c r="J97" s="465"/>
    </row>
    <row r="98" spans="8:10" ht="15" hidden="1">
      <c r="H98" s="36" t="s">
        <v>129</v>
      </c>
      <c r="I98" s="461" t="e">
        <f>+I93*J86</f>
        <v>#DIV/0!</v>
      </c>
      <c r="J98" s="465"/>
    </row>
    <row r="99" spans="8:10" ht="15" hidden="1">
      <c r="H99" s="457" t="s">
        <v>1272</v>
      </c>
      <c r="I99" s="461" t="e">
        <f>+I93*J87</f>
        <v>#DIV/0!</v>
      </c>
      <c r="J99" s="465"/>
    </row>
    <row r="100" spans="8:10" ht="15" hidden="1">
      <c r="H100" s="36" t="s">
        <v>129</v>
      </c>
      <c r="I100" s="461" t="e">
        <f>+I93*J88</f>
        <v>#DIV/0!</v>
      </c>
      <c r="J100" s="465"/>
    </row>
    <row r="101" spans="8:10" ht="15.75" hidden="1" thickBot="1">
      <c r="H101" s="467"/>
      <c r="I101" s="468" t="e">
        <f>SUM(I97:I100)</f>
        <v>#DIV/0!</v>
      </c>
      <c r="J101" s="469"/>
    </row>
    <row r="102" spans="8:10" ht="15.75" hidden="1">
      <c r="H102" s="462" t="s">
        <v>1285</v>
      </c>
      <c r="I102" s="103"/>
      <c r="J102" s="466"/>
    </row>
    <row r="103" spans="8:10" ht="15" hidden="1">
      <c r="H103" s="457" t="s">
        <v>1286</v>
      </c>
      <c r="I103" s="461" t="e">
        <f>+I95*K86</f>
        <v>#DIV/0!</v>
      </c>
      <c r="J103" s="465"/>
    </row>
    <row r="104" spans="8:10" ht="15" hidden="1">
      <c r="H104" s="36" t="s">
        <v>1287</v>
      </c>
      <c r="I104" s="461" t="e">
        <f>+I99*J92</f>
        <v>#DIV/0!</v>
      </c>
      <c r="J104" s="465"/>
    </row>
    <row r="105" spans="8:10" ht="15" hidden="1">
      <c r="H105" s="36" t="s">
        <v>1288</v>
      </c>
      <c r="I105" s="461" t="e">
        <f>+I95*K88</f>
        <v>#DIV/0!</v>
      </c>
      <c r="J105" s="465"/>
    </row>
    <row r="106" spans="8:10" ht="15.75" hidden="1" thickBot="1">
      <c r="H106" s="467"/>
      <c r="I106" s="468" t="e">
        <f>SUM(I103:I105)</f>
        <v>#DIV/0!</v>
      </c>
      <c r="J106" s="469"/>
    </row>
    <row r="107" spans="8:10" hidden="1"/>
    <row r="108" spans="8:10" hidden="1"/>
    <row r="109" spans="8:10" hidden="1"/>
    <row r="110" spans="8:10" hidden="1"/>
    <row r="111" spans="8:10" hidden="1"/>
  </sheetData>
  <mergeCells count="16">
    <mergeCell ref="D18:E18"/>
    <mergeCell ref="B15:F15"/>
    <mergeCell ref="G15:H15"/>
    <mergeCell ref="I15:J15"/>
    <mergeCell ref="B10:F10"/>
    <mergeCell ref="G10:J10"/>
    <mergeCell ref="B13:F13"/>
    <mergeCell ref="G13:J13"/>
    <mergeCell ref="B14:F14"/>
    <mergeCell ref="G14:H14"/>
    <mergeCell ref="I14:J14"/>
    <mergeCell ref="K10:L11"/>
    <mergeCell ref="B11:F11"/>
    <mergeCell ref="G11:J11"/>
    <mergeCell ref="B12:F12"/>
    <mergeCell ref="G12:J12"/>
  </mergeCells>
  <pageMargins left="0.7" right="0.7" top="0.75" bottom="0.75" header="0.3" footer="0.3"/>
  <pageSetup paperSize="12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V44"/>
  <sheetViews>
    <sheetView showGridLines="0" zoomScale="75" zoomScaleNormal="75" workbookViewId="0">
      <selection activeCell="E32" sqref="E32"/>
    </sheetView>
  </sheetViews>
  <sheetFormatPr baseColWidth="10" defaultRowHeight="11.25"/>
  <cols>
    <col min="1" max="1" width="4.140625" style="59" customWidth="1"/>
    <col min="2" max="2" width="18.85546875" style="60" customWidth="1"/>
    <col min="3" max="3" width="22.85546875" style="60" customWidth="1"/>
    <col min="4" max="4" width="17.42578125" style="60" customWidth="1"/>
    <col min="5" max="5" width="13.85546875" style="60" customWidth="1"/>
    <col min="6" max="6" width="13.140625" style="60" customWidth="1"/>
    <col min="7" max="7" width="13" style="60" customWidth="1"/>
    <col min="8" max="8" width="0.28515625" style="60" customWidth="1"/>
    <col min="9" max="9" width="22.5703125" style="60" customWidth="1"/>
    <col min="10" max="10" width="14.7109375" style="60" customWidth="1"/>
    <col min="11" max="11" width="13.42578125" style="60" customWidth="1"/>
    <col min="12" max="12" width="14.140625" style="60" customWidth="1"/>
    <col min="13" max="13" width="13.5703125" style="60" customWidth="1"/>
    <col min="14" max="14" width="5.7109375" style="60" customWidth="1"/>
    <col min="15" max="15" width="14.28515625" style="60" customWidth="1"/>
    <col min="16" max="16" width="16.85546875" style="60" customWidth="1"/>
    <col min="17" max="17" width="16.42578125" style="60" customWidth="1"/>
    <col min="18" max="18" width="18.7109375" style="60" customWidth="1"/>
    <col min="19" max="19" width="17.42578125" style="60" customWidth="1"/>
    <col min="20" max="20" width="17.28515625" style="60" customWidth="1"/>
    <col min="21" max="31" width="15.7109375" style="60" customWidth="1"/>
    <col min="32" max="256" width="11.42578125" style="59"/>
    <col min="257" max="257" width="4.140625" style="59" customWidth="1"/>
    <col min="258" max="258" width="10.42578125" style="59" customWidth="1"/>
    <col min="259" max="259" width="34.140625" style="59" customWidth="1"/>
    <col min="260" max="260" width="17.5703125" style="59" customWidth="1"/>
    <col min="261" max="262" width="10.5703125" style="59" customWidth="1"/>
    <col min="263" max="263" width="13" style="59" customWidth="1"/>
    <col min="264" max="264" width="0.28515625" style="59" customWidth="1"/>
    <col min="265" max="265" width="43" style="59" customWidth="1"/>
    <col min="266" max="266" width="12" style="59" customWidth="1"/>
    <col min="267" max="267" width="13.42578125" style="59" customWidth="1"/>
    <col min="268" max="268" width="14.140625" style="59" customWidth="1"/>
    <col min="269" max="269" width="13.5703125" style="59" customWidth="1"/>
    <col min="270" max="270" width="5.7109375" style="59" customWidth="1"/>
    <col min="271" max="271" width="14.28515625" style="59" customWidth="1"/>
    <col min="272" max="272" width="16.85546875" style="59" customWidth="1"/>
    <col min="273" max="273" width="16.42578125" style="59" customWidth="1"/>
    <col min="274" max="274" width="18.7109375" style="59" customWidth="1"/>
    <col min="275" max="275" width="17.42578125" style="59" customWidth="1"/>
    <col min="276" max="276" width="17.28515625" style="59" customWidth="1"/>
    <col min="277" max="287" width="15.7109375" style="59" customWidth="1"/>
    <col min="288" max="512" width="11.42578125" style="59"/>
    <col min="513" max="513" width="4.140625" style="59" customWidth="1"/>
    <col min="514" max="514" width="10.42578125" style="59" customWidth="1"/>
    <col min="515" max="515" width="34.140625" style="59" customWidth="1"/>
    <col min="516" max="516" width="17.5703125" style="59" customWidth="1"/>
    <col min="517" max="518" width="10.5703125" style="59" customWidth="1"/>
    <col min="519" max="519" width="13" style="59" customWidth="1"/>
    <col min="520" max="520" width="0.28515625" style="59" customWidth="1"/>
    <col min="521" max="521" width="43" style="59" customWidth="1"/>
    <col min="522" max="522" width="12" style="59" customWidth="1"/>
    <col min="523" max="523" width="13.42578125" style="59" customWidth="1"/>
    <col min="524" max="524" width="14.140625" style="59" customWidth="1"/>
    <col min="525" max="525" width="13.5703125" style="59" customWidth="1"/>
    <col min="526" max="526" width="5.7109375" style="59" customWidth="1"/>
    <col min="527" max="527" width="14.28515625" style="59" customWidth="1"/>
    <col min="528" max="528" width="16.85546875" style="59" customWidth="1"/>
    <col min="529" max="529" width="16.42578125" style="59" customWidth="1"/>
    <col min="530" max="530" width="18.7109375" style="59" customWidth="1"/>
    <col min="531" max="531" width="17.42578125" style="59" customWidth="1"/>
    <col min="532" max="532" width="17.28515625" style="59" customWidth="1"/>
    <col min="533" max="543" width="15.7109375" style="59" customWidth="1"/>
    <col min="544" max="768" width="11.42578125" style="59"/>
    <col min="769" max="769" width="4.140625" style="59" customWidth="1"/>
    <col min="770" max="770" width="10.42578125" style="59" customWidth="1"/>
    <col min="771" max="771" width="34.140625" style="59" customWidth="1"/>
    <col min="772" max="772" width="17.5703125" style="59" customWidth="1"/>
    <col min="773" max="774" width="10.5703125" style="59" customWidth="1"/>
    <col min="775" max="775" width="13" style="59" customWidth="1"/>
    <col min="776" max="776" width="0.28515625" style="59" customWidth="1"/>
    <col min="777" max="777" width="43" style="59" customWidth="1"/>
    <col min="778" max="778" width="12" style="59" customWidth="1"/>
    <col min="779" max="779" width="13.42578125" style="59" customWidth="1"/>
    <col min="780" max="780" width="14.140625" style="59" customWidth="1"/>
    <col min="781" max="781" width="13.5703125" style="59" customWidth="1"/>
    <col min="782" max="782" width="5.7109375" style="59" customWidth="1"/>
    <col min="783" max="783" width="14.28515625" style="59" customWidth="1"/>
    <col min="784" max="784" width="16.85546875" style="59" customWidth="1"/>
    <col min="785" max="785" width="16.42578125" style="59" customWidth="1"/>
    <col min="786" max="786" width="18.7109375" style="59" customWidth="1"/>
    <col min="787" max="787" width="17.42578125" style="59" customWidth="1"/>
    <col min="788" max="788" width="17.28515625" style="59" customWidth="1"/>
    <col min="789" max="799" width="15.7109375" style="59" customWidth="1"/>
    <col min="800" max="1024" width="11.42578125" style="59"/>
    <col min="1025" max="1025" width="4.140625" style="59" customWidth="1"/>
    <col min="1026" max="1026" width="10.42578125" style="59" customWidth="1"/>
    <col min="1027" max="1027" width="34.140625" style="59" customWidth="1"/>
    <col min="1028" max="1028" width="17.5703125" style="59" customWidth="1"/>
    <col min="1029" max="1030" width="10.5703125" style="59" customWidth="1"/>
    <col min="1031" max="1031" width="13" style="59" customWidth="1"/>
    <col min="1032" max="1032" width="0.28515625" style="59" customWidth="1"/>
    <col min="1033" max="1033" width="43" style="59" customWidth="1"/>
    <col min="1034" max="1034" width="12" style="59" customWidth="1"/>
    <col min="1035" max="1035" width="13.42578125" style="59" customWidth="1"/>
    <col min="1036" max="1036" width="14.140625" style="59" customWidth="1"/>
    <col min="1037" max="1037" width="13.5703125" style="59" customWidth="1"/>
    <col min="1038" max="1038" width="5.7109375" style="59" customWidth="1"/>
    <col min="1039" max="1039" width="14.28515625" style="59" customWidth="1"/>
    <col min="1040" max="1040" width="16.85546875" style="59" customWidth="1"/>
    <col min="1041" max="1041" width="16.42578125" style="59" customWidth="1"/>
    <col min="1042" max="1042" width="18.7109375" style="59" customWidth="1"/>
    <col min="1043" max="1043" width="17.42578125" style="59" customWidth="1"/>
    <col min="1044" max="1044" width="17.28515625" style="59" customWidth="1"/>
    <col min="1045" max="1055" width="15.7109375" style="59" customWidth="1"/>
    <col min="1056" max="1280" width="11.42578125" style="59"/>
    <col min="1281" max="1281" width="4.140625" style="59" customWidth="1"/>
    <col min="1282" max="1282" width="10.42578125" style="59" customWidth="1"/>
    <col min="1283" max="1283" width="34.140625" style="59" customWidth="1"/>
    <col min="1284" max="1284" width="17.5703125" style="59" customWidth="1"/>
    <col min="1285" max="1286" width="10.5703125" style="59" customWidth="1"/>
    <col min="1287" max="1287" width="13" style="59" customWidth="1"/>
    <col min="1288" max="1288" width="0.28515625" style="59" customWidth="1"/>
    <col min="1289" max="1289" width="43" style="59" customWidth="1"/>
    <col min="1290" max="1290" width="12" style="59" customWidth="1"/>
    <col min="1291" max="1291" width="13.42578125" style="59" customWidth="1"/>
    <col min="1292" max="1292" width="14.140625" style="59" customWidth="1"/>
    <col min="1293" max="1293" width="13.5703125" style="59" customWidth="1"/>
    <col min="1294" max="1294" width="5.7109375" style="59" customWidth="1"/>
    <col min="1295" max="1295" width="14.28515625" style="59" customWidth="1"/>
    <col min="1296" max="1296" width="16.85546875" style="59" customWidth="1"/>
    <col min="1297" max="1297" width="16.42578125" style="59" customWidth="1"/>
    <col min="1298" max="1298" width="18.7109375" style="59" customWidth="1"/>
    <col min="1299" max="1299" width="17.42578125" style="59" customWidth="1"/>
    <col min="1300" max="1300" width="17.28515625" style="59" customWidth="1"/>
    <col min="1301" max="1311" width="15.7109375" style="59" customWidth="1"/>
    <col min="1312" max="1536" width="11.42578125" style="59"/>
    <col min="1537" max="1537" width="4.140625" style="59" customWidth="1"/>
    <col min="1538" max="1538" width="10.42578125" style="59" customWidth="1"/>
    <col min="1539" max="1539" width="34.140625" style="59" customWidth="1"/>
    <col min="1540" max="1540" width="17.5703125" style="59" customWidth="1"/>
    <col min="1541" max="1542" width="10.5703125" style="59" customWidth="1"/>
    <col min="1543" max="1543" width="13" style="59" customWidth="1"/>
    <col min="1544" max="1544" width="0.28515625" style="59" customWidth="1"/>
    <col min="1545" max="1545" width="43" style="59" customWidth="1"/>
    <col min="1546" max="1546" width="12" style="59" customWidth="1"/>
    <col min="1547" max="1547" width="13.42578125" style="59" customWidth="1"/>
    <col min="1548" max="1548" width="14.140625" style="59" customWidth="1"/>
    <col min="1549" max="1549" width="13.5703125" style="59" customWidth="1"/>
    <col min="1550" max="1550" width="5.7109375" style="59" customWidth="1"/>
    <col min="1551" max="1551" width="14.28515625" style="59" customWidth="1"/>
    <col min="1552" max="1552" width="16.85546875" style="59" customWidth="1"/>
    <col min="1553" max="1553" width="16.42578125" style="59" customWidth="1"/>
    <col min="1554" max="1554" width="18.7109375" style="59" customWidth="1"/>
    <col min="1555" max="1555" width="17.42578125" style="59" customWidth="1"/>
    <col min="1556" max="1556" width="17.28515625" style="59" customWidth="1"/>
    <col min="1557" max="1567" width="15.7109375" style="59" customWidth="1"/>
    <col min="1568" max="1792" width="11.42578125" style="59"/>
    <col min="1793" max="1793" width="4.140625" style="59" customWidth="1"/>
    <col min="1794" max="1794" width="10.42578125" style="59" customWidth="1"/>
    <col min="1795" max="1795" width="34.140625" style="59" customWidth="1"/>
    <col min="1796" max="1796" width="17.5703125" style="59" customWidth="1"/>
    <col min="1797" max="1798" width="10.5703125" style="59" customWidth="1"/>
    <col min="1799" max="1799" width="13" style="59" customWidth="1"/>
    <col min="1800" max="1800" width="0.28515625" style="59" customWidth="1"/>
    <col min="1801" max="1801" width="43" style="59" customWidth="1"/>
    <col min="1802" max="1802" width="12" style="59" customWidth="1"/>
    <col min="1803" max="1803" width="13.42578125" style="59" customWidth="1"/>
    <col min="1804" max="1804" width="14.140625" style="59" customWidth="1"/>
    <col min="1805" max="1805" width="13.5703125" style="59" customWidth="1"/>
    <col min="1806" max="1806" width="5.7109375" style="59" customWidth="1"/>
    <col min="1807" max="1807" width="14.28515625" style="59" customWidth="1"/>
    <col min="1808" max="1808" width="16.85546875" style="59" customWidth="1"/>
    <col min="1809" max="1809" width="16.42578125" style="59" customWidth="1"/>
    <col min="1810" max="1810" width="18.7109375" style="59" customWidth="1"/>
    <col min="1811" max="1811" width="17.42578125" style="59" customWidth="1"/>
    <col min="1812" max="1812" width="17.28515625" style="59" customWidth="1"/>
    <col min="1813" max="1823" width="15.7109375" style="59" customWidth="1"/>
    <col min="1824" max="2048" width="11.42578125" style="59"/>
    <col min="2049" max="2049" width="4.140625" style="59" customWidth="1"/>
    <col min="2050" max="2050" width="10.42578125" style="59" customWidth="1"/>
    <col min="2051" max="2051" width="34.140625" style="59" customWidth="1"/>
    <col min="2052" max="2052" width="17.5703125" style="59" customWidth="1"/>
    <col min="2053" max="2054" width="10.5703125" style="59" customWidth="1"/>
    <col min="2055" max="2055" width="13" style="59" customWidth="1"/>
    <col min="2056" max="2056" width="0.28515625" style="59" customWidth="1"/>
    <col min="2057" max="2057" width="43" style="59" customWidth="1"/>
    <col min="2058" max="2058" width="12" style="59" customWidth="1"/>
    <col min="2059" max="2059" width="13.42578125" style="59" customWidth="1"/>
    <col min="2060" max="2060" width="14.140625" style="59" customWidth="1"/>
    <col min="2061" max="2061" width="13.5703125" style="59" customWidth="1"/>
    <col min="2062" max="2062" width="5.7109375" style="59" customWidth="1"/>
    <col min="2063" max="2063" width="14.28515625" style="59" customWidth="1"/>
    <col min="2064" max="2064" width="16.85546875" style="59" customWidth="1"/>
    <col min="2065" max="2065" width="16.42578125" style="59" customWidth="1"/>
    <col min="2066" max="2066" width="18.7109375" style="59" customWidth="1"/>
    <col min="2067" max="2067" width="17.42578125" style="59" customWidth="1"/>
    <col min="2068" max="2068" width="17.28515625" style="59" customWidth="1"/>
    <col min="2069" max="2079" width="15.7109375" style="59" customWidth="1"/>
    <col min="2080" max="2304" width="11.42578125" style="59"/>
    <col min="2305" max="2305" width="4.140625" style="59" customWidth="1"/>
    <col min="2306" max="2306" width="10.42578125" style="59" customWidth="1"/>
    <col min="2307" max="2307" width="34.140625" style="59" customWidth="1"/>
    <col min="2308" max="2308" width="17.5703125" style="59" customWidth="1"/>
    <col min="2309" max="2310" width="10.5703125" style="59" customWidth="1"/>
    <col min="2311" max="2311" width="13" style="59" customWidth="1"/>
    <col min="2312" max="2312" width="0.28515625" style="59" customWidth="1"/>
    <col min="2313" max="2313" width="43" style="59" customWidth="1"/>
    <col min="2314" max="2314" width="12" style="59" customWidth="1"/>
    <col min="2315" max="2315" width="13.42578125" style="59" customWidth="1"/>
    <col min="2316" max="2316" width="14.140625" style="59" customWidth="1"/>
    <col min="2317" max="2317" width="13.5703125" style="59" customWidth="1"/>
    <col min="2318" max="2318" width="5.7109375" style="59" customWidth="1"/>
    <col min="2319" max="2319" width="14.28515625" style="59" customWidth="1"/>
    <col min="2320" max="2320" width="16.85546875" style="59" customWidth="1"/>
    <col min="2321" max="2321" width="16.42578125" style="59" customWidth="1"/>
    <col min="2322" max="2322" width="18.7109375" style="59" customWidth="1"/>
    <col min="2323" max="2323" width="17.42578125" style="59" customWidth="1"/>
    <col min="2324" max="2324" width="17.28515625" style="59" customWidth="1"/>
    <col min="2325" max="2335" width="15.7109375" style="59" customWidth="1"/>
    <col min="2336" max="2560" width="11.42578125" style="59"/>
    <col min="2561" max="2561" width="4.140625" style="59" customWidth="1"/>
    <col min="2562" max="2562" width="10.42578125" style="59" customWidth="1"/>
    <col min="2563" max="2563" width="34.140625" style="59" customWidth="1"/>
    <col min="2564" max="2564" width="17.5703125" style="59" customWidth="1"/>
    <col min="2565" max="2566" width="10.5703125" style="59" customWidth="1"/>
    <col min="2567" max="2567" width="13" style="59" customWidth="1"/>
    <col min="2568" max="2568" width="0.28515625" style="59" customWidth="1"/>
    <col min="2569" max="2569" width="43" style="59" customWidth="1"/>
    <col min="2570" max="2570" width="12" style="59" customWidth="1"/>
    <col min="2571" max="2571" width="13.42578125" style="59" customWidth="1"/>
    <col min="2572" max="2572" width="14.140625" style="59" customWidth="1"/>
    <col min="2573" max="2573" width="13.5703125" style="59" customWidth="1"/>
    <col min="2574" max="2574" width="5.7109375" style="59" customWidth="1"/>
    <col min="2575" max="2575" width="14.28515625" style="59" customWidth="1"/>
    <col min="2576" max="2576" width="16.85546875" style="59" customWidth="1"/>
    <col min="2577" max="2577" width="16.42578125" style="59" customWidth="1"/>
    <col min="2578" max="2578" width="18.7109375" style="59" customWidth="1"/>
    <col min="2579" max="2579" width="17.42578125" style="59" customWidth="1"/>
    <col min="2580" max="2580" width="17.28515625" style="59" customWidth="1"/>
    <col min="2581" max="2591" width="15.7109375" style="59" customWidth="1"/>
    <col min="2592" max="2816" width="11.42578125" style="59"/>
    <col min="2817" max="2817" width="4.140625" style="59" customWidth="1"/>
    <col min="2818" max="2818" width="10.42578125" style="59" customWidth="1"/>
    <col min="2819" max="2819" width="34.140625" style="59" customWidth="1"/>
    <col min="2820" max="2820" width="17.5703125" style="59" customWidth="1"/>
    <col min="2821" max="2822" width="10.5703125" style="59" customWidth="1"/>
    <col min="2823" max="2823" width="13" style="59" customWidth="1"/>
    <col min="2824" max="2824" width="0.28515625" style="59" customWidth="1"/>
    <col min="2825" max="2825" width="43" style="59" customWidth="1"/>
    <col min="2826" max="2826" width="12" style="59" customWidth="1"/>
    <col min="2827" max="2827" width="13.42578125" style="59" customWidth="1"/>
    <col min="2828" max="2828" width="14.140625" style="59" customWidth="1"/>
    <col min="2829" max="2829" width="13.5703125" style="59" customWidth="1"/>
    <col min="2830" max="2830" width="5.7109375" style="59" customWidth="1"/>
    <col min="2831" max="2831" width="14.28515625" style="59" customWidth="1"/>
    <col min="2832" max="2832" width="16.85546875" style="59" customWidth="1"/>
    <col min="2833" max="2833" width="16.42578125" style="59" customWidth="1"/>
    <col min="2834" max="2834" width="18.7109375" style="59" customWidth="1"/>
    <col min="2835" max="2835" width="17.42578125" style="59" customWidth="1"/>
    <col min="2836" max="2836" width="17.28515625" style="59" customWidth="1"/>
    <col min="2837" max="2847" width="15.7109375" style="59" customWidth="1"/>
    <col min="2848" max="3072" width="11.42578125" style="59"/>
    <col min="3073" max="3073" width="4.140625" style="59" customWidth="1"/>
    <col min="3074" max="3074" width="10.42578125" style="59" customWidth="1"/>
    <col min="3075" max="3075" width="34.140625" style="59" customWidth="1"/>
    <col min="3076" max="3076" width="17.5703125" style="59" customWidth="1"/>
    <col min="3077" max="3078" width="10.5703125" style="59" customWidth="1"/>
    <col min="3079" max="3079" width="13" style="59" customWidth="1"/>
    <col min="3080" max="3080" width="0.28515625" style="59" customWidth="1"/>
    <col min="3081" max="3081" width="43" style="59" customWidth="1"/>
    <col min="3082" max="3082" width="12" style="59" customWidth="1"/>
    <col min="3083" max="3083" width="13.42578125" style="59" customWidth="1"/>
    <col min="3084" max="3084" width="14.140625" style="59" customWidth="1"/>
    <col min="3085" max="3085" width="13.5703125" style="59" customWidth="1"/>
    <col min="3086" max="3086" width="5.7109375" style="59" customWidth="1"/>
    <col min="3087" max="3087" width="14.28515625" style="59" customWidth="1"/>
    <col min="3088" max="3088" width="16.85546875" style="59" customWidth="1"/>
    <col min="3089" max="3089" width="16.42578125" style="59" customWidth="1"/>
    <col min="3090" max="3090" width="18.7109375" style="59" customWidth="1"/>
    <col min="3091" max="3091" width="17.42578125" style="59" customWidth="1"/>
    <col min="3092" max="3092" width="17.28515625" style="59" customWidth="1"/>
    <col min="3093" max="3103" width="15.7109375" style="59" customWidth="1"/>
    <col min="3104" max="3328" width="11.42578125" style="59"/>
    <col min="3329" max="3329" width="4.140625" style="59" customWidth="1"/>
    <col min="3330" max="3330" width="10.42578125" style="59" customWidth="1"/>
    <col min="3331" max="3331" width="34.140625" style="59" customWidth="1"/>
    <col min="3332" max="3332" width="17.5703125" style="59" customWidth="1"/>
    <col min="3333" max="3334" width="10.5703125" style="59" customWidth="1"/>
    <col min="3335" max="3335" width="13" style="59" customWidth="1"/>
    <col min="3336" max="3336" width="0.28515625" style="59" customWidth="1"/>
    <col min="3337" max="3337" width="43" style="59" customWidth="1"/>
    <col min="3338" max="3338" width="12" style="59" customWidth="1"/>
    <col min="3339" max="3339" width="13.42578125" style="59" customWidth="1"/>
    <col min="3340" max="3340" width="14.140625" style="59" customWidth="1"/>
    <col min="3341" max="3341" width="13.5703125" style="59" customWidth="1"/>
    <col min="3342" max="3342" width="5.7109375" style="59" customWidth="1"/>
    <col min="3343" max="3343" width="14.28515625" style="59" customWidth="1"/>
    <col min="3344" max="3344" width="16.85546875" style="59" customWidth="1"/>
    <col min="3345" max="3345" width="16.42578125" style="59" customWidth="1"/>
    <col min="3346" max="3346" width="18.7109375" style="59" customWidth="1"/>
    <col min="3347" max="3347" width="17.42578125" style="59" customWidth="1"/>
    <col min="3348" max="3348" width="17.28515625" style="59" customWidth="1"/>
    <col min="3349" max="3359" width="15.7109375" style="59" customWidth="1"/>
    <col min="3360" max="3584" width="11.42578125" style="59"/>
    <col min="3585" max="3585" width="4.140625" style="59" customWidth="1"/>
    <col min="3586" max="3586" width="10.42578125" style="59" customWidth="1"/>
    <col min="3587" max="3587" width="34.140625" style="59" customWidth="1"/>
    <col min="3588" max="3588" width="17.5703125" style="59" customWidth="1"/>
    <col min="3589" max="3590" width="10.5703125" style="59" customWidth="1"/>
    <col min="3591" max="3591" width="13" style="59" customWidth="1"/>
    <col min="3592" max="3592" width="0.28515625" style="59" customWidth="1"/>
    <col min="3593" max="3593" width="43" style="59" customWidth="1"/>
    <col min="3594" max="3594" width="12" style="59" customWidth="1"/>
    <col min="3595" max="3595" width="13.42578125" style="59" customWidth="1"/>
    <col min="3596" max="3596" width="14.140625" style="59" customWidth="1"/>
    <col min="3597" max="3597" width="13.5703125" style="59" customWidth="1"/>
    <col min="3598" max="3598" width="5.7109375" style="59" customWidth="1"/>
    <col min="3599" max="3599" width="14.28515625" style="59" customWidth="1"/>
    <col min="3600" max="3600" width="16.85546875" style="59" customWidth="1"/>
    <col min="3601" max="3601" width="16.42578125" style="59" customWidth="1"/>
    <col min="3602" max="3602" width="18.7109375" style="59" customWidth="1"/>
    <col min="3603" max="3603" width="17.42578125" style="59" customWidth="1"/>
    <col min="3604" max="3604" width="17.28515625" style="59" customWidth="1"/>
    <col min="3605" max="3615" width="15.7109375" style="59" customWidth="1"/>
    <col min="3616" max="3840" width="11.42578125" style="59"/>
    <col min="3841" max="3841" width="4.140625" style="59" customWidth="1"/>
    <col min="3842" max="3842" width="10.42578125" style="59" customWidth="1"/>
    <col min="3843" max="3843" width="34.140625" style="59" customWidth="1"/>
    <col min="3844" max="3844" width="17.5703125" style="59" customWidth="1"/>
    <col min="3845" max="3846" width="10.5703125" style="59" customWidth="1"/>
    <col min="3847" max="3847" width="13" style="59" customWidth="1"/>
    <col min="3848" max="3848" width="0.28515625" style="59" customWidth="1"/>
    <col min="3849" max="3849" width="43" style="59" customWidth="1"/>
    <col min="3850" max="3850" width="12" style="59" customWidth="1"/>
    <col min="3851" max="3851" width="13.42578125" style="59" customWidth="1"/>
    <col min="3852" max="3852" width="14.140625" style="59" customWidth="1"/>
    <col min="3853" max="3853" width="13.5703125" style="59" customWidth="1"/>
    <col min="3854" max="3854" width="5.7109375" style="59" customWidth="1"/>
    <col min="3855" max="3855" width="14.28515625" style="59" customWidth="1"/>
    <col min="3856" max="3856" width="16.85546875" style="59" customWidth="1"/>
    <col min="3857" max="3857" width="16.42578125" style="59" customWidth="1"/>
    <col min="3858" max="3858" width="18.7109375" style="59" customWidth="1"/>
    <col min="3859" max="3859" width="17.42578125" style="59" customWidth="1"/>
    <col min="3860" max="3860" width="17.28515625" style="59" customWidth="1"/>
    <col min="3861" max="3871" width="15.7109375" style="59" customWidth="1"/>
    <col min="3872" max="4096" width="11.42578125" style="59"/>
    <col min="4097" max="4097" width="4.140625" style="59" customWidth="1"/>
    <col min="4098" max="4098" width="10.42578125" style="59" customWidth="1"/>
    <col min="4099" max="4099" width="34.140625" style="59" customWidth="1"/>
    <col min="4100" max="4100" width="17.5703125" style="59" customWidth="1"/>
    <col min="4101" max="4102" width="10.5703125" style="59" customWidth="1"/>
    <col min="4103" max="4103" width="13" style="59" customWidth="1"/>
    <col min="4104" max="4104" width="0.28515625" style="59" customWidth="1"/>
    <col min="4105" max="4105" width="43" style="59" customWidth="1"/>
    <col min="4106" max="4106" width="12" style="59" customWidth="1"/>
    <col min="4107" max="4107" width="13.42578125" style="59" customWidth="1"/>
    <col min="4108" max="4108" width="14.140625" style="59" customWidth="1"/>
    <col min="4109" max="4109" width="13.5703125" style="59" customWidth="1"/>
    <col min="4110" max="4110" width="5.7109375" style="59" customWidth="1"/>
    <col min="4111" max="4111" width="14.28515625" style="59" customWidth="1"/>
    <col min="4112" max="4112" width="16.85546875" style="59" customWidth="1"/>
    <col min="4113" max="4113" width="16.42578125" style="59" customWidth="1"/>
    <col min="4114" max="4114" width="18.7109375" style="59" customWidth="1"/>
    <col min="4115" max="4115" width="17.42578125" style="59" customWidth="1"/>
    <col min="4116" max="4116" width="17.28515625" style="59" customWidth="1"/>
    <col min="4117" max="4127" width="15.7109375" style="59" customWidth="1"/>
    <col min="4128" max="4352" width="11.42578125" style="59"/>
    <col min="4353" max="4353" width="4.140625" style="59" customWidth="1"/>
    <col min="4354" max="4354" width="10.42578125" style="59" customWidth="1"/>
    <col min="4355" max="4355" width="34.140625" style="59" customWidth="1"/>
    <col min="4356" max="4356" width="17.5703125" style="59" customWidth="1"/>
    <col min="4357" max="4358" width="10.5703125" style="59" customWidth="1"/>
    <col min="4359" max="4359" width="13" style="59" customWidth="1"/>
    <col min="4360" max="4360" width="0.28515625" style="59" customWidth="1"/>
    <col min="4361" max="4361" width="43" style="59" customWidth="1"/>
    <col min="4362" max="4362" width="12" style="59" customWidth="1"/>
    <col min="4363" max="4363" width="13.42578125" style="59" customWidth="1"/>
    <col min="4364" max="4364" width="14.140625" style="59" customWidth="1"/>
    <col min="4365" max="4365" width="13.5703125" style="59" customWidth="1"/>
    <col min="4366" max="4366" width="5.7109375" style="59" customWidth="1"/>
    <col min="4367" max="4367" width="14.28515625" style="59" customWidth="1"/>
    <col min="4368" max="4368" width="16.85546875" style="59" customWidth="1"/>
    <col min="4369" max="4369" width="16.42578125" style="59" customWidth="1"/>
    <col min="4370" max="4370" width="18.7109375" style="59" customWidth="1"/>
    <col min="4371" max="4371" width="17.42578125" style="59" customWidth="1"/>
    <col min="4372" max="4372" width="17.28515625" style="59" customWidth="1"/>
    <col min="4373" max="4383" width="15.7109375" style="59" customWidth="1"/>
    <col min="4384" max="4608" width="11.42578125" style="59"/>
    <col min="4609" max="4609" width="4.140625" style="59" customWidth="1"/>
    <col min="4610" max="4610" width="10.42578125" style="59" customWidth="1"/>
    <col min="4611" max="4611" width="34.140625" style="59" customWidth="1"/>
    <col min="4612" max="4612" width="17.5703125" style="59" customWidth="1"/>
    <col min="4613" max="4614" width="10.5703125" style="59" customWidth="1"/>
    <col min="4615" max="4615" width="13" style="59" customWidth="1"/>
    <col min="4616" max="4616" width="0.28515625" style="59" customWidth="1"/>
    <col min="4617" max="4617" width="43" style="59" customWidth="1"/>
    <col min="4618" max="4618" width="12" style="59" customWidth="1"/>
    <col min="4619" max="4619" width="13.42578125" style="59" customWidth="1"/>
    <col min="4620" max="4620" width="14.140625" style="59" customWidth="1"/>
    <col min="4621" max="4621" width="13.5703125" style="59" customWidth="1"/>
    <col min="4622" max="4622" width="5.7109375" style="59" customWidth="1"/>
    <col min="4623" max="4623" width="14.28515625" style="59" customWidth="1"/>
    <col min="4624" max="4624" width="16.85546875" style="59" customWidth="1"/>
    <col min="4625" max="4625" width="16.42578125" style="59" customWidth="1"/>
    <col min="4626" max="4626" width="18.7109375" style="59" customWidth="1"/>
    <col min="4627" max="4627" width="17.42578125" style="59" customWidth="1"/>
    <col min="4628" max="4628" width="17.28515625" style="59" customWidth="1"/>
    <col min="4629" max="4639" width="15.7109375" style="59" customWidth="1"/>
    <col min="4640" max="4864" width="11.42578125" style="59"/>
    <col min="4865" max="4865" width="4.140625" style="59" customWidth="1"/>
    <col min="4866" max="4866" width="10.42578125" style="59" customWidth="1"/>
    <col min="4867" max="4867" width="34.140625" style="59" customWidth="1"/>
    <col min="4868" max="4868" width="17.5703125" style="59" customWidth="1"/>
    <col min="4869" max="4870" width="10.5703125" style="59" customWidth="1"/>
    <col min="4871" max="4871" width="13" style="59" customWidth="1"/>
    <col min="4872" max="4872" width="0.28515625" style="59" customWidth="1"/>
    <col min="4873" max="4873" width="43" style="59" customWidth="1"/>
    <col min="4874" max="4874" width="12" style="59" customWidth="1"/>
    <col min="4875" max="4875" width="13.42578125" style="59" customWidth="1"/>
    <col min="4876" max="4876" width="14.140625" style="59" customWidth="1"/>
    <col min="4877" max="4877" width="13.5703125" style="59" customWidth="1"/>
    <col min="4878" max="4878" width="5.7109375" style="59" customWidth="1"/>
    <col min="4879" max="4879" width="14.28515625" style="59" customWidth="1"/>
    <col min="4880" max="4880" width="16.85546875" style="59" customWidth="1"/>
    <col min="4881" max="4881" width="16.42578125" style="59" customWidth="1"/>
    <col min="4882" max="4882" width="18.7109375" style="59" customWidth="1"/>
    <col min="4883" max="4883" width="17.42578125" style="59" customWidth="1"/>
    <col min="4884" max="4884" width="17.28515625" style="59" customWidth="1"/>
    <col min="4885" max="4895" width="15.7109375" style="59" customWidth="1"/>
    <col min="4896" max="5120" width="11.42578125" style="59"/>
    <col min="5121" max="5121" width="4.140625" style="59" customWidth="1"/>
    <col min="5122" max="5122" width="10.42578125" style="59" customWidth="1"/>
    <col min="5123" max="5123" width="34.140625" style="59" customWidth="1"/>
    <col min="5124" max="5124" width="17.5703125" style="59" customWidth="1"/>
    <col min="5125" max="5126" width="10.5703125" style="59" customWidth="1"/>
    <col min="5127" max="5127" width="13" style="59" customWidth="1"/>
    <col min="5128" max="5128" width="0.28515625" style="59" customWidth="1"/>
    <col min="5129" max="5129" width="43" style="59" customWidth="1"/>
    <col min="5130" max="5130" width="12" style="59" customWidth="1"/>
    <col min="5131" max="5131" width="13.42578125" style="59" customWidth="1"/>
    <col min="5132" max="5132" width="14.140625" style="59" customWidth="1"/>
    <col min="5133" max="5133" width="13.5703125" style="59" customWidth="1"/>
    <col min="5134" max="5134" width="5.7109375" style="59" customWidth="1"/>
    <col min="5135" max="5135" width="14.28515625" style="59" customWidth="1"/>
    <col min="5136" max="5136" width="16.85546875" style="59" customWidth="1"/>
    <col min="5137" max="5137" width="16.42578125" style="59" customWidth="1"/>
    <col min="5138" max="5138" width="18.7109375" style="59" customWidth="1"/>
    <col min="5139" max="5139" width="17.42578125" style="59" customWidth="1"/>
    <col min="5140" max="5140" width="17.28515625" style="59" customWidth="1"/>
    <col min="5141" max="5151" width="15.7109375" style="59" customWidth="1"/>
    <col min="5152" max="5376" width="11.42578125" style="59"/>
    <col min="5377" max="5377" width="4.140625" style="59" customWidth="1"/>
    <col min="5378" max="5378" width="10.42578125" style="59" customWidth="1"/>
    <col min="5379" max="5379" width="34.140625" style="59" customWidth="1"/>
    <col min="5380" max="5380" width="17.5703125" style="59" customWidth="1"/>
    <col min="5381" max="5382" width="10.5703125" style="59" customWidth="1"/>
    <col min="5383" max="5383" width="13" style="59" customWidth="1"/>
    <col min="5384" max="5384" width="0.28515625" style="59" customWidth="1"/>
    <col min="5385" max="5385" width="43" style="59" customWidth="1"/>
    <col min="5386" max="5386" width="12" style="59" customWidth="1"/>
    <col min="5387" max="5387" width="13.42578125" style="59" customWidth="1"/>
    <col min="5388" max="5388" width="14.140625" style="59" customWidth="1"/>
    <col min="5389" max="5389" width="13.5703125" style="59" customWidth="1"/>
    <col min="5390" max="5390" width="5.7109375" style="59" customWidth="1"/>
    <col min="5391" max="5391" width="14.28515625" style="59" customWidth="1"/>
    <col min="5392" max="5392" width="16.85546875" style="59" customWidth="1"/>
    <col min="5393" max="5393" width="16.42578125" style="59" customWidth="1"/>
    <col min="5394" max="5394" width="18.7109375" style="59" customWidth="1"/>
    <col min="5395" max="5395" width="17.42578125" style="59" customWidth="1"/>
    <col min="5396" max="5396" width="17.28515625" style="59" customWidth="1"/>
    <col min="5397" max="5407" width="15.7109375" style="59" customWidth="1"/>
    <col min="5408" max="5632" width="11.42578125" style="59"/>
    <col min="5633" max="5633" width="4.140625" style="59" customWidth="1"/>
    <col min="5634" max="5634" width="10.42578125" style="59" customWidth="1"/>
    <col min="5635" max="5635" width="34.140625" style="59" customWidth="1"/>
    <col min="5636" max="5636" width="17.5703125" style="59" customWidth="1"/>
    <col min="5637" max="5638" width="10.5703125" style="59" customWidth="1"/>
    <col min="5639" max="5639" width="13" style="59" customWidth="1"/>
    <col min="5640" max="5640" width="0.28515625" style="59" customWidth="1"/>
    <col min="5641" max="5641" width="43" style="59" customWidth="1"/>
    <col min="5642" max="5642" width="12" style="59" customWidth="1"/>
    <col min="5643" max="5643" width="13.42578125" style="59" customWidth="1"/>
    <col min="5644" max="5644" width="14.140625" style="59" customWidth="1"/>
    <col min="5645" max="5645" width="13.5703125" style="59" customWidth="1"/>
    <col min="5646" max="5646" width="5.7109375" style="59" customWidth="1"/>
    <col min="5647" max="5647" width="14.28515625" style="59" customWidth="1"/>
    <col min="5648" max="5648" width="16.85546875" style="59" customWidth="1"/>
    <col min="5649" max="5649" width="16.42578125" style="59" customWidth="1"/>
    <col min="5650" max="5650" width="18.7109375" style="59" customWidth="1"/>
    <col min="5651" max="5651" width="17.42578125" style="59" customWidth="1"/>
    <col min="5652" max="5652" width="17.28515625" style="59" customWidth="1"/>
    <col min="5653" max="5663" width="15.7109375" style="59" customWidth="1"/>
    <col min="5664" max="5888" width="11.42578125" style="59"/>
    <col min="5889" max="5889" width="4.140625" style="59" customWidth="1"/>
    <col min="5890" max="5890" width="10.42578125" style="59" customWidth="1"/>
    <col min="5891" max="5891" width="34.140625" style="59" customWidth="1"/>
    <col min="5892" max="5892" width="17.5703125" style="59" customWidth="1"/>
    <col min="5893" max="5894" width="10.5703125" style="59" customWidth="1"/>
    <col min="5895" max="5895" width="13" style="59" customWidth="1"/>
    <col min="5896" max="5896" width="0.28515625" style="59" customWidth="1"/>
    <col min="5897" max="5897" width="43" style="59" customWidth="1"/>
    <col min="5898" max="5898" width="12" style="59" customWidth="1"/>
    <col min="5899" max="5899" width="13.42578125" style="59" customWidth="1"/>
    <col min="5900" max="5900" width="14.140625" style="59" customWidth="1"/>
    <col min="5901" max="5901" width="13.5703125" style="59" customWidth="1"/>
    <col min="5902" max="5902" width="5.7109375" style="59" customWidth="1"/>
    <col min="5903" max="5903" width="14.28515625" style="59" customWidth="1"/>
    <col min="5904" max="5904" width="16.85546875" style="59" customWidth="1"/>
    <col min="5905" max="5905" width="16.42578125" style="59" customWidth="1"/>
    <col min="5906" max="5906" width="18.7109375" style="59" customWidth="1"/>
    <col min="5907" max="5907" width="17.42578125" style="59" customWidth="1"/>
    <col min="5908" max="5908" width="17.28515625" style="59" customWidth="1"/>
    <col min="5909" max="5919" width="15.7109375" style="59" customWidth="1"/>
    <col min="5920" max="6144" width="11.42578125" style="59"/>
    <col min="6145" max="6145" width="4.140625" style="59" customWidth="1"/>
    <col min="6146" max="6146" width="10.42578125" style="59" customWidth="1"/>
    <col min="6147" max="6147" width="34.140625" style="59" customWidth="1"/>
    <col min="6148" max="6148" width="17.5703125" style="59" customWidth="1"/>
    <col min="6149" max="6150" width="10.5703125" style="59" customWidth="1"/>
    <col min="6151" max="6151" width="13" style="59" customWidth="1"/>
    <col min="6152" max="6152" width="0.28515625" style="59" customWidth="1"/>
    <col min="6153" max="6153" width="43" style="59" customWidth="1"/>
    <col min="6154" max="6154" width="12" style="59" customWidth="1"/>
    <col min="6155" max="6155" width="13.42578125" style="59" customWidth="1"/>
    <col min="6156" max="6156" width="14.140625" style="59" customWidth="1"/>
    <col min="6157" max="6157" width="13.5703125" style="59" customWidth="1"/>
    <col min="6158" max="6158" width="5.7109375" style="59" customWidth="1"/>
    <col min="6159" max="6159" width="14.28515625" style="59" customWidth="1"/>
    <col min="6160" max="6160" width="16.85546875" style="59" customWidth="1"/>
    <col min="6161" max="6161" width="16.42578125" style="59" customWidth="1"/>
    <col min="6162" max="6162" width="18.7109375" style="59" customWidth="1"/>
    <col min="6163" max="6163" width="17.42578125" style="59" customWidth="1"/>
    <col min="6164" max="6164" width="17.28515625" style="59" customWidth="1"/>
    <col min="6165" max="6175" width="15.7109375" style="59" customWidth="1"/>
    <col min="6176" max="6400" width="11.42578125" style="59"/>
    <col min="6401" max="6401" width="4.140625" style="59" customWidth="1"/>
    <col min="6402" max="6402" width="10.42578125" style="59" customWidth="1"/>
    <col min="6403" max="6403" width="34.140625" style="59" customWidth="1"/>
    <col min="6404" max="6404" width="17.5703125" style="59" customWidth="1"/>
    <col min="6405" max="6406" width="10.5703125" style="59" customWidth="1"/>
    <col min="6407" max="6407" width="13" style="59" customWidth="1"/>
    <col min="6408" max="6408" width="0.28515625" style="59" customWidth="1"/>
    <col min="6409" max="6409" width="43" style="59" customWidth="1"/>
    <col min="6410" max="6410" width="12" style="59" customWidth="1"/>
    <col min="6411" max="6411" width="13.42578125" style="59" customWidth="1"/>
    <col min="6412" max="6412" width="14.140625" style="59" customWidth="1"/>
    <col min="6413" max="6413" width="13.5703125" style="59" customWidth="1"/>
    <col min="6414" max="6414" width="5.7109375" style="59" customWidth="1"/>
    <col min="6415" max="6415" width="14.28515625" style="59" customWidth="1"/>
    <col min="6416" max="6416" width="16.85546875" style="59" customWidth="1"/>
    <col min="6417" max="6417" width="16.42578125" style="59" customWidth="1"/>
    <col min="6418" max="6418" width="18.7109375" style="59" customWidth="1"/>
    <col min="6419" max="6419" width="17.42578125" style="59" customWidth="1"/>
    <col min="6420" max="6420" width="17.28515625" style="59" customWidth="1"/>
    <col min="6421" max="6431" width="15.7109375" style="59" customWidth="1"/>
    <col min="6432" max="6656" width="11.42578125" style="59"/>
    <col min="6657" max="6657" width="4.140625" style="59" customWidth="1"/>
    <col min="6658" max="6658" width="10.42578125" style="59" customWidth="1"/>
    <col min="6659" max="6659" width="34.140625" style="59" customWidth="1"/>
    <col min="6660" max="6660" width="17.5703125" style="59" customWidth="1"/>
    <col min="6661" max="6662" width="10.5703125" style="59" customWidth="1"/>
    <col min="6663" max="6663" width="13" style="59" customWidth="1"/>
    <col min="6664" max="6664" width="0.28515625" style="59" customWidth="1"/>
    <col min="6665" max="6665" width="43" style="59" customWidth="1"/>
    <col min="6666" max="6666" width="12" style="59" customWidth="1"/>
    <col min="6667" max="6667" width="13.42578125" style="59" customWidth="1"/>
    <col min="6668" max="6668" width="14.140625" style="59" customWidth="1"/>
    <col min="6669" max="6669" width="13.5703125" style="59" customWidth="1"/>
    <col min="6670" max="6670" width="5.7109375" style="59" customWidth="1"/>
    <col min="6671" max="6671" width="14.28515625" style="59" customWidth="1"/>
    <col min="6672" max="6672" width="16.85546875" style="59" customWidth="1"/>
    <col min="6673" max="6673" width="16.42578125" style="59" customWidth="1"/>
    <col min="6674" max="6674" width="18.7109375" style="59" customWidth="1"/>
    <col min="6675" max="6675" width="17.42578125" style="59" customWidth="1"/>
    <col min="6676" max="6676" width="17.28515625" style="59" customWidth="1"/>
    <col min="6677" max="6687" width="15.7109375" style="59" customWidth="1"/>
    <col min="6688" max="6912" width="11.42578125" style="59"/>
    <col min="6913" max="6913" width="4.140625" style="59" customWidth="1"/>
    <col min="6914" max="6914" width="10.42578125" style="59" customWidth="1"/>
    <col min="6915" max="6915" width="34.140625" style="59" customWidth="1"/>
    <col min="6916" max="6916" width="17.5703125" style="59" customWidth="1"/>
    <col min="6917" max="6918" width="10.5703125" style="59" customWidth="1"/>
    <col min="6919" max="6919" width="13" style="59" customWidth="1"/>
    <col min="6920" max="6920" width="0.28515625" style="59" customWidth="1"/>
    <col min="6921" max="6921" width="43" style="59" customWidth="1"/>
    <col min="6922" max="6922" width="12" style="59" customWidth="1"/>
    <col min="6923" max="6923" width="13.42578125" style="59" customWidth="1"/>
    <col min="6924" max="6924" width="14.140625" style="59" customWidth="1"/>
    <col min="6925" max="6925" width="13.5703125" style="59" customWidth="1"/>
    <col min="6926" max="6926" width="5.7109375" style="59" customWidth="1"/>
    <col min="6927" max="6927" width="14.28515625" style="59" customWidth="1"/>
    <col min="6928" max="6928" width="16.85546875" style="59" customWidth="1"/>
    <col min="6929" max="6929" width="16.42578125" style="59" customWidth="1"/>
    <col min="6930" max="6930" width="18.7109375" style="59" customWidth="1"/>
    <col min="6931" max="6931" width="17.42578125" style="59" customWidth="1"/>
    <col min="6932" max="6932" width="17.28515625" style="59" customWidth="1"/>
    <col min="6933" max="6943" width="15.7109375" style="59" customWidth="1"/>
    <col min="6944" max="7168" width="11.42578125" style="59"/>
    <col min="7169" max="7169" width="4.140625" style="59" customWidth="1"/>
    <col min="7170" max="7170" width="10.42578125" style="59" customWidth="1"/>
    <col min="7171" max="7171" width="34.140625" style="59" customWidth="1"/>
    <col min="7172" max="7172" width="17.5703125" style="59" customWidth="1"/>
    <col min="7173" max="7174" width="10.5703125" style="59" customWidth="1"/>
    <col min="7175" max="7175" width="13" style="59" customWidth="1"/>
    <col min="7176" max="7176" width="0.28515625" style="59" customWidth="1"/>
    <col min="7177" max="7177" width="43" style="59" customWidth="1"/>
    <col min="7178" max="7178" width="12" style="59" customWidth="1"/>
    <col min="7179" max="7179" width="13.42578125" style="59" customWidth="1"/>
    <col min="7180" max="7180" width="14.140625" style="59" customWidth="1"/>
    <col min="7181" max="7181" width="13.5703125" style="59" customWidth="1"/>
    <col min="7182" max="7182" width="5.7109375" style="59" customWidth="1"/>
    <col min="7183" max="7183" width="14.28515625" style="59" customWidth="1"/>
    <col min="7184" max="7184" width="16.85546875" style="59" customWidth="1"/>
    <col min="7185" max="7185" width="16.42578125" style="59" customWidth="1"/>
    <col min="7186" max="7186" width="18.7109375" style="59" customWidth="1"/>
    <col min="7187" max="7187" width="17.42578125" style="59" customWidth="1"/>
    <col min="7188" max="7188" width="17.28515625" style="59" customWidth="1"/>
    <col min="7189" max="7199" width="15.7109375" style="59" customWidth="1"/>
    <col min="7200" max="7424" width="11.42578125" style="59"/>
    <col min="7425" max="7425" width="4.140625" style="59" customWidth="1"/>
    <col min="7426" max="7426" width="10.42578125" style="59" customWidth="1"/>
    <col min="7427" max="7427" width="34.140625" style="59" customWidth="1"/>
    <col min="7428" max="7428" width="17.5703125" style="59" customWidth="1"/>
    <col min="7429" max="7430" width="10.5703125" style="59" customWidth="1"/>
    <col min="7431" max="7431" width="13" style="59" customWidth="1"/>
    <col min="7432" max="7432" width="0.28515625" style="59" customWidth="1"/>
    <col min="7433" max="7433" width="43" style="59" customWidth="1"/>
    <col min="7434" max="7434" width="12" style="59" customWidth="1"/>
    <col min="7435" max="7435" width="13.42578125" style="59" customWidth="1"/>
    <col min="7436" max="7436" width="14.140625" style="59" customWidth="1"/>
    <col min="7437" max="7437" width="13.5703125" style="59" customWidth="1"/>
    <col min="7438" max="7438" width="5.7109375" style="59" customWidth="1"/>
    <col min="7439" max="7439" width="14.28515625" style="59" customWidth="1"/>
    <col min="7440" max="7440" width="16.85546875" style="59" customWidth="1"/>
    <col min="7441" max="7441" width="16.42578125" style="59" customWidth="1"/>
    <col min="7442" max="7442" width="18.7109375" style="59" customWidth="1"/>
    <col min="7443" max="7443" width="17.42578125" style="59" customWidth="1"/>
    <col min="7444" max="7444" width="17.28515625" style="59" customWidth="1"/>
    <col min="7445" max="7455" width="15.7109375" style="59" customWidth="1"/>
    <col min="7456" max="7680" width="11.42578125" style="59"/>
    <col min="7681" max="7681" width="4.140625" style="59" customWidth="1"/>
    <col min="7682" max="7682" width="10.42578125" style="59" customWidth="1"/>
    <col min="7683" max="7683" width="34.140625" style="59" customWidth="1"/>
    <col min="7684" max="7684" width="17.5703125" style="59" customWidth="1"/>
    <col min="7685" max="7686" width="10.5703125" style="59" customWidth="1"/>
    <col min="7687" max="7687" width="13" style="59" customWidth="1"/>
    <col min="7688" max="7688" width="0.28515625" style="59" customWidth="1"/>
    <col min="7689" max="7689" width="43" style="59" customWidth="1"/>
    <col min="7690" max="7690" width="12" style="59" customWidth="1"/>
    <col min="7691" max="7691" width="13.42578125" style="59" customWidth="1"/>
    <col min="7692" max="7692" width="14.140625" style="59" customWidth="1"/>
    <col min="7693" max="7693" width="13.5703125" style="59" customWidth="1"/>
    <col min="7694" max="7694" width="5.7109375" style="59" customWidth="1"/>
    <col min="7695" max="7695" width="14.28515625" style="59" customWidth="1"/>
    <col min="7696" max="7696" width="16.85546875" style="59" customWidth="1"/>
    <col min="7697" max="7697" width="16.42578125" style="59" customWidth="1"/>
    <col min="7698" max="7698" width="18.7109375" style="59" customWidth="1"/>
    <col min="7699" max="7699" width="17.42578125" style="59" customWidth="1"/>
    <col min="7700" max="7700" width="17.28515625" style="59" customWidth="1"/>
    <col min="7701" max="7711" width="15.7109375" style="59" customWidth="1"/>
    <col min="7712" max="7936" width="11.42578125" style="59"/>
    <col min="7937" max="7937" width="4.140625" style="59" customWidth="1"/>
    <col min="7938" max="7938" width="10.42578125" style="59" customWidth="1"/>
    <col min="7939" max="7939" width="34.140625" style="59" customWidth="1"/>
    <col min="7940" max="7940" width="17.5703125" style="59" customWidth="1"/>
    <col min="7941" max="7942" width="10.5703125" style="59" customWidth="1"/>
    <col min="7943" max="7943" width="13" style="59" customWidth="1"/>
    <col min="7944" max="7944" width="0.28515625" style="59" customWidth="1"/>
    <col min="7945" max="7945" width="43" style="59" customWidth="1"/>
    <col min="7946" max="7946" width="12" style="59" customWidth="1"/>
    <col min="7947" max="7947" width="13.42578125" style="59" customWidth="1"/>
    <col min="7948" max="7948" width="14.140625" style="59" customWidth="1"/>
    <col min="7949" max="7949" width="13.5703125" style="59" customWidth="1"/>
    <col min="7950" max="7950" width="5.7109375" style="59" customWidth="1"/>
    <col min="7951" max="7951" width="14.28515625" style="59" customWidth="1"/>
    <col min="7952" max="7952" width="16.85546875" style="59" customWidth="1"/>
    <col min="7953" max="7953" width="16.42578125" style="59" customWidth="1"/>
    <col min="7954" max="7954" width="18.7109375" style="59" customWidth="1"/>
    <col min="7955" max="7955" width="17.42578125" style="59" customWidth="1"/>
    <col min="7956" max="7956" width="17.28515625" style="59" customWidth="1"/>
    <col min="7957" max="7967" width="15.7109375" style="59" customWidth="1"/>
    <col min="7968" max="8192" width="11.42578125" style="59"/>
    <col min="8193" max="8193" width="4.140625" style="59" customWidth="1"/>
    <col min="8194" max="8194" width="10.42578125" style="59" customWidth="1"/>
    <col min="8195" max="8195" width="34.140625" style="59" customWidth="1"/>
    <col min="8196" max="8196" width="17.5703125" style="59" customWidth="1"/>
    <col min="8197" max="8198" width="10.5703125" style="59" customWidth="1"/>
    <col min="8199" max="8199" width="13" style="59" customWidth="1"/>
    <col min="8200" max="8200" width="0.28515625" style="59" customWidth="1"/>
    <col min="8201" max="8201" width="43" style="59" customWidth="1"/>
    <col min="8202" max="8202" width="12" style="59" customWidth="1"/>
    <col min="8203" max="8203" width="13.42578125" style="59" customWidth="1"/>
    <col min="8204" max="8204" width="14.140625" style="59" customWidth="1"/>
    <col min="8205" max="8205" width="13.5703125" style="59" customWidth="1"/>
    <col min="8206" max="8206" width="5.7109375" style="59" customWidth="1"/>
    <col min="8207" max="8207" width="14.28515625" style="59" customWidth="1"/>
    <col min="8208" max="8208" width="16.85546875" style="59" customWidth="1"/>
    <col min="8209" max="8209" width="16.42578125" style="59" customWidth="1"/>
    <col min="8210" max="8210" width="18.7109375" style="59" customWidth="1"/>
    <col min="8211" max="8211" width="17.42578125" style="59" customWidth="1"/>
    <col min="8212" max="8212" width="17.28515625" style="59" customWidth="1"/>
    <col min="8213" max="8223" width="15.7109375" style="59" customWidth="1"/>
    <col min="8224" max="8448" width="11.42578125" style="59"/>
    <col min="8449" max="8449" width="4.140625" style="59" customWidth="1"/>
    <col min="8450" max="8450" width="10.42578125" style="59" customWidth="1"/>
    <col min="8451" max="8451" width="34.140625" style="59" customWidth="1"/>
    <col min="8452" max="8452" width="17.5703125" style="59" customWidth="1"/>
    <col min="8453" max="8454" width="10.5703125" style="59" customWidth="1"/>
    <col min="8455" max="8455" width="13" style="59" customWidth="1"/>
    <col min="8456" max="8456" width="0.28515625" style="59" customWidth="1"/>
    <col min="8457" max="8457" width="43" style="59" customWidth="1"/>
    <col min="8458" max="8458" width="12" style="59" customWidth="1"/>
    <col min="8459" max="8459" width="13.42578125" style="59" customWidth="1"/>
    <col min="8460" max="8460" width="14.140625" style="59" customWidth="1"/>
    <col min="8461" max="8461" width="13.5703125" style="59" customWidth="1"/>
    <col min="8462" max="8462" width="5.7109375" style="59" customWidth="1"/>
    <col min="8463" max="8463" width="14.28515625" style="59" customWidth="1"/>
    <col min="8464" max="8464" width="16.85546875" style="59" customWidth="1"/>
    <col min="8465" max="8465" width="16.42578125" style="59" customWidth="1"/>
    <col min="8466" max="8466" width="18.7109375" style="59" customWidth="1"/>
    <col min="8467" max="8467" width="17.42578125" style="59" customWidth="1"/>
    <col min="8468" max="8468" width="17.28515625" style="59" customWidth="1"/>
    <col min="8469" max="8479" width="15.7109375" style="59" customWidth="1"/>
    <col min="8480" max="8704" width="11.42578125" style="59"/>
    <col min="8705" max="8705" width="4.140625" style="59" customWidth="1"/>
    <col min="8706" max="8706" width="10.42578125" style="59" customWidth="1"/>
    <col min="8707" max="8707" width="34.140625" style="59" customWidth="1"/>
    <col min="8708" max="8708" width="17.5703125" style="59" customWidth="1"/>
    <col min="8709" max="8710" width="10.5703125" style="59" customWidth="1"/>
    <col min="8711" max="8711" width="13" style="59" customWidth="1"/>
    <col min="8712" max="8712" width="0.28515625" style="59" customWidth="1"/>
    <col min="8713" max="8713" width="43" style="59" customWidth="1"/>
    <col min="8714" max="8714" width="12" style="59" customWidth="1"/>
    <col min="8715" max="8715" width="13.42578125" style="59" customWidth="1"/>
    <col min="8716" max="8716" width="14.140625" style="59" customWidth="1"/>
    <col min="8717" max="8717" width="13.5703125" style="59" customWidth="1"/>
    <col min="8718" max="8718" width="5.7109375" style="59" customWidth="1"/>
    <col min="8719" max="8719" width="14.28515625" style="59" customWidth="1"/>
    <col min="8720" max="8720" width="16.85546875" style="59" customWidth="1"/>
    <col min="8721" max="8721" width="16.42578125" style="59" customWidth="1"/>
    <col min="8722" max="8722" width="18.7109375" style="59" customWidth="1"/>
    <col min="8723" max="8723" width="17.42578125" style="59" customWidth="1"/>
    <col min="8724" max="8724" width="17.28515625" style="59" customWidth="1"/>
    <col min="8725" max="8735" width="15.7109375" style="59" customWidth="1"/>
    <col min="8736" max="8960" width="11.42578125" style="59"/>
    <col min="8961" max="8961" width="4.140625" style="59" customWidth="1"/>
    <col min="8962" max="8962" width="10.42578125" style="59" customWidth="1"/>
    <col min="8963" max="8963" width="34.140625" style="59" customWidth="1"/>
    <col min="8964" max="8964" width="17.5703125" style="59" customWidth="1"/>
    <col min="8965" max="8966" width="10.5703125" style="59" customWidth="1"/>
    <col min="8967" max="8967" width="13" style="59" customWidth="1"/>
    <col min="8968" max="8968" width="0.28515625" style="59" customWidth="1"/>
    <col min="8969" max="8969" width="43" style="59" customWidth="1"/>
    <col min="8970" max="8970" width="12" style="59" customWidth="1"/>
    <col min="8971" max="8971" width="13.42578125" style="59" customWidth="1"/>
    <col min="8972" max="8972" width="14.140625" style="59" customWidth="1"/>
    <col min="8973" max="8973" width="13.5703125" style="59" customWidth="1"/>
    <col min="8974" max="8974" width="5.7109375" style="59" customWidth="1"/>
    <col min="8975" max="8975" width="14.28515625" style="59" customWidth="1"/>
    <col min="8976" max="8976" width="16.85546875" style="59" customWidth="1"/>
    <col min="8977" max="8977" width="16.42578125" style="59" customWidth="1"/>
    <col min="8978" max="8978" width="18.7109375" style="59" customWidth="1"/>
    <col min="8979" max="8979" width="17.42578125" style="59" customWidth="1"/>
    <col min="8980" max="8980" width="17.28515625" style="59" customWidth="1"/>
    <col min="8981" max="8991" width="15.7109375" style="59" customWidth="1"/>
    <col min="8992" max="9216" width="11.42578125" style="59"/>
    <col min="9217" max="9217" width="4.140625" style="59" customWidth="1"/>
    <col min="9218" max="9218" width="10.42578125" style="59" customWidth="1"/>
    <col min="9219" max="9219" width="34.140625" style="59" customWidth="1"/>
    <col min="9220" max="9220" width="17.5703125" style="59" customWidth="1"/>
    <col min="9221" max="9222" width="10.5703125" style="59" customWidth="1"/>
    <col min="9223" max="9223" width="13" style="59" customWidth="1"/>
    <col min="9224" max="9224" width="0.28515625" style="59" customWidth="1"/>
    <col min="9225" max="9225" width="43" style="59" customWidth="1"/>
    <col min="9226" max="9226" width="12" style="59" customWidth="1"/>
    <col min="9227" max="9227" width="13.42578125" style="59" customWidth="1"/>
    <col min="9228" max="9228" width="14.140625" style="59" customWidth="1"/>
    <col min="9229" max="9229" width="13.5703125" style="59" customWidth="1"/>
    <col min="9230" max="9230" width="5.7109375" style="59" customWidth="1"/>
    <col min="9231" max="9231" width="14.28515625" style="59" customWidth="1"/>
    <col min="9232" max="9232" width="16.85546875" style="59" customWidth="1"/>
    <col min="9233" max="9233" width="16.42578125" style="59" customWidth="1"/>
    <col min="9234" max="9234" width="18.7109375" style="59" customWidth="1"/>
    <col min="9235" max="9235" width="17.42578125" style="59" customWidth="1"/>
    <col min="9236" max="9236" width="17.28515625" style="59" customWidth="1"/>
    <col min="9237" max="9247" width="15.7109375" style="59" customWidth="1"/>
    <col min="9248" max="9472" width="11.42578125" style="59"/>
    <col min="9473" max="9473" width="4.140625" style="59" customWidth="1"/>
    <col min="9474" max="9474" width="10.42578125" style="59" customWidth="1"/>
    <col min="9475" max="9475" width="34.140625" style="59" customWidth="1"/>
    <col min="9476" max="9476" width="17.5703125" style="59" customWidth="1"/>
    <col min="9477" max="9478" width="10.5703125" style="59" customWidth="1"/>
    <col min="9479" max="9479" width="13" style="59" customWidth="1"/>
    <col min="9480" max="9480" width="0.28515625" style="59" customWidth="1"/>
    <col min="9481" max="9481" width="43" style="59" customWidth="1"/>
    <col min="9482" max="9482" width="12" style="59" customWidth="1"/>
    <col min="9483" max="9483" width="13.42578125" style="59" customWidth="1"/>
    <col min="9484" max="9484" width="14.140625" style="59" customWidth="1"/>
    <col min="9485" max="9485" width="13.5703125" style="59" customWidth="1"/>
    <col min="9486" max="9486" width="5.7109375" style="59" customWidth="1"/>
    <col min="9487" max="9487" width="14.28515625" style="59" customWidth="1"/>
    <col min="9488" max="9488" width="16.85546875" style="59" customWidth="1"/>
    <col min="9489" max="9489" width="16.42578125" style="59" customWidth="1"/>
    <col min="9490" max="9490" width="18.7109375" style="59" customWidth="1"/>
    <col min="9491" max="9491" width="17.42578125" style="59" customWidth="1"/>
    <col min="9492" max="9492" width="17.28515625" style="59" customWidth="1"/>
    <col min="9493" max="9503" width="15.7109375" style="59" customWidth="1"/>
    <col min="9504" max="9728" width="11.42578125" style="59"/>
    <col min="9729" max="9729" width="4.140625" style="59" customWidth="1"/>
    <col min="9730" max="9730" width="10.42578125" style="59" customWidth="1"/>
    <col min="9731" max="9731" width="34.140625" style="59" customWidth="1"/>
    <col min="9732" max="9732" width="17.5703125" style="59" customWidth="1"/>
    <col min="9733" max="9734" width="10.5703125" style="59" customWidth="1"/>
    <col min="9735" max="9735" width="13" style="59" customWidth="1"/>
    <col min="9736" max="9736" width="0.28515625" style="59" customWidth="1"/>
    <col min="9737" max="9737" width="43" style="59" customWidth="1"/>
    <col min="9738" max="9738" width="12" style="59" customWidth="1"/>
    <col min="9739" max="9739" width="13.42578125" style="59" customWidth="1"/>
    <col min="9740" max="9740" width="14.140625" style="59" customWidth="1"/>
    <col min="9741" max="9741" width="13.5703125" style="59" customWidth="1"/>
    <col min="9742" max="9742" width="5.7109375" style="59" customWidth="1"/>
    <col min="9743" max="9743" width="14.28515625" style="59" customWidth="1"/>
    <col min="9744" max="9744" width="16.85546875" style="59" customWidth="1"/>
    <col min="9745" max="9745" width="16.42578125" style="59" customWidth="1"/>
    <col min="9746" max="9746" width="18.7109375" style="59" customWidth="1"/>
    <col min="9747" max="9747" width="17.42578125" style="59" customWidth="1"/>
    <col min="9748" max="9748" width="17.28515625" style="59" customWidth="1"/>
    <col min="9749" max="9759" width="15.7109375" style="59" customWidth="1"/>
    <col min="9760" max="9984" width="11.42578125" style="59"/>
    <col min="9985" max="9985" width="4.140625" style="59" customWidth="1"/>
    <col min="9986" max="9986" width="10.42578125" style="59" customWidth="1"/>
    <col min="9987" max="9987" width="34.140625" style="59" customWidth="1"/>
    <col min="9988" max="9988" width="17.5703125" style="59" customWidth="1"/>
    <col min="9989" max="9990" width="10.5703125" style="59" customWidth="1"/>
    <col min="9991" max="9991" width="13" style="59" customWidth="1"/>
    <col min="9992" max="9992" width="0.28515625" style="59" customWidth="1"/>
    <col min="9993" max="9993" width="43" style="59" customWidth="1"/>
    <col min="9994" max="9994" width="12" style="59" customWidth="1"/>
    <col min="9995" max="9995" width="13.42578125" style="59" customWidth="1"/>
    <col min="9996" max="9996" width="14.140625" style="59" customWidth="1"/>
    <col min="9997" max="9997" width="13.5703125" style="59" customWidth="1"/>
    <col min="9998" max="9998" width="5.7109375" style="59" customWidth="1"/>
    <col min="9999" max="9999" width="14.28515625" style="59" customWidth="1"/>
    <col min="10000" max="10000" width="16.85546875" style="59" customWidth="1"/>
    <col min="10001" max="10001" width="16.42578125" style="59" customWidth="1"/>
    <col min="10002" max="10002" width="18.7109375" style="59" customWidth="1"/>
    <col min="10003" max="10003" width="17.42578125" style="59" customWidth="1"/>
    <col min="10004" max="10004" width="17.28515625" style="59" customWidth="1"/>
    <col min="10005" max="10015" width="15.7109375" style="59" customWidth="1"/>
    <col min="10016" max="10240" width="11.42578125" style="59"/>
    <col min="10241" max="10241" width="4.140625" style="59" customWidth="1"/>
    <col min="10242" max="10242" width="10.42578125" style="59" customWidth="1"/>
    <col min="10243" max="10243" width="34.140625" style="59" customWidth="1"/>
    <col min="10244" max="10244" width="17.5703125" style="59" customWidth="1"/>
    <col min="10245" max="10246" width="10.5703125" style="59" customWidth="1"/>
    <col min="10247" max="10247" width="13" style="59" customWidth="1"/>
    <col min="10248" max="10248" width="0.28515625" style="59" customWidth="1"/>
    <col min="10249" max="10249" width="43" style="59" customWidth="1"/>
    <col min="10250" max="10250" width="12" style="59" customWidth="1"/>
    <col min="10251" max="10251" width="13.42578125" style="59" customWidth="1"/>
    <col min="10252" max="10252" width="14.140625" style="59" customWidth="1"/>
    <col min="10253" max="10253" width="13.5703125" style="59" customWidth="1"/>
    <col min="10254" max="10254" width="5.7109375" style="59" customWidth="1"/>
    <col min="10255" max="10255" width="14.28515625" style="59" customWidth="1"/>
    <col min="10256" max="10256" width="16.85546875" style="59" customWidth="1"/>
    <col min="10257" max="10257" width="16.42578125" style="59" customWidth="1"/>
    <col min="10258" max="10258" width="18.7109375" style="59" customWidth="1"/>
    <col min="10259" max="10259" width="17.42578125" style="59" customWidth="1"/>
    <col min="10260" max="10260" width="17.28515625" style="59" customWidth="1"/>
    <col min="10261" max="10271" width="15.7109375" style="59" customWidth="1"/>
    <col min="10272" max="10496" width="11.42578125" style="59"/>
    <col min="10497" max="10497" width="4.140625" style="59" customWidth="1"/>
    <col min="10498" max="10498" width="10.42578125" style="59" customWidth="1"/>
    <col min="10499" max="10499" width="34.140625" style="59" customWidth="1"/>
    <col min="10500" max="10500" width="17.5703125" style="59" customWidth="1"/>
    <col min="10501" max="10502" width="10.5703125" style="59" customWidth="1"/>
    <col min="10503" max="10503" width="13" style="59" customWidth="1"/>
    <col min="10504" max="10504" width="0.28515625" style="59" customWidth="1"/>
    <col min="10505" max="10505" width="43" style="59" customWidth="1"/>
    <col min="10506" max="10506" width="12" style="59" customWidth="1"/>
    <col min="10507" max="10507" width="13.42578125" style="59" customWidth="1"/>
    <col min="10508" max="10508" width="14.140625" style="59" customWidth="1"/>
    <col min="10509" max="10509" width="13.5703125" style="59" customWidth="1"/>
    <col min="10510" max="10510" width="5.7109375" style="59" customWidth="1"/>
    <col min="10511" max="10511" width="14.28515625" style="59" customWidth="1"/>
    <col min="10512" max="10512" width="16.85546875" style="59" customWidth="1"/>
    <col min="10513" max="10513" width="16.42578125" style="59" customWidth="1"/>
    <col min="10514" max="10514" width="18.7109375" style="59" customWidth="1"/>
    <col min="10515" max="10515" width="17.42578125" style="59" customWidth="1"/>
    <col min="10516" max="10516" width="17.28515625" style="59" customWidth="1"/>
    <col min="10517" max="10527" width="15.7109375" style="59" customWidth="1"/>
    <col min="10528" max="10752" width="11.42578125" style="59"/>
    <col min="10753" max="10753" width="4.140625" style="59" customWidth="1"/>
    <col min="10754" max="10754" width="10.42578125" style="59" customWidth="1"/>
    <col min="10755" max="10755" width="34.140625" style="59" customWidth="1"/>
    <col min="10756" max="10756" width="17.5703125" style="59" customWidth="1"/>
    <col min="10757" max="10758" width="10.5703125" style="59" customWidth="1"/>
    <col min="10759" max="10759" width="13" style="59" customWidth="1"/>
    <col min="10760" max="10760" width="0.28515625" style="59" customWidth="1"/>
    <col min="10761" max="10761" width="43" style="59" customWidth="1"/>
    <col min="10762" max="10762" width="12" style="59" customWidth="1"/>
    <col min="10763" max="10763" width="13.42578125" style="59" customWidth="1"/>
    <col min="10764" max="10764" width="14.140625" style="59" customWidth="1"/>
    <col min="10765" max="10765" width="13.5703125" style="59" customWidth="1"/>
    <col min="10766" max="10766" width="5.7109375" style="59" customWidth="1"/>
    <col min="10767" max="10767" width="14.28515625" style="59" customWidth="1"/>
    <col min="10768" max="10768" width="16.85546875" style="59" customWidth="1"/>
    <col min="10769" max="10769" width="16.42578125" style="59" customWidth="1"/>
    <col min="10770" max="10770" width="18.7109375" style="59" customWidth="1"/>
    <col min="10771" max="10771" width="17.42578125" style="59" customWidth="1"/>
    <col min="10772" max="10772" width="17.28515625" style="59" customWidth="1"/>
    <col min="10773" max="10783" width="15.7109375" style="59" customWidth="1"/>
    <col min="10784" max="11008" width="11.42578125" style="59"/>
    <col min="11009" max="11009" width="4.140625" style="59" customWidth="1"/>
    <col min="11010" max="11010" width="10.42578125" style="59" customWidth="1"/>
    <col min="11011" max="11011" width="34.140625" style="59" customWidth="1"/>
    <col min="11012" max="11012" width="17.5703125" style="59" customWidth="1"/>
    <col min="11013" max="11014" width="10.5703125" style="59" customWidth="1"/>
    <col min="11015" max="11015" width="13" style="59" customWidth="1"/>
    <col min="11016" max="11016" width="0.28515625" style="59" customWidth="1"/>
    <col min="11017" max="11017" width="43" style="59" customWidth="1"/>
    <col min="11018" max="11018" width="12" style="59" customWidth="1"/>
    <col min="11019" max="11019" width="13.42578125" style="59" customWidth="1"/>
    <col min="11020" max="11020" width="14.140625" style="59" customWidth="1"/>
    <col min="11021" max="11021" width="13.5703125" style="59" customWidth="1"/>
    <col min="11022" max="11022" width="5.7109375" style="59" customWidth="1"/>
    <col min="11023" max="11023" width="14.28515625" style="59" customWidth="1"/>
    <col min="11024" max="11024" width="16.85546875" style="59" customWidth="1"/>
    <col min="11025" max="11025" width="16.42578125" style="59" customWidth="1"/>
    <col min="11026" max="11026" width="18.7109375" style="59" customWidth="1"/>
    <col min="11027" max="11027" width="17.42578125" style="59" customWidth="1"/>
    <col min="11028" max="11028" width="17.28515625" style="59" customWidth="1"/>
    <col min="11029" max="11039" width="15.7109375" style="59" customWidth="1"/>
    <col min="11040" max="11264" width="11.42578125" style="59"/>
    <col min="11265" max="11265" width="4.140625" style="59" customWidth="1"/>
    <col min="11266" max="11266" width="10.42578125" style="59" customWidth="1"/>
    <col min="11267" max="11267" width="34.140625" style="59" customWidth="1"/>
    <col min="11268" max="11268" width="17.5703125" style="59" customWidth="1"/>
    <col min="11269" max="11270" width="10.5703125" style="59" customWidth="1"/>
    <col min="11271" max="11271" width="13" style="59" customWidth="1"/>
    <col min="11272" max="11272" width="0.28515625" style="59" customWidth="1"/>
    <col min="11273" max="11273" width="43" style="59" customWidth="1"/>
    <col min="11274" max="11274" width="12" style="59" customWidth="1"/>
    <col min="11275" max="11275" width="13.42578125" style="59" customWidth="1"/>
    <col min="11276" max="11276" width="14.140625" style="59" customWidth="1"/>
    <col min="11277" max="11277" width="13.5703125" style="59" customWidth="1"/>
    <col min="11278" max="11278" width="5.7109375" style="59" customWidth="1"/>
    <col min="11279" max="11279" width="14.28515625" style="59" customWidth="1"/>
    <col min="11280" max="11280" width="16.85546875" style="59" customWidth="1"/>
    <col min="11281" max="11281" width="16.42578125" style="59" customWidth="1"/>
    <col min="11282" max="11282" width="18.7109375" style="59" customWidth="1"/>
    <col min="11283" max="11283" width="17.42578125" style="59" customWidth="1"/>
    <col min="11284" max="11284" width="17.28515625" style="59" customWidth="1"/>
    <col min="11285" max="11295" width="15.7109375" style="59" customWidth="1"/>
    <col min="11296" max="11520" width="11.42578125" style="59"/>
    <col min="11521" max="11521" width="4.140625" style="59" customWidth="1"/>
    <col min="11522" max="11522" width="10.42578125" style="59" customWidth="1"/>
    <col min="11523" max="11523" width="34.140625" style="59" customWidth="1"/>
    <col min="11524" max="11524" width="17.5703125" style="59" customWidth="1"/>
    <col min="11525" max="11526" width="10.5703125" style="59" customWidth="1"/>
    <col min="11527" max="11527" width="13" style="59" customWidth="1"/>
    <col min="11528" max="11528" width="0.28515625" style="59" customWidth="1"/>
    <col min="11529" max="11529" width="43" style="59" customWidth="1"/>
    <col min="11530" max="11530" width="12" style="59" customWidth="1"/>
    <col min="11531" max="11531" width="13.42578125" style="59" customWidth="1"/>
    <col min="11532" max="11532" width="14.140625" style="59" customWidth="1"/>
    <col min="11533" max="11533" width="13.5703125" style="59" customWidth="1"/>
    <col min="11534" max="11534" width="5.7109375" style="59" customWidth="1"/>
    <col min="11535" max="11535" width="14.28515625" style="59" customWidth="1"/>
    <col min="11536" max="11536" width="16.85546875" style="59" customWidth="1"/>
    <col min="11537" max="11537" width="16.42578125" style="59" customWidth="1"/>
    <col min="11538" max="11538" width="18.7109375" style="59" customWidth="1"/>
    <col min="11539" max="11539" width="17.42578125" style="59" customWidth="1"/>
    <col min="11540" max="11540" width="17.28515625" style="59" customWidth="1"/>
    <col min="11541" max="11551" width="15.7109375" style="59" customWidth="1"/>
    <col min="11552" max="11776" width="11.42578125" style="59"/>
    <col min="11777" max="11777" width="4.140625" style="59" customWidth="1"/>
    <col min="11778" max="11778" width="10.42578125" style="59" customWidth="1"/>
    <col min="11779" max="11779" width="34.140625" style="59" customWidth="1"/>
    <col min="11780" max="11780" width="17.5703125" style="59" customWidth="1"/>
    <col min="11781" max="11782" width="10.5703125" style="59" customWidth="1"/>
    <col min="11783" max="11783" width="13" style="59" customWidth="1"/>
    <col min="11784" max="11784" width="0.28515625" style="59" customWidth="1"/>
    <col min="11785" max="11785" width="43" style="59" customWidth="1"/>
    <col min="11786" max="11786" width="12" style="59" customWidth="1"/>
    <col min="11787" max="11787" width="13.42578125" style="59" customWidth="1"/>
    <col min="11788" max="11788" width="14.140625" style="59" customWidth="1"/>
    <col min="11789" max="11789" width="13.5703125" style="59" customWidth="1"/>
    <col min="11790" max="11790" width="5.7109375" style="59" customWidth="1"/>
    <col min="11791" max="11791" width="14.28515625" style="59" customWidth="1"/>
    <col min="11792" max="11792" width="16.85546875" style="59" customWidth="1"/>
    <col min="11793" max="11793" width="16.42578125" style="59" customWidth="1"/>
    <col min="11794" max="11794" width="18.7109375" style="59" customWidth="1"/>
    <col min="11795" max="11795" width="17.42578125" style="59" customWidth="1"/>
    <col min="11796" max="11796" width="17.28515625" style="59" customWidth="1"/>
    <col min="11797" max="11807" width="15.7109375" style="59" customWidth="1"/>
    <col min="11808" max="12032" width="11.42578125" style="59"/>
    <col min="12033" max="12033" width="4.140625" style="59" customWidth="1"/>
    <col min="12034" max="12034" width="10.42578125" style="59" customWidth="1"/>
    <col min="12035" max="12035" width="34.140625" style="59" customWidth="1"/>
    <col min="12036" max="12036" width="17.5703125" style="59" customWidth="1"/>
    <col min="12037" max="12038" width="10.5703125" style="59" customWidth="1"/>
    <col min="12039" max="12039" width="13" style="59" customWidth="1"/>
    <col min="12040" max="12040" width="0.28515625" style="59" customWidth="1"/>
    <col min="12041" max="12041" width="43" style="59" customWidth="1"/>
    <col min="12042" max="12042" width="12" style="59" customWidth="1"/>
    <col min="12043" max="12043" width="13.42578125" style="59" customWidth="1"/>
    <col min="12044" max="12044" width="14.140625" style="59" customWidth="1"/>
    <col min="12045" max="12045" width="13.5703125" style="59" customWidth="1"/>
    <col min="12046" max="12046" width="5.7109375" style="59" customWidth="1"/>
    <col min="12047" max="12047" width="14.28515625" style="59" customWidth="1"/>
    <col min="12048" max="12048" width="16.85546875" style="59" customWidth="1"/>
    <col min="12049" max="12049" width="16.42578125" style="59" customWidth="1"/>
    <col min="12050" max="12050" width="18.7109375" style="59" customWidth="1"/>
    <col min="12051" max="12051" width="17.42578125" style="59" customWidth="1"/>
    <col min="12052" max="12052" width="17.28515625" style="59" customWidth="1"/>
    <col min="12053" max="12063" width="15.7109375" style="59" customWidth="1"/>
    <col min="12064" max="12288" width="11.42578125" style="59"/>
    <col min="12289" max="12289" width="4.140625" style="59" customWidth="1"/>
    <col min="12290" max="12290" width="10.42578125" style="59" customWidth="1"/>
    <col min="12291" max="12291" width="34.140625" style="59" customWidth="1"/>
    <col min="12292" max="12292" width="17.5703125" style="59" customWidth="1"/>
    <col min="12293" max="12294" width="10.5703125" style="59" customWidth="1"/>
    <col min="12295" max="12295" width="13" style="59" customWidth="1"/>
    <col min="12296" max="12296" width="0.28515625" style="59" customWidth="1"/>
    <col min="12297" max="12297" width="43" style="59" customWidth="1"/>
    <col min="12298" max="12298" width="12" style="59" customWidth="1"/>
    <col min="12299" max="12299" width="13.42578125" style="59" customWidth="1"/>
    <col min="12300" max="12300" width="14.140625" style="59" customWidth="1"/>
    <col min="12301" max="12301" width="13.5703125" style="59" customWidth="1"/>
    <col min="12302" max="12302" width="5.7109375" style="59" customWidth="1"/>
    <col min="12303" max="12303" width="14.28515625" style="59" customWidth="1"/>
    <col min="12304" max="12304" width="16.85546875" style="59" customWidth="1"/>
    <col min="12305" max="12305" width="16.42578125" style="59" customWidth="1"/>
    <col min="12306" max="12306" width="18.7109375" style="59" customWidth="1"/>
    <col min="12307" max="12307" width="17.42578125" style="59" customWidth="1"/>
    <col min="12308" max="12308" width="17.28515625" style="59" customWidth="1"/>
    <col min="12309" max="12319" width="15.7109375" style="59" customWidth="1"/>
    <col min="12320" max="12544" width="11.42578125" style="59"/>
    <col min="12545" max="12545" width="4.140625" style="59" customWidth="1"/>
    <col min="12546" max="12546" width="10.42578125" style="59" customWidth="1"/>
    <col min="12547" max="12547" width="34.140625" style="59" customWidth="1"/>
    <col min="12548" max="12548" width="17.5703125" style="59" customWidth="1"/>
    <col min="12549" max="12550" width="10.5703125" style="59" customWidth="1"/>
    <col min="12551" max="12551" width="13" style="59" customWidth="1"/>
    <col min="12552" max="12552" width="0.28515625" style="59" customWidth="1"/>
    <col min="12553" max="12553" width="43" style="59" customWidth="1"/>
    <col min="12554" max="12554" width="12" style="59" customWidth="1"/>
    <col min="12555" max="12555" width="13.42578125" style="59" customWidth="1"/>
    <col min="12556" max="12556" width="14.140625" style="59" customWidth="1"/>
    <col min="12557" max="12557" width="13.5703125" style="59" customWidth="1"/>
    <col min="12558" max="12558" width="5.7109375" style="59" customWidth="1"/>
    <col min="12559" max="12559" width="14.28515625" style="59" customWidth="1"/>
    <col min="12560" max="12560" width="16.85546875" style="59" customWidth="1"/>
    <col min="12561" max="12561" width="16.42578125" style="59" customWidth="1"/>
    <col min="12562" max="12562" width="18.7109375" style="59" customWidth="1"/>
    <col min="12563" max="12563" width="17.42578125" style="59" customWidth="1"/>
    <col min="12564" max="12564" width="17.28515625" style="59" customWidth="1"/>
    <col min="12565" max="12575" width="15.7109375" style="59" customWidth="1"/>
    <col min="12576" max="12800" width="11.42578125" style="59"/>
    <col min="12801" max="12801" width="4.140625" style="59" customWidth="1"/>
    <col min="12802" max="12802" width="10.42578125" style="59" customWidth="1"/>
    <col min="12803" max="12803" width="34.140625" style="59" customWidth="1"/>
    <col min="12804" max="12804" width="17.5703125" style="59" customWidth="1"/>
    <col min="12805" max="12806" width="10.5703125" style="59" customWidth="1"/>
    <col min="12807" max="12807" width="13" style="59" customWidth="1"/>
    <col min="12808" max="12808" width="0.28515625" style="59" customWidth="1"/>
    <col min="12809" max="12809" width="43" style="59" customWidth="1"/>
    <col min="12810" max="12810" width="12" style="59" customWidth="1"/>
    <col min="12811" max="12811" width="13.42578125" style="59" customWidth="1"/>
    <col min="12812" max="12812" width="14.140625" style="59" customWidth="1"/>
    <col min="12813" max="12813" width="13.5703125" style="59" customWidth="1"/>
    <col min="12814" max="12814" width="5.7109375" style="59" customWidth="1"/>
    <col min="12815" max="12815" width="14.28515625" style="59" customWidth="1"/>
    <col min="12816" max="12816" width="16.85546875" style="59" customWidth="1"/>
    <col min="12817" max="12817" width="16.42578125" style="59" customWidth="1"/>
    <col min="12818" max="12818" width="18.7109375" style="59" customWidth="1"/>
    <col min="12819" max="12819" width="17.42578125" style="59" customWidth="1"/>
    <col min="12820" max="12820" width="17.28515625" style="59" customWidth="1"/>
    <col min="12821" max="12831" width="15.7109375" style="59" customWidth="1"/>
    <col min="12832" max="13056" width="11.42578125" style="59"/>
    <col min="13057" max="13057" width="4.140625" style="59" customWidth="1"/>
    <col min="13058" max="13058" width="10.42578125" style="59" customWidth="1"/>
    <col min="13059" max="13059" width="34.140625" style="59" customWidth="1"/>
    <col min="13060" max="13060" width="17.5703125" style="59" customWidth="1"/>
    <col min="13061" max="13062" width="10.5703125" style="59" customWidth="1"/>
    <col min="13063" max="13063" width="13" style="59" customWidth="1"/>
    <col min="13064" max="13064" width="0.28515625" style="59" customWidth="1"/>
    <col min="13065" max="13065" width="43" style="59" customWidth="1"/>
    <col min="13066" max="13066" width="12" style="59" customWidth="1"/>
    <col min="13067" max="13067" width="13.42578125" style="59" customWidth="1"/>
    <col min="13068" max="13068" width="14.140625" style="59" customWidth="1"/>
    <col min="13069" max="13069" width="13.5703125" style="59" customWidth="1"/>
    <col min="13070" max="13070" width="5.7109375" style="59" customWidth="1"/>
    <col min="13071" max="13071" width="14.28515625" style="59" customWidth="1"/>
    <col min="13072" max="13072" width="16.85546875" style="59" customWidth="1"/>
    <col min="13073" max="13073" width="16.42578125" style="59" customWidth="1"/>
    <col min="13074" max="13074" width="18.7109375" style="59" customWidth="1"/>
    <col min="13075" max="13075" width="17.42578125" style="59" customWidth="1"/>
    <col min="13076" max="13076" width="17.28515625" style="59" customWidth="1"/>
    <col min="13077" max="13087" width="15.7109375" style="59" customWidth="1"/>
    <col min="13088" max="13312" width="11.42578125" style="59"/>
    <col min="13313" max="13313" width="4.140625" style="59" customWidth="1"/>
    <col min="13314" max="13314" width="10.42578125" style="59" customWidth="1"/>
    <col min="13315" max="13315" width="34.140625" style="59" customWidth="1"/>
    <col min="13316" max="13316" width="17.5703125" style="59" customWidth="1"/>
    <col min="13317" max="13318" width="10.5703125" style="59" customWidth="1"/>
    <col min="13319" max="13319" width="13" style="59" customWidth="1"/>
    <col min="13320" max="13320" width="0.28515625" style="59" customWidth="1"/>
    <col min="13321" max="13321" width="43" style="59" customWidth="1"/>
    <col min="13322" max="13322" width="12" style="59" customWidth="1"/>
    <col min="13323" max="13323" width="13.42578125" style="59" customWidth="1"/>
    <col min="13324" max="13324" width="14.140625" style="59" customWidth="1"/>
    <col min="13325" max="13325" width="13.5703125" style="59" customWidth="1"/>
    <col min="13326" max="13326" width="5.7109375" style="59" customWidth="1"/>
    <col min="13327" max="13327" width="14.28515625" style="59" customWidth="1"/>
    <col min="13328" max="13328" width="16.85546875" style="59" customWidth="1"/>
    <col min="13329" max="13329" width="16.42578125" style="59" customWidth="1"/>
    <col min="13330" max="13330" width="18.7109375" style="59" customWidth="1"/>
    <col min="13331" max="13331" width="17.42578125" style="59" customWidth="1"/>
    <col min="13332" max="13332" width="17.28515625" style="59" customWidth="1"/>
    <col min="13333" max="13343" width="15.7109375" style="59" customWidth="1"/>
    <col min="13344" max="13568" width="11.42578125" style="59"/>
    <col min="13569" max="13569" width="4.140625" style="59" customWidth="1"/>
    <col min="13570" max="13570" width="10.42578125" style="59" customWidth="1"/>
    <col min="13571" max="13571" width="34.140625" style="59" customWidth="1"/>
    <col min="13572" max="13572" width="17.5703125" style="59" customWidth="1"/>
    <col min="13573" max="13574" width="10.5703125" style="59" customWidth="1"/>
    <col min="13575" max="13575" width="13" style="59" customWidth="1"/>
    <col min="13576" max="13576" width="0.28515625" style="59" customWidth="1"/>
    <col min="13577" max="13577" width="43" style="59" customWidth="1"/>
    <col min="13578" max="13578" width="12" style="59" customWidth="1"/>
    <col min="13579" max="13579" width="13.42578125" style="59" customWidth="1"/>
    <col min="13580" max="13580" width="14.140625" style="59" customWidth="1"/>
    <col min="13581" max="13581" width="13.5703125" style="59" customWidth="1"/>
    <col min="13582" max="13582" width="5.7109375" style="59" customWidth="1"/>
    <col min="13583" max="13583" width="14.28515625" style="59" customWidth="1"/>
    <col min="13584" max="13584" width="16.85546875" style="59" customWidth="1"/>
    <col min="13585" max="13585" width="16.42578125" style="59" customWidth="1"/>
    <col min="13586" max="13586" width="18.7109375" style="59" customWidth="1"/>
    <col min="13587" max="13587" width="17.42578125" style="59" customWidth="1"/>
    <col min="13588" max="13588" width="17.28515625" style="59" customWidth="1"/>
    <col min="13589" max="13599" width="15.7109375" style="59" customWidth="1"/>
    <col min="13600" max="13824" width="11.42578125" style="59"/>
    <col min="13825" max="13825" width="4.140625" style="59" customWidth="1"/>
    <col min="13826" max="13826" width="10.42578125" style="59" customWidth="1"/>
    <col min="13827" max="13827" width="34.140625" style="59" customWidth="1"/>
    <col min="13828" max="13828" width="17.5703125" style="59" customWidth="1"/>
    <col min="13829" max="13830" width="10.5703125" style="59" customWidth="1"/>
    <col min="13831" max="13831" width="13" style="59" customWidth="1"/>
    <col min="13832" max="13832" width="0.28515625" style="59" customWidth="1"/>
    <col min="13833" max="13833" width="43" style="59" customWidth="1"/>
    <col min="13834" max="13834" width="12" style="59" customWidth="1"/>
    <col min="13835" max="13835" width="13.42578125" style="59" customWidth="1"/>
    <col min="13836" max="13836" width="14.140625" style="59" customWidth="1"/>
    <col min="13837" max="13837" width="13.5703125" style="59" customWidth="1"/>
    <col min="13838" max="13838" width="5.7109375" style="59" customWidth="1"/>
    <col min="13839" max="13839" width="14.28515625" style="59" customWidth="1"/>
    <col min="13840" max="13840" width="16.85546875" style="59" customWidth="1"/>
    <col min="13841" max="13841" width="16.42578125" style="59" customWidth="1"/>
    <col min="13842" max="13842" width="18.7109375" style="59" customWidth="1"/>
    <col min="13843" max="13843" width="17.42578125" style="59" customWidth="1"/>
    <col min="13844" max="13844" width="17.28515625" style="59" customWidth="1"/>
    <col min="13845" max="13855" width="15.7109375" style="59" customWidth="1"/>
    <col min="13856" max="14080" width="11.42578125" style="59"/>
    <col min="14081" max="14081" width="4.140625" style="59" customWidth="1"/>
    <col min="14082" max="14082" width="10.42578125" style="59" customWidth="1"/>
    <col min="14083" max="14083" width="34.140625" style="59" customWidth="1"/>
    <col min="14084" max="14084" width="17.5703125" style="59" customWidth="1"/>
    <col min="14085" max="14086" width="10.5703125" style="59" customWidth="1"/>
    <col min="14087" max="14087" width="13" style="59" customWidth="1"/>
    <col min="14088" max="14088" width="0.28515625" style="59" customWidth="1"/>
    <col min="14089" max="14089" width="43" style="59" customWidth="1"/>
    <col min="14090" max="14090" width="12" style="59" customWidth="1"/>
    <col min="14091" max="14091" width="13.42578125" style="59" customWidth="1"/>
    <col min="14092" max="14092" width="14.140625" style="59" customWidth="1"/>
    <col min="14093" max="14093" width="13.5703125" style="59" customWidth="1"/>
    <col min="14094" max="14094" width="5.7109375" style="59" customWidth="1"/>
    <col min="14095" max="14095" width="14.28515625" style="59" customWidth="1"/>
    <col min="14096" max="14096" width="16.85546875" style="59" customWidth="1"/>
    <col min="14097" max="14097" width="16.42578125" style="59" customWidth="1"/>
    <col min="14098" max="14098" width="18.7109375" style="59" customWidth="1"/>
    <col min="14099" max="14099" width="17.42578125" style="59" customWidth="1"/>
    <col min="14100" max="14100" width="17.28515625" style="59" customWidth="1"/>
    <col min="14101" max="14111" width="15.7109375" style="59" customWidth="1"/>
    <col min="14112" max="14336" width="11.42578125" style="59"/>
    <col min="14337" max="14337" width="4.140625" style="59" customWidth="1"/>
    <col min="14338" max="14338" width="10.42578125" style="59" customWidth="1"/>
    <col min="14339" max="14339" width="34.140625" style="59" customWidth="1"/>
    <col min="14340" max="14340" width="17.5703125" style="59" customWidth="1"/>
    <col min="14341" max="14342" width="10.5703125" style="59" customWidth="1"/>
    <col min="14343" max="14343" width="13" style="59" customWidth="1"/>
    <col min="14344" max="14344" width="0.28515625" style="59" customWidth="1"/>
    <col min="14345" max="14345" width="43" style="59" customWidth="1"/>
    <col min="14346" max="14346" width="12" style="59" customWidth="1"/>
    <col min="14347" max="14347" width="13.42578125" style="59" customWidth="1"/>
    <col min="14348" max="14348" width="14.140625" style="59" customWidth="1"/>
    <col min="14349" max="14349" width="13.5703125" style="59" customWidth="1"/>
    <col min="14350" max="14350" width="5.7109375" style="59" customWidth="1"/>
    <col min="14351" max="14351" width="14.28515625" style="59" customWidth="1"/>
    <col min="14352" max="14352" width="16.85546875" style="59" customWidth="1"/>
    <col min="14353" max="14353" width="16.42578125" style="59" customWidth="1"/>
    <col min="14354" max="14354" width="18.7109375" style="59" customWidth="1"/>
    <col min="14355" max="14355" width="17.42578125" style="59" customWidth="1"/>
    <col min="14356" max="14356" width="17.28515625" style="59" customWidth="1"/>
    <col min="14357" max="14367" width="15.7109375" style="59" customWidth="1"/>
    <col min="14368" max="14592" width="11.42578125" style="59"/>
    <col min="14593" max="14593" width="4.140625" style="59" customWidth="1"/>
    <col min="14594" max="14594" width="10.42578125" style="59" customWidth="1"/>
    <col min="14595" max="14595" width="34.140625" style="59" customWidth="1"/>
    <col min="14596" max="14596" width="17.5703125" style="59" customWidth="1"/>
    <col min="14597" max="14598" width="10.5703125" style="59" customWidth="1"/>
    <col min="14599" max="14599" width="13" style="59" customWidth="1"/>
    <col min="14600" max="14600" width="0.28515625" style="59" customWidth="1"/>
    <col min="14601" max="14601" width="43" style="59" customWidth="1"/>
    <col min="14602" max="14602" width="12" style="59" customWidth="1"/>
    <col min="14603" max="14603" width="13.42578125" style="59" customWidth="1"/>
    <col min="14604" max="14604" width="14.140625" style="59" customWidth="1"/>
    <col min="14605" max="14605" width="13.5703125" style="59" customWidth="1"/>
    <col min="14606" max="14606" width="5.7109375" style="59" customWidth="1"/>
    <col min="14607" max="14607" width="14.28515625" style="59" customWidth="1"/>
    <col min="14608" max="14608" width="16.85546875" style="59" customWidth="1"/>
    <col min="14609" max="14609" width="16.42578125" style="59" customWidth="1"/>
    <col min="14610" max="14610" width="18.7109375" style="59" customWidth="1"/>
    <col min="14611" max="14611" width="17.42578125" style="59" customWidth="1"/>
    <col min="14612" max="14612" width="17.28515625" style="59" customWidth="1"/>
    <col min="14613" max="14623" width="15.7109375" style="59" customWidth="1"/>
    <col min="14624" max="14848" width="11.42578125" style="59"/>
    <col min="14849" max="14849" width="4.140625" style="59" customWidth="1"/>
    <col min="14850" max="14850" width="10.42578125" style="59" customWidth="1"/>
    <col min="14851" max="14851" width="34.140625" style="59" customWidth="1"/>
    <col min="14852" max="14852" width="17.5703125" style="59" customWidth="1"/>
    <col min="14853" max="14854" width="10.5703125" style="59" customWidth="1"/>
    <col min="14855" max="14855" width="13" style="59" customWidth="1"/>
    <col min="14856" max="14856" width="0.28515625" style="59" customWidth="1"/>
    <col min="14857" max="14857" width="43" style="59" customWidth="1"/>
    <col min="14858" max="14858" width="12" style="59" customWidth="1"/>
    <col min="14859" max="14859" width="13.42578125" style="59" customWidth="1"/>
    <col min="14860" max="14860" width="14.140625" style="59" customWidth="1"/>
    <col min="14861" max="14861" width="13.5703125" style="59" customWidth="1"/>
    <col min="14862" max="14862" width="5.7109375" style="59" customWidth="1"/>
    <col min="14863" max="14863" width="14.28515625" style="59" customWidth="1"/>
    <col min="14864" max="14864" width="16.85546875" style="59" customWidth="1"/>
    <col min="14865" max="14865" width="16.42578125" style="59" customWidth="1"/>
    <col min="14866" max="14866" width="18.7109375" style="59" customWidth="1"/>
    <col min="14867" max="14867" width="17.42578125" style="59" customWidth="1"/>
    <col min="14868" max="14868" width="17.28515625" style="59" customWidth="1"/>
    <col min="14869" max="14879" width="15.7109375" style="59" customWidth="1"/>
    <col min="14880" max="15104" width="11.42578125" style="59"/>
    <col min="15105" max="15105" width="4.140625" style="59" customWidth="1"/>
    <col min="15106" max="15106" width="10.42578125" style="59" customWidth="1"/>
    <col min="15107" max="15107" width="34.140625" style="59" customWidth="1"/>
    <col min="15108" max="15108" width="17.5703125" style="59" customWidth="1"/>
    <col min="15109" max="15110" width="10.5703125" style="59" customWidth="1"/>
    <col min="15111" max="15111" width="13" style="59" customWidth="1"/>
    <col min="15112" max="15112" width="0.28515625" style="59" customWidth="1"/>
    <col min="15113" max="15113" width="43" style="59" customWidth="1"/>
    <col min="15114" max="15114" width="12" style="59" customWidth="1"/>
    <col min="15115" max="15115" width="13.42578125" style="59" customWidth="1"/>
    <col min="15116" max="15116" width="14.140625" style="59" customWidth="1"/>
    <col min="15117" max="15117" width="13.5703125" style="59" customWidth="1"/>
    <col min="15118" max="15118" width="5.7109375" style="59" customWidth="1"/>
    <col min="15119" max="15119" width="14.28515625" style="59" customWidth="1"/>
    <col min="15120" max="15120" width="16.85546875" style="59" customWidth="1"/>
    <col min="15121" max="15121" width="16.42578125" style="59" customWidth="1"/>
    <col min="15122" max="15122" width="18.7109375" style="59" customWidth="1"/>
    <col min="15123" max="15123" width="17.42578125" style="59" customWidth="1"/>
    <col min="15124" max="15124" width="17.28515625" style="59" customWidth="1"/>
    <col min="15125" max="15135" width="15.7109375" style="59" customWidth="1"/>
    <col min="15136" max="15360" width="11.42578125" style="59"/>
    <col min="15361" max="15361" width="4.140625" style="59" customWidth="1"/>
    <col min="15362" max="15362" width="10.42578125" style="59" customWidth="1"/>
    <col min="15363" max="15363" width="34.140625" style="59" customWidth="1"/>
    <col min="15364" max="15364" width="17.5703125" style="59" customWidth="1"/>
    <col min="15365" max="15366" width="10.5703125" style="59" customWidth="1"/>
    <col min="15367" max="15367" width="13" style="59" customWidth="1"/>
    <col min="15368" max="15368" width="0.28515625" style="59" customWidth="1"/>
    <col min="15369" max="15369" width="43" style="59" customWidth="1"/>
    <col min="15370" max="15370" width="12" style="59" customWidth="1"/>
    <col min="15371" max="15371" width="13.42578125" style="59" customWidth="1"/>
    <col min="15372" max="15372" width="14.140625" style="59" customWidth="1"/>
    <col min="15373" max="15373" width="13.5703125" style="59" customWidth="1"/>
    <col min="15374" max="15374" width="5.7109375" style="59" customWidth="1"/>
    <col min="15375" max="15375" width="14.28515625" style="59" customWidth="1"/>
    <col min="15376" max="15376" width="16.85546875" style="59" customWidth="1"/>
    <col min="15377" max="15377" width="16.42578125" style="59" customWidth="1"/>
    <col min="15378" max="15378" width="18.7109375" style="59" customWidth="1"/>
    <col min="15379" max="15379" width="17.42578125" style="59" customWidth="1"/>
    <col min="15380" max="15380" width="17.28515625" style="59" customWidth="1"/>
    <col min="15381" max="15391" width="15.7109375" style="59" customWidth="1"/>
    <col min="15392" max="15616" width="11.42578125" style="59"/>
    <col min="15617" max="15617" width="4.140625" style="59" customWidth="1"/>
    <col min="15618" max="15618" width="10.42578125" style="59" customWidth="1"/>
    <col min="15619" max="15619" width="34.140625" style="59" customWidth="1"/>
    <col min="15620" max="15620" width="17.5703125" style="59" customWidth="1"/>
    <col min="15621" max="15622" width="10.5703125" style="59" customWidth="1"/>
    <col min="15623" max="15623" width="13" style="59" customWidth="1"/>
    <col min="15624" max="15624" width="0.28515625" style="59" customWidth="1"/>
    <col min="15625" max="15625" width="43" style="59" customWidth="1"/>
    <col min="15626" max="15626" width="12" style="59" customWidth="1"/>
    <col min="15627" max="15627" width="13.42578125" style="59" customWidth="1"/>
    <col min="15628" max="15628" width="14.140625" style="59" customWidth="1"/>
    <col min="15629" max="15629" width="13.5703125" style="59" customWidth="1"/>
    <col min="15630" max="15630" width="5.7109375" style="59" customWidth="1"/>
    <col min="15631" max="15631" width="14.28515625" style="59" customWidth="1"/>
    <col min="15632" max="15632" width="16.85546875" style="59" customWidth="1"/>
    <col min="15633" max="15633" width="16.42578125" style="59" customWidth="1"/>
    <col min="15634" max="15634" width="18.7109375" style="59" customWidth="1"/>
    <col min="15635" max="15635" width="17.42578125" style="59" customWidth="1"/>
    <col min="15636" max="15636" width="17.28515625" style="59" customWidth="1"/>
    <col min="15637" max="15647" width="15.7109375" style="59" customWidth="1"/>
    <col min="15648" max="15872" width="11.42578125" style="59"/>
    <col min="15873" max="15873" width="4.140625" style="59" customWidth="1"/>
    <col min="15874" max="15874" width="10.42578125" style="59" customWidth="1"/>
    <col min="15875" max="15875" width="34.140625" style="59" customWidth="1"/>
    <col min="15876" max="15876" width="17.5703125" style="59" customWidth="1"/>
    <col min="15877" max="15878" width="10.5703125" style="59" customWidth="1"/>
    <col min="15879" max="15879" width="13" style="59" customWidth="1"/>
    <col min="15880" max="15880" width="0.28515625" style="59" customWidth="1"/>
    <col min="15881" max="15881" width="43" style="59" customWidth="1"/>
    <col min="15882" max="15882" width="12" style="59" customWidth="1"/>
    <col min="15883" max="15883" width="13.42578125" style="59" customWidth="1"/>
    <col min="15884" max="15884" width="14.140625" style="59" customWidth="1"/>
    <col min="15885" max="15885" width="13.5703125" style="59" customWidth="1"/>
    <col min="15886" max="15886" width="5.7109375" style="59" customWidth="1"/>
    <col min="15887" max="15887" width="14.28515625" style="59" customWidth="1"/>
    <col min="15888" max="15888" width="16.85546875" style="59" customWidth="1"/>
    <col min="15889" max="15889" width="16.42578125" style="59" customWidth="1"/>
    <col min="15890" max="15890" width="18.7109375" style="59" customWidth="1"/>
    <col min="15891" max="15891" width="17.42578125" style="59" customWidth="1"/>
    <col min="15892" max="15892" width="17.28515625" style="59" customWidth="1"/>
    <col min="15893" max="15903" width="15.7109375" style="59" customWidth="1"/>
    <col min="15904" max="16128" width="11.42578125" style="59"/>
    <col min="16129" max="16129" width="4.140625" style="59" customWidth="1"/>
    <col min="16130" max="16130" width="10.42578125" style="59" customWidth="1"/>
    <col min="16131" max="16131" width="34.140625" style="59" customWidth="1"/>
    <col min="16132" max="16132" width="17.5703125" style="59" customWidth="1"/>
    <col min="16133" max="16134" width="10.5703125" style="59" customWidth="1"/>
    <col min="16135" max="16135" width="13" style="59" customWidth="1"/>
    <col min="16136" max="16136" width="0.28515625" style="59" customWidth="1"/>
    <col min="16137" max="16137" width="43" style="59" customWidth="1"/>
    <col min="16138" max="16138" width="12" style="59" customWidth="1"/>
    <col min="16139" max="16139" width="13.42578125" style="59" customWidth="1"/>
    <col min="16140" max="16140" width="14.140625" style="59" customWidth="1"/>
    <col min="16141" max="16141" width="13.5703125" style="59" customWidth="1"/>
    <col min="16142" max="16142" width="5.7109375" style="59" customWidth="1"/>
    <col min="16143" max="16143" width="14.28515625" style="59" customWidth="1"/>
    <col min="16144" max="16144" width="16.85546875" style="59" customWidth="1"/>
    <col min="16145" max="16145" width="16.42578125" style="59" customWidth="1"/>
    <col min="16146" max="16146" width="18.7109375" style="59" customWidth="1"/>
    <col min="16147" max="16147" width="17.42578125" style="59" customWidth="1"/>
    <col min="16148" max="16148" width="17.28515625" style="59" customWidth="1"/>
    <col min="16149" max="16159" width="15.7109375" style="59" customWidth="1"/>
    <col min="16160" max="16384" width="11.42578125" style="59"/>
  </cols>
  <sheetData>
    <row r="3" spans="1:48">
      <c r="G3" s="59"/>
    </row>
    <row r="4" spans="1:48" ht="12.75">
      <c r="A4" s="61"/>
      <c r="B4" s="61"/>
      <c r="C4" s="61"/>
      <c r="D4" s="62"/>
      <c r="E4" s="62"/>
      <c r="F4" s="62"/>
      <c r="G4" s="62"/>
      <c r="H4" s="63"/>
      <c r="I4" s="63"/>
      <c r="J4" s="63"/>
      <c r="K4" s="63"/>
      <c r="L4" s="64"/>
      <c r="M4" s="65" t="s">
        <v>188</v>
      </c>
      <c r="N4" s="59"/>
      <c r="O4" s="59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12.75">
      <c r="A5" s="61"/>
      <c r="B5" s="61"/>
      <c r="C5" s="61"/>
      <c r="D5" s="62"/>
      <c r="E5" s="62"/>
      <c r="F5" s="62"/>
      <c r="G5" s="62"/>
      <c r="H5" s="63"/>
      <c r="I5" s="63"/>
      <c r="J5" s="63"/>
      <c r="K5" s="63"/>
      <c r="L5" s="65" t="s">
        <v>189</v>
      </c>
      <c r="M5" s="67"/>
      <c r="N5" s="65"/>
      <c r="O5" s="68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48" ht="12.75">
      <c r="A6" s="61"/>
      <c r="B6" s="69" t="s">
        <v>190</v>
      </c>
      <c r="C6" s="61"/>
      <c r="D6" s="62"/>
      <c r="E6" s="62"/>
      <c r="F6" s="62"/>
      <c r="G6" s="62"/>
      <c r="H6" s="70"/>
      <c r="I6" s="70"/>
      <c r="J6" s="70"/>
      <c r="K6" s="70"/>
      <c r="L6" s="70"/>
      <c r="M6" s="70"/>
      <c r="N6" s="70"/>
      <c r="O6" s="71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>
      <c r="A7" s="61"/>
      <c r="B7" s="61"/>
      <c r="C7" s="61"/>
      <c r="D7" s="62"/>
      <c r="E7" s="62"/>
      <c r="F7" s="62"/>
      <c r="G7" s="62"/>
      <c r="I7" s="70"/>
      <c r="J7" s="70"/>
      <c r="K7" s="70"/>
      <c r="L7" s="70"/>
      <c r="M7" s="70"/>
      <c r="N7" s="70"/>
      <c r="O7" s="71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</row>
    <row r="8" spans="1:48">
      <c r="C8" s="72"/>
      <c r="D8" s="72"/>
      <c r="E8" s="72"/>
      <c r="F8" s="72"/>
      <c r="G8" s="72"/>
      <c r="L8" s="59"/>
      <c r="M8" s="59"/>
    </row>
    <row r="9" spans="1:48">
      <c r="B9" s="72" t="s">
        <v>191</v>
      </c>
      <c r="C9" s="72"/>
      <c r="D9" s="72"/>
      <c r="E9" s="72"/>
      <c r="F9" s="72"/>
      <c r="G9" s="72"/>
      <c r="L9" s="73"/>
      <c r="M9" s="73"/>
    </row>
    <row r="10" spans="1:48">
      <c r="B10" s="770" t="s">
        <v>192</v>
      </c>
      <c r="C10" s="771"/>
      <c r="D10" s="771"/>
      <c r="E10" s="771"/>
      <c r="F10" s="771"/>
      <c r="G10" s="772"/>
      <c r="H10" s="774" t="s">
        <v>193</v>
      </c>
      <c r="I10" s="774"/>
      <c r="J10" s="774"/>
      <c r="K10" s="774"/>
      <c r="L10" s="769" t="s">
        <v>194</v>
      </c>
      <c r="M10" s="769"/>
    </row>
    <row r="11" spans="1:48">
      <c r="B11" s="770"/>
      <c r="C11" s="771"/>
      <c r="D11" s="771"/>
      <c r="E11" s="771"/>
      <c r="F11" s="771"/>
      <c r="G11" s="772"/>
      <c r="H11" s="773"/>
      <c r="I11" s="774"/>
      <c r="J11" s="774"/>
      <c r="K11" s="774"/>
      <c r="L11" s="769"/>
      <c r="M11" s="769"/>
    </row>
    <row r="12" spans="1:48">
      <c r="B12" s="770" t="s">
        <v>195</v>
      </c>
      <c r="C12" s="771"/>
      <c r="D12" s="771"/>
      <c r="E12" s="771"/>
      <c r="F12" s="771"/>
      <c r="G12" s="772"/>
      <c r="H12" s="774" t="s">
        <v>196</v>
      </c>
      <c r="I12" s="774"/>
      <c r="J12" s="774"/>
      <c r="K12" s="774"/>
      <c r="L12" s="74" t="s">
        <v>197</v>
      </c>
      <c r="M12" s="74" t="s">
        <v>198</v>
      </c>
    </row>
    <row r="13" spans="1:48">
      <c r="B13" s="770"/>
      <c r="C13" s="771"/>
      <c r="D13" s="771"/>
      <c r="E13" s="771"/>
      <c r="F13" s="771"/>
      <c r="G13" s="772"/>
      <c r="H13" s="774"/>
      <c r="I13" s="774"/>
      <c r="J13" s="774"/>
      <c r="K13" s="774"/>
      <c r="L13" s="74"/>
      <c r="M13" s="74"/>
    </row>
    <row r="14" spans="1:48">
      <c r="B14" s="770" t="s">
        <v>199</v>
      </c>
      <c r="C14" s="771"/>
      <c r="D14" s="771"/>
      <c r="E14" s="771"/>
      <c r="F14" s="771"/>
      <c r="G14" s="772"/>
      <c r="H14" s="774" t="s">
        <v>200</v>
      </c>
      <c r="I14" s="774"/>
      <c r="J14" s="774" t="s">
        <v>201</v>
      </c>
      <c r="K14" s="774"/>
      <c r="L14" s="59"/>
      <c r="M14" s="75"/>
    </row>
    <row r="15" spans="1:48">
      <c r="B15" s="770"/>
      <c r="C15" s="771"/>
      <c r="D15" s="771"/>
      <c r="E15" s="771"/>
      <c r="F15" s="771"/>
      <c r="G15" s="772"/>
      <c r="H15" s="774"/>
      <c r="I15" s="774"/>
      <c r="J15" s="777"/>
      <c r="K15" s="777"/>
      <c r="L15" s="59"/>
      <c r="M15" s="76"/>
    </row>
    <row r="16" spans="1:48">
      <c r="B16" s="72"/>
      <c r="C16" s="72"/>
      <c r="D16" s="72"/>
      <c r="E16" s="72"/>
      <c r="F16" s="72"/>
      <c r="G16" s="72"/>
      <c r="L16" s="73"/>
      <c r="M16" s="73"/>
    </row>
    <row r="17" spans="1:32">
      <c r="B17" s="87"/>
      <c r="C17" s="89"/>
      <c r="D17" s="89"/>
      <c r="E17" s="89"/>
      <c r="F17" s="89"/>
      <c r="G17" s="87"/>
      <c r="H17" s="87"/>
      <c r="I17" s="87"/>
      <c r="J17" s="90"/>
      <c r="K17" s="87"/>
      <c r="L17" s="77"/>
      <c r="M17" s="59"/>
      <c r="AE17" s="59"/>
    </row>
    <row r="18" spans="1:32" s="95" customFormat="1">
      <c r="A18" s="91"/>
      <c r="B18" s="92" t="s">
        <v>238</v>
      </c>
      <c r="C18" s="93"/>
      <c r="D18" s="93"/>
      <c r="E18" s="93"/>
      <c r="F18" s="93"/>
      <c r="G18" s="93"/>
      <c r="H18" s="93"/>
      <c r="I18" s="93"/>
      <c r="J18" s="94"/>
      <c r="K18" s="94"/>
      <c r="L18" s="94"/>
      <c r="M18" s="94"/>
      <c r="N18" s="94"/>
      <c r="O18" s="60"/>
      <c r="P18" s="60"/>
    </row>
    <row r="19" spans="1:32" s="95" customFormat="1" ht="41.25" customHeight="1">
      <c r="A19" s="91"/>
      <c r="B19" s="800" t="s">
        <v>99</v>
      </c>
      <c r="C19" s="693" t="s">
        <v>239</v>
      </c>
      <c r="D19" s="693"/>
      <c r="E19" s="96"/>
      <c r="F19" s="96"/>
      <c r="G19" s="802" t="s">
        <v>240</v>
      </c>
      <c r="H19" s="803"/>
      <c r="I19" s="798" t="s">
        <v>241</v>
      </c>
      <c r="J19" s="693" t="s">
        <v>242</v>
      </c>
      <c r="K19" s="693"/>
      <c r="L19" s="693" t="s">
        <v>243</v>
      </c>
      <c r="M19" s="693"/>
      <c r="O19" s="60"/>
      <c r="P19" s="60"/>
    </row>
    <row r="20" spans="1:32" s="95" customFormat="1" ht="22.5">
      <c r="A20" s="91"/>
      <c r="B20" s="801"/>
      <c r="C20" s="693"/>
      <c r="D20" s="693"/>
      <c r="E20" s="97"/>
      <c r="F20" s="97"/>
      <c r="G20" s="804"/>
      <c r="H20" s="805"/>
      <c r="I20" s="799"/>
      <c r="J20" s="98" t="s">
        <v>244</v>
      </c>
      <c r="K20" s="98" t="s">
        <v>245</v>
      </c>
      <c r="L20" s="98" t="s">
        <v>244</v>
      </c>
      <c r="M20" s="98" t="s">
        <v>245</v>
      </c>
      <c r="O20" s="60"/>
      <c r="P20" s="60"/>
    </row>
    <row r="21" spans="1:32" s="95" customFormat="1" ht="12.75" customHeight="1">
      <c r="A21" s="91"/>
      <c r="B21" s="99">
        <v>1</v>
      </c>
      <c r="C21" s="795"/>
      <c r="D21" s="795"/>
      <c r="E21" s="100"/>
      <c r="F21" s="100"/>
      <c r="G21" s="796"/>
      <c r="H21" s="797"/>
      <c r="I21" s="101"/>
      <c r="J21" s="102"/>
      <c r="K21" s="98"/>
      <c r="L21" s="98"/>
      <c r="M21" s="98"/>
      <c r="O21" s="60"/>
      <c r="P21" s="60"/>
    </row>
    <row r="22" spans="1:32" s="95" customFormat="1" ht="12.75" customHeight="1">
      <c r="A22" s="91"/>
      <c r="B22" s="99">
        <v>2</v>
      </c>
      <c r="C22" s="795"/>
      <c r="D22" s="795"/>
      <c r="E22" s="100"/>
      <c r="F22" s="100"/>
      <c r="G22" s="796"/>
      <c r="H22" s="797"/>
      <c r="I22" s="101"/>
      <c r="J22" s="102"/>
      <c r="K22" s="98"/>
      <c r="L22" s="98"/>
      <c r="M22" s="98"/>
      <c r="O22" s="60"/>
      <c r="P22" s="60"/>
    </row>
    <row r="23" spans="1:32" s="95" customFormat="1" ht="12.75" customHeight="1">
      <c r="A23" s="91"/>
      <c r="B23" s="99">
        <v>3</v>
      </c>
      <c r="C23" s="795"/>
      <c r="D23" s="795"/>
      <c r="E23" s="100"/>
      <c r="F23" s="100"/>
      <c r="G23" s="796"/>
      <c r="H23" s="797"/>
      <c r="I23" s="101"/>
      <c r="J23" s="102"/>
      <c r="K23" s="98"/>
      <c r="L23" s="98"/>
      <c r="M23" s="98"/>
      <c r="O23" s="60"/>
      <c r="P23" s="60"/>
    </row>
    <row r="24" spans="1:32" s="95" customFormat="1" ht="12.75" customHeight="1">
      <c r="A24" s="91"/>
      <c r="B24" s="99">
        <v>4</v>
      </c>
      <c r="C24" s="795"/>
      <c r="D24" s="795"/>
      <c r="E24" s="100"/>
      <c r="F24" s="100"/>
      <c r="G24" s="796"/>
      <c r="H24" s="797"/>
      <c r="I24" s="101"/>
      <c r="J24" s="98"/>
      <c r="K24" s="102"/>
      <c r="L24" s="98"/>
      <c r="M24" s="98"/>
      <c r="O24" s="60"/>
      <c r="P24" s="60"/>
    </row>
    <row r="25" spans="1:32" s="95" customFormat="1" ht="12.75" customHeight="1">
      <c r="A25" s="91"/>
      <c r="B25" s="99">
        <v>5</v>
      </c>
      <c r="C25" s="795"/>
      <c r="D25" s="795"/>
      <c r="E25" s="100"/>
      <c r="F25" s="100"/>
      <c r="G25" s="796"/>
      <c r="H25" s="797"/>
      <c r="I25" s="101"/>
      <c r="J25" s="98"/>
      <c r="K25" s="98"/>
      <c r="L25" s="98"/>
      <c r="M25" s="98"/>
      <c r="O25" s="60"/>
      <c r="P25" s="60"/>
    </row>
    <row r="26" spans="1:32" s="95" customFormat="1" ht="12.75" customHeight="1">
      <c r="A26" s="91"/>
      <c r="B26" s="99">
        <v>6</v>
      </c>
      <c r="C26" s="795"/>
      <c r="D26" s="795"/>
      <c r="E26" s="100"/>
      <c r="F26" s="100"/>
      <c r="G26" s="796"/>
      <c r="H26" s="797"/>
      <c r="I26" s="101"/>
      <c r="J26" s="98"/>
      <c r="K26" s="98"/>
      <c r="L26" s="98"/>
      <c r="M26" s="98"/>
      <c r="O26" s="60"/>
      <c r="P26" s="60"/>
    </row>
    <row r="27" spans="1:32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P27" s="103"/>
      <c r="AF27" s="60"/>
    </row>
    <row r="28" spans="1:32">
      <c r="B28" s="72" t="s">
        <v>246</v>
      </c>
      <c r="C28" s="72"/>
      <c r="D28" s="72"/>
      <c r="E28" s="72"/>
      <c r="F28" s="72"/>
      <c r="G28" s="72"/>
      <c r="P28" s="103"/>
    </row>
    <row r="29" spans="1:32" ht="11.25" customHeight="1">
      <c r="B29" s="781" t="s">
        <v>247</v>
      </c>
      <c r="C29" s="782"/>
      <c r="D29" s="782"/>
      <c r="E29" s="782"/>
      <c r="F29" s="782"/>
      <c r="G29" s="783"/>
      <c r="I29" s="784" t="s">
        <v>248</v>
      </c>
      <c r="J29" s="785"/>
      <c r="K29" s="785"/>
      <c r="L29" s="786"/>
      <c r="M29" s="78" t="s">
        <v>249</v>
      </c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</row>
    <row r="30" spans="1:32" ht="34.5" customHeight="1" thickBot="1">
      <c r="B30" s="787" t="s">
        <v>250</v>
      </c>
      <c r="C30" s="788"/>
      <c r="D30" s="788"/>
      <c r="E30" s="788"/>
      <c r="F30" s="788"/>
      <c r="G30" s="789"/>
      <c r="I30" s="775" t="s">
        <v>251</v>
      </c>
      <c r="J30" s="790"/>
      <c r="K30" s="791" t="s">
        <v>252</v>
      </c>
      <c r="L30" s="792"/>
      <c r="M30" s="78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</row>
    <row r="31" spans="1:32" ht="46.5" customHeight="1" thickBot="1">
      <c r="B31" s="105" t="s">
        <v>7</v>
      </c>
      <c r="C31" s="105" t="s">
        <v>253</v>
      </c>
      <c r="D31" s="105" t="s">
        <v>254</v>
      </c>
      <c r="E31" s="231" t="s">
        <v>1049</v>
      </c>
      <c r="F31" s="230" t="s">
        <v>1048</v>
      </c>
      <c r="G31" s="105" t="s">
        <v>255</v>
      </c>
      <c r="I31" s="98" t="s">
        <v>256</v>
      </c>
      <c r="J31" s="98" t="s">
        <v>257</v>
      </c>
      <c r="K31" s="98" t="s">
        <v>256</v>
      </c>
      <c r="L31" s="98" t="s">
        <v>257</v>
      </c>
      <c r="M31" s="78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2" ht="26.25" customHeight="1" thickBot="1">
      <c r="B32" s="106">
        <f>+'DJ 1926 seccion B  '!I19</f>
        <v>87325381</v>
      </c>
      <c r="C32" s="106">
        <f>SUM('DJ 1926 seccion B  '!I24:I54)</f>
        <v>100265414.376</v>
      </c>
      <c r="D32" s="106">
        <f>SUM('DJ 1926 seccion B  '!I56:I76)+'DJ 1926 seccion B  '!I21+'DJ 1926 seccion B  '!I22+'DJ 1926 seccion B  '!I23-'DJ 1926 seccion B  '!I75</f>
        <v>137734140.509</v>
      </c>
      <c r="E32" s="106">
        <f>+'DJ 1926 seccion B  '!I75</f>
        <v>0</v>
      </c>
      <c r="F32" s="106">
        <f>+'DJ 1926 seccion B  '!I78+'DJ 1926 seccion B  '!I79</f>
        <v>0</v>
      </c>
      <c r="G32" s="106">
        <f>+'DJ 1926 seccion B  '!I80</f>
        <v>49856654.866999999</v>
      </c>
      <c r="I32" s="86">
        <f>SUM(J21:J26)</f>
        <v>0</v>
      </c>
      <c r="J32" s="86">
        <f>SUM(K21:K26)</f>
        <v>0</v>
      </c>
      <c r="K32" s="78">
        <f>SUM(L21:L26)</f>
        <v>0</v>
      </c>
      <c r="L32" s="78">
        <f>SUM(M21:M26)</f>
        <v>0</v>
      </c>
      <c r="M32" s="78">
        <v>15</v>
      </c>
      <c r="AE32" s="59"/>
    </row>
    <row r="33" spans="1:48">
      <c r="B33" s="793"/>
      <c r="C33" s="794"/>
      <c r="D33" s="107"/>
      <c r="E33" s="107"/>
      <c r="F33" s="107"/>
      <c r="G33" s="107"/>
    </row>
    <row r="34" spans="1:48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1:48" ht="11.25" customHeight="1">
      <c r="B35" s="778" t="s">
        <v>258</v>
      </c>
      <c r="C35" s="778"/>
      <c r="D35" s="778"/>
      <c r="E35" s="778"/>
      <c r="F35" s="778"/>
      <c r="G35" s="778"/>
      <c r="H35" s="778"/>
      <c r="I35" s="778"/>
      <c r="J35" s="778"/>
      <c r="K35" s="778"/>
      <c r="L35" s="778"/>
      <c r="M35" s="778"/>
      <c r="N35" s="108"/>
      <c r="O35" s="91"/>
      <c r="P35" s="91"/>
      <c r="Q35" s="91"/>
    </row>
    <row r="36" spans="1:48" s="60" customFormat="1">
      <c r="A36" s="59"/>
      <c r="B36" s="778"/>
      <c r="C36" s="778"/>
      <c r="D36" s="778"/>
      <c r="E36" s="778"/>
      <c r="F36" s="778"/>
      <c r="G36" s="778"/>
      <c r="H36" s="778"/>
      <c r="I36" s="778"/>
      <c r="J36" s="778"/>
      <c r="K36" s="778"/>
      <c r="L36" s="778"/>
      <c r="M36" s="778"/>
      <c r="N36" s="108"/>
      <c r="O36" s="91"/>
      <c r="P36" s="91"/>
      <c r="Q36" s="91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</row>
    <row r="37" spans="1:48" s="60" customFormat="1">
      <c r="A37" s="5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91"/>
      <c r="P37" s="91"/>
      <c r="Q37" s="91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</row>
    <row r="38" spans="1:48" s="60" customFormat="1">
      <c r="A38" s="59"/>
      <c r="B38" s="779" t="s">
        <v>259</v>
      </c>
      <c r="C38" s="779"/>
      <c r="D38" s="779"/>
      <c r="E38" s="94"/>
      <c r="F38" s="94"/>
      <c r="G38" s="94"/>
      <c r="J38" s="109"/>
      <c r="K38" s="109"/>
      <c r="L38" s="109"/>
      <c r="M38" s="109"/>
      <c r="N38" s="91"/>
      <c r="O38" s="91"/>
      <c r="P38" s="91"/>
      <c r="Q38" s="91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</row>
    <row r="39" spans="1:48" s="60" customFormat="1">
      <c r="A39" s="59"/>
      <c r="B39" s="780"/>
      <c r="C39" s="780"/>
      <c r="D39" s="780"/>
      <c r="E39" s="93"/>
      <c r="F39" s="93"/>
      <c r="G39" s="93"/>
      <c r="J39" s="109"/>
      <c r="K39" s="109"/>
      <c r="L39" s="109"/>
      <c r="M39" s="109"/>
      <c r="N39" s="91"/>
      <c r="O39" s="91"/>
      <c r="P39" s="91"/>
      <c r="Q39" s="91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</row>
    <row r="40" spans="1:48" s="60" customFormat="1">
      <c r="A40" s="59"/>
      <c r="B40" s="91"/>
      <c r="C40" s="91"/>
      <c r="K40" s="91"/>
      <c r="L40" s="59"/>
      <c r="M40" s="59"/>
      <c r="N40" s="91"/>
      <c r="O40" s="91"/>
      <c r="P40" s="91"/>
      <c r="Q40" s="91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</row>
    <row r="43" spans="1:48" s="60" customFormat="1">
      <c r="A43" s="59"/>
      <c r="I43" s="59"/>
      <c r="J43" s="59"/>
      <c r="K43" s="59"/>
      <c r="L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</row>
    <row r="44" spans="1:48" s="60" customFormat="1">
      <c r="A44" s="59"/>
      <c r="J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</row>
  </sheetData>
  <mergeCells count="42">
    <mergeCell ref="L10:M11"/>
    <mergeCell ref="B11:G11"/>
    <mergeCell ref="H11:K11"/>
    <mergeCell ref="B12:G12"/>
    <mergeCell ref="H12:K12"/>
    <mergeCell ref="B15:G15"/>
    <mergeCell ref="H15:I15"/>
    <mergeCell ref="J15:K15"/>
    <mergeCell ref="B10:G10"/>
    <mergeCell ref="H10:K10"/>
    <mergeCell ref="B13:G13"/>
    <mergeCell ref="H13:K13"/>
    <mergeCell ref="B14:G14"/>
    <mergeCell ref="H14:I14"/>
    <mergeCell ref="J14:K14"/>
    <mergeCell ref="C23:D23"/>
    <mergeCell ref="G23:H23"/>
    <mergeCell ref="B19:B20"/>
    <mergeCell ref="C19:D20"/>
    <mergeCell ref="G19:H20"/>
    <mergeCell ref="L19:M19"/>
    <mergeCell ref="C21:D21"/>
    <mergeCell ref="G21:H21"/>
    <mergeCell ref="C22:D22"/>
    <mergeCell ref="G22:H22"/>
    <mergeCell ref="I19:I20"/>
    <mergeCell ref="J19:K19"/>
    <mergeCell ref="C24:D24"/>
    <mergeCell ref="G24:H24"/>
    <mergeCell ref="C25:D25"/>
    <mergeCell ref="G25:H25"/>
    <mergeCell ref="C26:D26"/>
    <mergeCell ref="G26:H26"/>
    <mergeCell ref="B35:M36"/>
    <mergeCell ref="B38:D38"/>
    <mergeCell ref="B39:D39"/>
    <mergeCell ref="B29:G29"/>
    <mergeCell ref="I29:L29"/>
    <mergeCell ref="B30:G30"/>
    <mergeCell ref="I30:J30"/>
    <mergeCell ref="K30:L30"/>
    <mergeCell ref="B33:C33"/>
  </mergeCells>
  <pageMargins left="0.7" right="0.7" top="0.75" bottom="0.75" header="0.3" footer="0.3"/>
  <pageSetup paperSize="12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N134"/>
  <sheetViews>
    <sheetView zoomScale="86" zoomScaleNormal="86" workbookViewId="0">
      <pane xSplit="20" ySplit="16" topLeftCell="X43" activePane="bottomRight" state="frozen"/>
      <selection pane="topRight" activeCell="U1" sqref="U1"/>
      <selection pane="bottomLeft" activeCell="A17" sqref="A17"/>
      <selection pane="bottomRight" activeCell="C28" sqref="C28"/>
    </sheetView>
  </sheetViews>
  <sheetFormatPr baseColWidth="10" defaultRowHeight="15"/>
  <cols>
    <col min="1" max="1" width="7" customWidth="1"/>
    <col min="2" max="2" width="81.85546875" customWidth="1"/>
    <col min="3" max="3" width="16.140625" bestFit="1" customWidth="1"/>
    <col min="4" max="5" width="12.140625" customWidth="1"/>
    <col min="6" max="6" width="22.85546875" bestFit="1" customWidth="1"/>
    <col min="7" max="7" width="16.5703125" bestFit="1" customWidth="1"/>
    <col min="8" max="8" width="15.28515625" bestFit="1" customWidth="1"/>
    <col min="9" max="9" width="17.85546875" hidden="1" customWidth="1"/>
    <col min="10" max="10" width="12.7109375" hidden="1" customWidth="1"/>
    <col min="11" max="11" width="17.85546875" hidden="1" customWidth="1"/>
    <col min="12" max="12" width="12.7109375" hidden="1" customWidth="1"/>
    <col min="13" max="13" width="13.42578125" hidden="1" customWidth="1"/>
    <col min="14" max="14" width="15" hidden="1" customWidth="1"/>
    <col min="15" max="15" width="15.42578125" hidden="1" customWidth="1"/>
    <col min="16" max="16" width="12.7109375" hidden="1" customWidth="1"/>
    <col min="17" max="18" width="0" hidden="1" customWidth="1"/>
    <col min="19" max="19" width="15.42578125" customWidth="1"/>
    <col min="20" max="20" width="14.5703125" style="304" hidden="1" customWidth="1"/>
    <col min="21" max="21" width="11.42578125" style="304" customWidth="1"/>
    <col min="22" max="22" width="16.28515625" style="304" customWidth="1"/>
    <col min="23" max="24" width="13.140625" style="304" customWidth="1"/>
    <col min="25" max="25" width="13" bestFit="1" customWidth="1"/>
    <col min="26" max="26" width="16.140625" bestFit="1" customWidth="1"/>
    <col min="27" max="27" width="13.42578125" hidden="1" customWidth="1"/>
    <col min="28" max="28" width="20.5703125" hidden="1" customWidth="1"/>
    <col min="29" max="29" width="12" hidden="1" customWidth="1"/>
    <col min="31" max="31" width="14.140625" customWidth="1"/>
    <col min="32" max="33" width="14.140625" hidden="1" customWidth="1"/>
    <col min="34" max="35" width="15.42578125" hidden="1" customWidth="1"/>
    <col min="36" max="36" width="17.140625" customWidth="1"/>
    <col min="37" max="37" width="21.7109375" style="5" bestFit="1" customWidth="1"/>
    <col min="38" max="38" width="12.7109375" bestFit="1" customWidth="1"/>
    <col min="39" max="39" width="15.42578125" customWidth="1"/>
  </cols>
  <sheetData>
    <row r="2" spans="2:40">
      <c r="B2" s="3" t="s">
        <v>1458</v>
      </c>
      <c r="C2" s="3"/>
      <c r="D2" s="3"/>
      <c r="E2" s="3"/>
      <c r="F2" s="3" t="s">
        <v>101</v>
      </c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4"/>
      <c r="T2" s="342"/>
      <c r="U2" s="342"/>
      <c r="V2" s="342"/>
      <c r="W2" s="342"/>
      <c r="X2" s="342"/>
      <c r="Y2" s="4"/>
      <c r="Z2" s="4"/>
      <c r="AA2" s="4"/>
      <c r="AB2" s="4"/>
      <c r="AC2" s="4"/>
      <c r="AD2" s="4"/>
      <c r="AE2" s="4"/>
      <c r="AF2" s="4"/>
      <c r="AG2" s="4"/>
      <c r="AJ2" s="4"/>
      <c r="AK2" s="4"/>
    </row>
    <row r="7" spans="2:40" ht="15.75" thickBot="1"/>
    <row r="8" spans="2:40" ht="19.5" thickBot="1">
      <c r="T8" s="820" t="s">
        <v>102</v>
      </c>
      <c r="U8" s="821"/>
      <c r="V8" s="821"/>
      <c r="W8" s="821"/>
      <c r="X8" s="821"/>
      <c r="Y8" s="821"/>
      <c r="Z8" s="821"/>
      <c r="AA8" s="821"/>
      <c r="AB8" s="821"/>
      <c r="AC8" s="821"/>
      <c r="AD8" s="821"/>
      <c r="AE8" s="821"/>
      <c r="AF8" s="821"/>
      <c r="AG8" s="821"/>
      <c r="AH8" s="822"/>
      <c r="AI8" s="500"/>
      <c r="AJ8" s="412"/>
    </row>
    <row r="9" spans="2:40" ht="15.75" thickBot="1">
      <c r="G9" s="4"/>
      <c r="H9" s="4"/>
      <c r="I9" s="4"/>
      <c r="J9" s="4"/>
      <c r="K9" s="4"/>
      <c r="L9" s="4"/>
      <c r="M9" s="4"/>
      <c r="N9" s="4"/>
      <c r="O9" s="4"/>
      <c r="P9" s="4"/>
      <c r="T9" s="818" t="s">
        <v>1155</v>
      </c>
      <c r="U9" s="823"/>
      <c r="V9" s="823"/>
      <c r="W9" s="823"/>
      <c r="X9" s="823"/>
      <c r="Y9" s="823"/>
      <c r="Z9" s="823"/>
      <c r="AA9" s="823"/>
      <c r="AB9" s="823"/>
      <c r="AC9" s="819"/>
      <c r="AD9" s="824" t="s">
        <v>1156</v>
      </c>
      <c r="AE9" s="825"/>
      <c r="AF9" s="825"/>
      <c r="AG9" s="825"/>
      <c r="AH9" s="826"/>
      <c r="AI9" s="474"/>
      <c r="AJ9" s="827" t="s">
        <v>96</v>
      </c>
    </row>
    <row r="10" spans="2:40" ht="15.75" thickBot="1">
      <c r="G10" s="4"/>
      <c r="H10" s="4"/>
      <c r="I10" s="4"/>
      <c r="J10" s="4"/>
      <c r="K10" s="4"/>
      <c r="L10" s="4"/>
      <c r="M10" s="4"/>
      <c r="N10" s="4"/>
      <c r="O10" s="4"/>
      <c r="P10" s="4"/>
      <c r="T10" s="473"/>
      <c r="U10" s="492"/>
      <c r="V10" s="493"/>
      <c r="W10" s="488" t="s">
        <v>1158</v>
      </c>
      <c r="X10" s="488">
        <v>0.369863</v>
      </c>
      <c r="Y10" s="470"/>
      <c r="Z10" s="470"/>
      <c r="AA10" s="473" t="s">
        <v>1158</v>
      </c>
      <c r="AB10" s="541">
        <f>+X10</f>
        <v>0.369863</v>
      </c>
      <c r="AC10" s="494"/>
      <c r="AD10" s="345" t="s">
        <v>1154</v>
      </c>
      <c r="AE10" s="427"/>
      <c r="AF10" s="498" t="s">
        <v>1158</v>
      </c>
      <c r="AG10" s="528">
        <v>0</v>
      </c>
      <c r="AH10" s="474"/>
      <c r="AI10" s="473"/>
      <c r="AJ10" s="828"/>
    </row>
    <row r="11" spans="2:40" ht="26.25" customHeight="1" thickBot="1">
      <c r="B11" s="827" t="s">
        <v>5</v>
      </c>
      <c r="C11" s="830" t="s">
        <v>103</v>
      </c>
      <c r="D11" s="831"/>
      <c r="E11" s="832"/>
      <c r="F11" s="839" t="s">
        <v>104</v>
      </c>
      <c r="G11" s="839" t="s">
        <v>93</v>
      </c>
      <c r="H11" s="839" t="s">
        <v>94</v>
      </c>
      <c r="I11" s="842" t="s">
        <v>95</v>
      </c>
      <c r="J11" s="843"/>
      <c r="K11" s="843"/>
      <c r="L11" s="843"/>
      <c r="M11" s="843"/>
      <c r="N11" s="843"/>
      <c r="O11" s="843"/>
      <c r="P11" s="843"/>
      <c r="Q11" s="843"/>
      <c r="R11" s="843"/>
      <c r="S11" s="843"/>
      <c r="T11" s="400"/>
      <c r="U11" s="816" t="s">
        <v>1152</v>
      </c>
      <c r="V11" s="817"/>
      <c r="W11" s="816" t="s">
        <v>1152</v>
      </c>
      <c r="X11" s="817"/>
      <c r="Y11" s="818" t="s">
        <v>1153</v>
      </c>
      <c r="Z11" s="819"/>
      <c r="AA11" s="812" t="s">
        <v>1302</v>
      </c>
      <c r="AB11" s="813"/>
      <c r="AC11" s="491" t="s">
        <v>1157</v>
      </c>
      <c r="AD11" s="806" t="s">
        <v>1152</v>
      </c>
      <c r="AE11" s="807"/>
      <c r="AF11" s="810" t="s">
        <v>1152</v>
      </c>
      <c r="AG11" s="811"/>
      <c r="AH11" s="474" t="s">
        <v>1157</v>
      </c>
      <c r="AI11" s="400"/>
      <c r="AJ11" s="828"/>
    </row>
    <row r="12" spans="2:40" ht="26.25" customHeight="1" thickBot="1">
      <c r="B12" s="828"/>
      <c r="C12" s="833"/>
      <c r="D12" s="834"/>
      <c r="E12" s="835"/>
      <c r="F12" s="840"/>
      <c r="G12" s="840"/>
      <c r="H12" s="840"/>
      <c r="I12" s="340"/>
      <c r="J12" s="341"/>
      <c r="K12" s="341"/>
      <c r="L12" s="341"/>
      <c r="M12" s="341"/>
      <c r="N12" s="341"/>
      <c r="O12" s="341"/>
      <c r="P12" s="341"/>
      <c r="Q12" s="341"/>
      <c r="R12" s="341"/>
      <c r="S12" s="481"/>
      <c r="T12" s="400"/>
      <c r="U12" s="816" t="s">
        <v>1151</v>
      </c>
      <c r="V12" s="817"/>
      <c r="W12" s="816" t="s">
        <v>1299</v>
      </c>
      <c r="X12" s="817"/>
      <c r="Y12" s="808" t="s">
        <v>1303</v>
      </c>
      <c r="Z12" s="809"/>
      <c r="AA12" s="495" t="s">
        <v>1301</v>
      </c>
      <c r="AB12" s="496"/>
      <c r="AC12" s="489" t="s">
        <v>97</v>
      </c>
      <c r="AD12" s="808" t="s">
        <v>1303</v>
      </c>
      <c r="AE12" s="809"/>
      <c r="AF12" s="814" t="s">
        <v>1304</v>
      </c>
      <c r="AG12" s="815"/>
      <c r="AH12" s="343" t="s">
        <v>97</v>
      </c>
      <c r="AI12" s="400"/>
      <c r="AJ12" s="828"/>
    </row>
    <row r="13" spans="2:40" ht="27.75" customHeight="1" thickBot="1">
      <c r="B13" s="828"/>
      <c r="C13" s="833"/>
      <c r="D13" s="834"/>
      <c r="E13" s="835"/>
      <c r="F13" s="840"/>
      <c r="G13" s="840"/>
      <c r="H13" s="840"/>
      <c r="I13" s="844" t="s">
        <v>105</v>
      </c>
      <c r="J13" s="845"/>
      <c r="K13" s="845"/>
      <c r="L13" s="845"/>
      <c r="M13" s="845"/>
      <c r="N13" s="845"/>
      <c r="O13" s="845"/>
      <c r="P13" s="846"/>
      <c r="Q13" s="847" t="s">
        <v>106</v>
      </c>
      <c r="R13" s="848"/>
      <c r="S13" s="849" t="s">
        <v>107</v>
      </c>
      <c r="T13" s="484"/>
      <c r="U13" s="485"/>
      <c r="V13" s="490"/>
      <c r="W13" s="485"/>
      <c r="X13" s="486"/>
      <c r="Y13" s="485"/>
      <c r="Z13" s="486"/>
      <c r="AA13" s="518"/>
      <c r="AB13" s="519"/>
      <c r="AC13" s="499">
        <v>0.08</v>
      </c>
      <c r="AD13" s="421"/>
      <c r="AE13" s="412"/>
      <c r="AF13" s="523"/>
      <c r="AG13" s="524"/>
      <c r="AH13" s="344">
        <v>0.08</v>
      </c>
      <c r="AI13" s="484"/>
      <c r="AJ13" s="828"/>
    </row>
    <row r="14" spans="2:40" ht="27.75" customHeight="1" thickBot="1">
      <c r="B14" s="828"/>
      <c r="C14" s="833"/>
      <c r="D14" s="834"/>
      <c r="E14" s="835"/>
      <c r="F14" s="840"/>
      <c r="G14" s="840"/>
      <c r="H14" s="840"/>
      <c r="I14" s="480" t="s">
        <v>1294</v>
      </c>
      <c r="J14" s="851" t="s">
        <v>1295</v>
      </c>
      <c r="K14" s="852"/>
      <c r="L14" s="853"/>
      <c r="M14" s="851" t="s">
        <v>1296</v>
      </c>
      <c r="N14" s="852"/>
      <c r="O14" s="852"/>
      <c r="P14" s="853"/>
      <c r="Q14" s="476"/>
      <c r="R14" s="477"/>
      <c r="S14" s="849"/>
      <c r="T14" s="484"/>
      <c r="U14" s="478"/>
      <c r="V14" s="487"/>
      <c r="W14" s="478"/>
      <c r="X14" s="487"/>
      <c r="Y14" s="478"/>
      <c r="Z14" s="487"/>
      <c r="AA14" s="520"/>
      <c r="AB14" s="521"/>
      <c r="AC14" s="499"/>
      <c r="AD14" s="478"/>
      <c r="AE14" s="497"/>
      <c r="AF14" s="525"/>
      <c r="AG14" s="526"/>
      <c r="AH14" s="479"/>
      <c r="AI14" s="484"/>
      <c r="AJ14" s="828"/>
    </row>
    <row r="15" spans="2:40" s="7" customFormat="1" ht="180.75" thickBot="1">
      <c r="B15" s="829"/>
      <c r="C15" s="836"/>
      <c r="D15" s="837"/>
      <c r="E15" s="838"/>
      <c r="F15" s="841"/>
      <c r="G15" s="841"/>
      <c r="H15" s="841"/>
      <c r="I15" s="515" t="s">
        <v>1148</v>
      </c>
      <c r="J15" s="515" t="s">
        <v>1292</v>
      </c>
      <c r="K15" s="516" t="s">
        <v>1291</v>
      </c>
      <c r="L15" s="515" t="s">
        <v>1293</v>
      </c>
      <c r="M15" s="517" t="s">
        <v>1149</v>
      </c>
      <c r="N15" s="515" t="s">
        <v>1297</v>
      </c>
      <c r="O15" s="515" t="s">
        <v>1150</v>
      </c>
      <c r="P15" s="515" t="s">
        <v>1298</v>
      </c>
      <c r="Q15" s="414" t="s">
        <v>108</v>
      </c>
      <c r="R15" s="415" t="s">
        <v>109</v>
      </c>
      <c r="S15" s="850"/>
      <c r="T15" s="502" t="s">
        <v>1300</v>
      </c>
      <c r="U15" s="482" t="s">
        <v>110</v>
      </c>
      <c r="V15" s="482" t="s">
        <v>111</v>
      </c>
      <c r="W15" s="482" t="s">
        <v>110</v>
      </c>
      <c r="X15" s="482" t="s">
        <v>111</v>
      </c>
      <c r="Y15" s="482" t="s">
        <v>110</v>
      </c>
      <c r="Z15" s="482" t="s">
        <v>111</v>
      </c>
      <c r="AA15" s="522" t="s">
        <v>110</v>
      </c>
      <c r="AB15" s="522" t="s">
        <v>111</v>
      </c>
      <c r="AC15" s="413" t="s">
        <v>112</v>
      </c>
      <c r="AD15" s="471" t="s">
        <v>113</v>
      </c>
      <c r="AE15" s="482" t="s">
        <v>111</v>
      </c>
      <c r="AF15" s="527" t="s">
        <v>113</v>
      </c>
      <c r="AG15" s="522" t="s">
        <v>111</v>
      </c>
      <c r="AH15" s="472" t="s">
        <v>113</v>
      </c>
      <c r="AI15" s="502" t="s">
        <v>1305</v>
      </c>
      <c r="AJ15" s="829"/>
      <c r="AK15" s="5"/>
    </row>
    <row r="16" spans="2:40" ht="18.75">
      <c r="B16" s="578" t="s">
        <v>1459</v>
      </c>
      <c r="C16" s="504"/>
      <c r="D16" s="504"/>
      <c r="E16" s="504"/>
      <c r="F16" s="505"/>
      <c r="G16" s="505"/>
      <c r="H16" s="505"/>
      <c r="I16" s="505"/>
      <c r="J16" s="505"/>
      <c r="K16" s="505"/>
      <c r="L16" s="505"/>
      <c r="M16" s="505"/>
      <c r="N16" s="506"/>
      <c r="O16" s="505"/>
      <c r="P16" s="506"/>
      <c r="Q16" s="505"/>
      <c r="R16" s="506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5"/>
      <c r="AD16" s="505"/>
      <c r="AE16" s="505"/>
      <c r="AF16" s="505"/>
      <c r="AG16" s="505"/>
      <c r="AH16" s="505"/>
      <c r="AI16" s="505"/>
      <c r="AJ16" s="508"/>
      <c r="AK16" s="8"/>
      <c r="AN16" s="4"/>
    </row>
    <row r="17" spans="2:40" ht="18.75">
      <c r="B17" s="579" t="s">
        <v>1289</v>
      </c>
      <c r="C17" s="2"/>
      <c r="D17" s="2"/>
      <c r="E17" s="2"/>
      <c r="F17" s="411">
        <f>SUM(G17:S17)</f>
        <v>327469343</v>
      </c>
      <c r="G17" s="374">
        <f>+'ANTECEDENTES '!E28</f>
        <v>296700423</v>
      </c>
      <c r="H17" s="374">
        <f>+'ANTECEDENTES '!E29</f>
        <v>32668870</v>
      </c>
      <c r="I17" s="374"/>
      <c r="J17" s="374"/>
      <c r="K17" s="374"/>
      <c r="L17" s="374"/>
      <c r="M17" s="374"/>
      <c r="N17" s="475"/>
      <c r="O17" s="374"/>
      <c r="P17" s="475"/>
      <c r="Q17" s="374"/>
      <c r="R17" s="475"/>
      <c r="S17" s="483">
        <f>-'ANTECEDENTES '!E30</f>
        <v>-1899950</v>
      </c>
      <c r="T17" s="483"/>
      <c r="U17" s="483"/>
      <c r="V17" s="483"/>
      <c r="W17" s="483"/>
      <c r="X17" s="483"/>
      <c r="Y17" s="483"/>
      <c r="Z17" s="483"/>
      <c r="AA17" s="483"/>
      <c r="AB17" s="483"/>
      <c r="AC17" s="374"/>
      <c r="AD17" s="374"/>
      <c r="AE17" s="374"/>
      <c r="AF17" s="374"/>
      <c r="AG17" s="374"/>
      <c r="AH17" s="374"/>
      <c r="AI17" s="374"/>
      <c r="AJ17" s="509"/>
      <c r="AK17" s="8"/>
      <c r="AN17" s="4"/>
    </row>
    <row r="18" spans="2:40" ht="18.75">
      <c r="B18" s="579" t="s">
        <v>1290</v>
      </c>
      <c r="C18" s="2"/>
      <c r="D18" s="2"/>
      <c r="E18" s="2"/>
      <c r="F18" s="411">
        <f>SUM(G18:S18)</f>
        <v>0</v>
      </c>
      <c r="G18" s="374"/>
      <c r="H18" s="374"/>
      <c r="I18" s="374"/>
      <c r="J18" s="374"/>
      <c r="K18" s="374"/>
      <c r="L18" s="374"/>
      <c r="M18" s="374"/>
      <c r="N18" s="475"/>
      <c r="O18" s="374"/>
      <c r="P18" s="475"/>
      <c r="Q18" s="374"/>
      <c r="R18" s="475"/>
      <c r="S18" s="483"/>
      <c r="T18" s="483"/>
      <c r="U18" s="475"/>
      <c r="V18" s="475"/>
      <c r="W18" s="475"/>
      <c r="X18" s="475"/>
      <c r="Y18" s="475"/>
      <c r="Z18" s="475">
        <f>+'ANTECEDENTES '!E31</f>
        <v>0</v>
      </c>
      <c r="AA18" s="475"/>
      <c r="AB18" s="475"/>
      <c r="AC18" s="374"/>
      <c r="AD18" s="374"/>
      <c r="AE18" s="374">
        <f>+'ANTECEDENTES '!E32</f>
        <v>0</v>
      </c>
      <c r="AF18" s="374"/>
      <c r="AG18" s="374"/>
      <c r="AH18" s="374"/>
      <c r="AI18" s="374"/>
      <c r="AJ18" s="509">
        <f>+'ANTECEDENTES '!E33</f>
        <v>0</v>
      </c>
      <c r="AK18" s="8"/>
      <c r="AN18" s="4"/>
    </row>
    <row r="19" spans="2:40" ht="19.5" thickBot="1">
      <c r="B19" s="580" t="s">
        <v>1160</v>
      </c>
      <c r="C19" s="510"/>
      <c r="D19" s="511">
        <v>0.13300000000000001</v>
      </c>
      <c r="E19" s="511"/>
      <c r="F19" s="512">
        <f t="shared" ref="F19" si="0">SUM(G19:S19)</f>
        <v>43553422.619000003</v>
      </c>
      <c r="G19" s="513">
        <f t="shared" ref="G19:T19" si="1">(G17+G18)*$D$19</f>
        <v>39461156.259000003</v>
      </c>
      <c r="H19" s="513">
        <f t="shared" si="1"/>
        <v>4344959.71</v>
      </c>
      <c r="I19" s="513">
        <f t="shared" si="1"/>
        <v>0</v>
      </c>
      <c r="J19" s="513">
        <f t="shared" si="1"/>
        <v>0</v>
      </c>
      <c r="K19" s="513">
        <f t="shared" si="1"/>
        <v>0</v>
      </c>
      <c r="L19" s="513">
        <f t="shared" si="1"/>
        <v>0</v>
      </c>
      <c r="M19" s="513">
        <f t="shared" si="1"/>
        <v>0</v>
      </c>
      <c r="N19" s="513">
        <f t="shared" si="1"/>
        <v>0</v>
      </c>
      <c r="O19" s="513">
        <f t="shared" si="1"/>
        <v>0</v>
      </c>
      <c r="P19" s="513">
        <f t="shared" si="1"/>
        <v>0</v>
      </c>
      <c r="Q19" s="513">
        <f t="shared" si="1"/>
        <v>0</v>
      </c>
      <c r="R19" s="513">
        <f t="shared" si="1"/>
        <v>0</v>
      </c>
      <c r="S19" s="513">
        <f t="shared" si="1"/>
        <v>-252693.35</v>
      </c>
      <c r="T19" s="513">
        <f t="shared" si="1"/>
        <v>0</v>
      </c>
      <c r="U19" s="513">
        <f t="shared" ref="U19:AJ19" si="2">(U17+U18)*$D$19</f>
        <v>0</v>
      </c>
      <c r="V19" s="513">
        <f t="shared" si="2"/>
        <v>0</v>
      </c>
      <c r="W19" s="513">
        <f t="shared" si="2"/>
        <v>0</v>
      </c>
      <c r="X19" s="513">
        <f t="shared" si="2"/>
        <v>0</v>
      </c>
      <c r="Y19" s="513">
        <f t="shared" si="2"/>
        <v>0</v>
      </c>
      <c r="Z19" s="513">
        <f t="shared" si="2"/>
        <v>0</v>
      </c>
      <c r="AA19" s="513">
        <f t="shared" si="2"/>
        <v>0</v>
      </c>
      <c r="AB19" s="513">
        <f t="shared" si="2"/>
        <v>0</v>
      </c>
      <c r="AC19" s="513">
        <f t="shared" si="2"/>
        <v>0</v>
      </c>
      <c r="AD19" s="513">
        <f t="shared" si="2"/>
        <v>0</v>
      </c>
      <c r="AE19" s="513">
        <f t="shared" si="2"/>
        <v>0</v>
      </c>
      <c r="AF19" s="513">
        <f t="shared" si="2"/>
        <v>0</v>
      </c>
      <c r="AG19" s="513">
        <f t="shared" si="2"/>
        <v>0</v>
      </c>
      <c r="AH19" s="513">
        <f t="shared" si="2"/>
        <v>0</v>
      </c>
      <c r="AI19" s="513">
        <f t="shared" si="2"/>
        <v>0</v>
      </c>
      <c r="AJ19" s="514">
        <f t="shared" si="2"/>
        <v>0</v>
      </c>
      <c r="AL19" s="4"/>
      <c r="AM19" s="4"/>
    </row>
    <row r="20" spans="2:40" s="7" customFormat="1" ht="19.5" thickBot="1">
      <c r="B20" s="581" t="s">
        <v>114</v>
      </c>
      <c r="C20" s="372"/>
      <c r="D20" s="372"/>
      <c r="E20" s="372"/>
      <c r="F20" s="376">
        <f>SUM(F16:F19)</f>
        <v>371022765.61900002</v>
      </c>
      <c r="G20" s="376">
        <f t="shared" ref="G20:AI20" si="3">SUM(G16:G19)</f>
        <v>336161579.259</v>
      </c>
      <c r="H20" s="376">
        <f t="shared" si="3"/>
        <v>37013829.710000001</v>
      </c>
      <c r="I20" s="376">
        <f t="shared" si="3"/>
        <v>0</v>
      </c>
      <c r="J20" s="376">
        <f t="shared" si="3"/>
        <v>0</v>
      </c>
      <c r="K20" s="376">
        <f t="shared" si="3"/>
        <v>0</v>
      </c>
      <c r="L20" s="376">
        <f t="shared" si="3"/>
        <v>0</v>
      </c>
      <c r="M20" s="376">
        <f t="shared" si="3"/>
        <v>0</v>
      </c>
      <c r="N20" s="376">
        <f t="shared" si="3"/>
        <v>0</v>
      </c>
      <c r="O20" s="376">
        <f t="shared" si="3"/>
        <v>0</v>
      </c>
      <c r="P20" s="376">
        <f t="shared" si="3"/>
        <v>0</v>
      </c>
      <c r="Q20" s="376">
        <f t="shared" si="3"/>
        <v>0</v>
      </c>
      <c r="R20" s="376">
        <f t="shared" si="3"/>
        <v>0</v>
      </c>
      <c r="S20" s="376">
        <f t="shared" si="3"/>
        <v>-2152643.35</v>
      </c>
      <c r="T20" s="376">
        <f t="shared" si="3"/>
        <v>0</v>
      </c>
      <c r="U20" s="376">
        <f t="shared" si="3"/>
        <v>0</v>
      </c>
      <c r="V20" s="376">
        <f t="shared" si="3"/>
        <v>0</v>
      </c>
      <c r="W20" s="376">
        <f t="shared" si="3"/>
        <v>0</v>
      </c>
      <c r="X20" s="376">
        <f t="shared" si="3"/>
        <v>0</v>
      </c>
      <c r="Y20" s="376">
        <f t="shared" si="3"/>
        <v>0</v>
      </c>
      <c r="Z20" s="376">
        <f t="shared" si="3"/>
        <v>0</v>
      </c>
      <c r="AA20" s="376">
        <f t="shared" si="3"/>
        <v>0</v>
      </c>
      <c r="AB20" s="376">
        <f t="shared" si="3"/>
        <v>0</v>
      </c>
      <c r="AC20" s="376">
        <f t="shared" si="3"/>
        <v>0</v>
      </c>
      <c r="AD20" s="376">
        <f t="shared" si="3"/>
        <v>0</v>
      </c>
      <c r="AE20" s="376">
        <f t="shared" si="3"/>
        <v>0</v>
      </c>
      <c r="AF20" s="376">
        <f t="shared" si="3"/>
        <v>0</v>
      </c>
      <c r="AG20" s="376">
        <f t="shared" si="3"/>
        <v>0</v>
      </c>
      <c r="AH20" s="376">
        <f t="shared" si="3"/>
        <v>0</v>
      </c>
      <c r="AI20" s="376">
        <f t="shared" si="3"/>
        <v>0</v>
      </c>
      <c r="AJ20" s="377">
        <f>SUM(AJ16:AJ19)</f>
        <v>0</v>
      </c>
      <c r="AK20" s="454"/>
      <c r="AL20" s="9"/>
      <c r="AM20" s="9"/>
    </row>
    <row r="21" spans="2:40" s="7" customFormat="1" ht="18.75" hidden="1">
      <c r="B21" s="582" t="s">
        <v>1306</v>
      </c>
      <c r="C21" s="371"/>
      <c r="D21" s="371"/>
      <c r="E21" s="371"/>
      <c r="F21" s="411">
        <f t="shared" ref="F21:F24" si="4">SUM(G21:S21)</f>
        <v>0</v>
      </c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  <c r="U21" s="378"/>
      <c r="V21" s="378"/>
      <c r="W21" s="378"/>
      <c r="X21" s="378"/>
      <c r="Y21" s="378"/>
      <c r="Z21" s="378"/>
      <c r="AA21" s="378"/>
      <c r="AB21" s="378"/>
      <c r="AC21" s="378"/>
      <c r="AD21" s="378"/>
      <c r="AE21" s="378"/>
      <c r="AF21" s="378"/>
      <c r="AG21" s="378"/>
      <c r="AH21" s="378"/>
      <c r="AI21" s="378"/>
      <c r="AJ21" s="378"/>
      <c r="AK21" s="454"/>
      <c r="AL21" s="9"/>
      <c r="AM21" s="9"/>
    </row>
    <row r="22" spans="2:40" s="7" customFormat="1" ht="18.75" hidden="1">
      <c r="B22" s="583" t="s">
        <v>1317</v>
      </c>
      <c r="C22" s="128"/>
      <c r="D22" s="128"/>
      <c r="E22" s="128"/>
      <c r="F22" s="411">
        <f t="shared" si="4"/>
        <v>0</v>
      </c>
      <c r="G22" s="379"/>
      <c r="H22" s="536"/>
      <c r="I22" s="536"/>
      <c r="J22" s="536"/>
      <c r="K22" s="536"/>
      <c r="L22" s="536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  <c r="AF22" s="379"/>
      <c r="AG22" s="379"/>
      <c r="AH22" s="379"/>
      <c r="AI22" s="379"/>
      <c r="AJ22" s="379"/>
      <c r="AK22" s="456"/>
      <c r="AL22" s="9"/>
      <c r="AM22" s="9"/>
    </row>
    <row r="23" spans="2:40" s="7" customFormat="1" ht="18.75" hidden="1">
      <c r="B23" s="583" t="s">
        <v>1319</v>
      </c>
      <c r="C23" s="128"/>
      <c r="D23" s="128"/>
      <c r="E23" s="128"/>
      <c r="F23" s="411">
        <f t="shared" si="4"/>
        <v>0</v>
      </c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  <c r="R23" s="503"/>
      <c r="S23" s="503"/>
      <c r="T23" s="503"/>
      <c r="U23" s="503"/>
      <c r="V23" s="503"/>
      <c r="W23" s="503"/>
      <c r="X23" s="503"/>
      <c r="Y23" s="503"/>
      <c r="Z23" s="503"/>
      <c r="AA23" s="503"/>
      <c r="AB23" s="503"/>
      <c r="AC23" s="503"/>
      <c r="AD23" s="503"/>
      <c r="AE23" s="503"/>
      <c r="AF23" s="503"/>
      <c r="AG23" s="503"/>
      <c r="AH23" s="503"/>
      <c r="AI23" s="503"/>
      <c r="AJ23" s="503"/>
      <c r="AK23" s="454"/>
      <c r="AL23" s="9"/>
      <c r="AM23" s="9"/>
    </row>
    <row r="24" spans="2:40" s="7" customFormat="1" ht="19.5" hidden="1" thickBot="1">
      <c r="B24" s="583" t="s">
        <v>1318</v>
      </c>
      <c r="C24" s="128"/>
      <c r="D24" s="128"/>
      <c r="E24" s="128"/>
      <c r="F24" s="411">
        <f t="shared" si="4"/>
        <v>0</v>
      </c>
      <c r="G24" s="503"/>
      <c r="H24" s="503"/>
      <c r="I24" s="503"/>
      <c r="J24" s="503"/>
      <c r="K24" s="503"/>
      <c r="L24" s="503"/>
      <c r="M24" s="503"/>
      <c r="N24" s="503"/>
      <c r="O24" s="503"/>
      <c r="P24" s="503"/>
      <c r="Q24" s="503"/>
      <c r="R24" s="503"/>
      <c r="S24" s="503"/>
      <c r="T24" s="503"/>
      <c r="U24" s="503"/>
      <c r="V24" s="503"/>
      <c r="W24" s="503"/>
      <c r="X24" s="503"/>
      <c r="Y24" s="503"/>
      <c r="Z24" s="503"/>
      <c r="AA24" s="503"/>
      <c r="AB24" s="503"/>
      <c r="AC24" s="503"/>
      <c r="AD24" s="503"/>
      <c r="AE24" s="503"/>
      <c r="AF24" s="503"/>
      <c r="AG24" s="503"/>
      <c r="AH24" s="503"/>
      <c r="AI24" s="503"/>
      <c r="AJ24" s="503"/>
      <c r="AK24" s="454"/>
      <c r="AL24" s="9"/>
      <c r="AM24" s="9"/>
    </row>
    <row r="25" spans="2:40" s="7" customFormat="1" ht="19.5" thickBot="1">
      <c r="B25" s="581" t="s">
        <v>1307</v>
      </c>
      <c r="C25" s="372"/>
      <c r="D25" s="372"/>
      <c r="E25" s="372"/>
      <c r="F25" s="376">
        <f>SUM(F20:F24)</f>
        <v>371022765.61900002</v>
      </c>
      <c r="G25" s="376">
        <f t="shared" ref="G25:AI25" si="5">SUM(G20:G24)</f>
        <v>336161579.259</v>
      </c>
      <c r="H25" s="376">
        <f t="shared" si="5"/>
        <v>37013829.710000001</v>
      </c>
      <c r="I25" s="376">
        <f t="shared" si="5"/>
        <v>0</v>
      </c>
      <c r="J25" s="376">
        <f t="shared" si="5"/>
        <v>0</v>
      </c>
      <c r="K25" s="376">
        <f t="shared" si="5"/>
        <v>0</v>
      </c>
      <c r="L25" s="376">
        <f t="shared" si="5"/>
        <v>0</v>
      </c>
      <c r="M25" s="376">
        <f t="shared" si="5"/>
        <v>0</v>
      </c>
      <c r="N25" s="376">
        <f t="shared" si="5"/>
        <v>0</v>
      </c>
      <c r="O25" s="376">
        <f t="shared" si="5"/>
        <v>0</v>
      </c>
      <c r="P25" s="376">
        <f t="shared" si="5"/>
        <v>0</v>
      </c>
      <c r="Q25" s="376">
        <f t="shared" si="5"/>
        <v>0</v>
      </c>
      <c r="R25" s="376">
        <f t="shared" si="5"/>
        <v>0</v>
      </c>
      <c r="S25" s="376">
        <f t="shared" si="5"/>
        <v>-2152643.35</v>
      </c>
      <c r="T25" s="376">
        <f t="shared" si="5"/>
        <v>0</v>
      </c>
      <c r="U25" s="376">
        <f t="shared" si="5"/>
        <v>0</v>
      </c>
      <c r="V25" s="376">
        <f t="shared" si="5"/>
        <v>0</v>
      </c>
      <c r="W25" s="376">
        <f t="shared" si="5"/>
        <v>0</v>
      </c>
      <c r="X25" s="376">
        <f t="shared" si="5"/>
        <v>0</v>
      </c>
      <c r="Y25" s="376">
        <f t="shared" si="5"/>
        <v>0</v>
      </c>
      <c r="Z25" s="376">
        <f t="shared" si="5"/>
        <v>0</v>
      </c>
      <c r="AA25" s="376">
        <f t="shared" si="5"/>
        <v>0</v>
      </c>
      <c r="AB25" s="376">
        <f t="shared" si="5"/>
        <v>0</v>
      </c>
      <c r="AC25" s="376">
        <f t="shared" si="5"/>
        <v>0</v>
      </c>
      <c r="AD25" s="376">
        <f t="shared" si="5"/>
        <v>0</v>
      </c>
      <c r="AE25" s="376">
        <f t="shared" si="5"/>
        <v>0</v>
      </c>
      <c r="AF25" s="376">
        <f t="shared" si="5"/>
        <v>0</v>
      </c>
      <c r="AG25" s="376">
        <f t="shared" si="5"/>
        <v>0</v>
      </c>
      <c r="AH25" s="376">
        <f t="shared" si="5"/>
        <v>0</v>
      </c>
      <c r="AI25" s="376">
        <f t="shared" si="5"/>
        <v>0</v>
      </c>
      <c r="AJ25" s="376">
        <f t="shared" ref="AJ25" si="6">SUM(AJ20:AJ24)</f>
        <v>0</v>
      </c>
      <c r="AK25" s="454"/>
      <c r="AL25" s="9"/>
      <c r="AM25" s="9"/>
    </row>
    <row r="26" spans="2:40" s="7" customFormat="1" ht="18.75">
      <c r="B26" s="583" t="s">
        <v>1159</v>
      </c>
      <c r="C26" s="128"/>
      <c r="D26" s="128"/>
      <c r="E26" s="128"/>
      <c r="F26" s="503">
        <f>SUM(G26:S26)</f>
        <v>-336161579.259</v>
      </c>
      <c r="G26" s="379">
        <f>-G20</f>
        <v>-336161579.259</v>
      </c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455"/>
      <c r="AL26" s="9"/>
      <c r="AM26" s="9"/>
    </row>
    <row r="27" spans="2:40" s="7" customFormat="1" ht="18.75">
      <c r="B27" s="591" t="s">
        <v>1164</v>
      </c>
      <c r="C27" s="384"/>
      <c r="D27" s="383"/>
      <c r="E27" s="128"/>
      <c r="F27" s="378">
        <f t="shared" ref="F27:F28" si="7">SUM(G27:S27)</f>
        <v>452519270.75</v>
      </c>
      <c r="G27" s="379">
        <f>+'R13 14A'!U13</f>
        <v>452519270.75</v>
      </c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  <c r="AF27" s="379"/>
      <c r="AG27" s="379"/>
      <c r="AH27" s="379"/>
      <c r="AI27" s="379"/>
      <c r="AJ27" s="379"/>
      <c r="AK27" s="454"/>
      <c r="AL27" s="9"/>
      <c r="AM27" s="9"/>
    </row>
    <row r="28" spans="2:40" s="7" customFormat="1" ht="18.75">
      <c r="B28" s="583" t="s">
        <v>1165</v>
      </c>
      <c r="C28" s="384"/>
      <c r="D28" s="383"/>
      <c r="E28" s="128"/>
      <c r="F28" s="378">
        <f t="shared" si="7"/>
        <v>0</v>
      </c>
      <c r="G28" s="379"/>
      <c r="H28" s="379"/>
      <c r="I28" s="379"/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79"/>
      <c r="AI28" s="379"/>
      <c r="AJ28" s="379"/>
      <c r="AK28" s="12"/>
      <c r="AL28" s="9"/>
      <c r="AM28" s="9"/>
    </row>
    <row r="29" spans="2:40" s="7" customFormat="1" ht="18.75">
      <c r="B29" s="583" t="s">
        <v>1163</v>
      </c>
      <c r="C29" s="384"/>
      <c r="D29" s="383"/>
      <c r="E29" s="128"/>
      <c r="F29" s="378">
        <f>SUM(G29:S29)</f>
        <v>0</v>
      </c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536"/>
      <c r="AA29" s="536"/>
      <c r="AB29" s="536"/>
      <c r="AC29" s="536"/>
      <c r="AD29" s="536"/>
      <c r="AE29" s="536"/>
      <c r="AF29" s="536"/>
      <c r="AG29" s="536"/>
      <c r="AH29" s="536"/>
      <c r="AI29" s="536"/>
      <c r="AJ29" s="536"/>
      <c r="AK29" s="12"/>
      <c r="AL29" s="9"/>
      <c r="AM29" s="9"/>
    </row>
    <row r="30" spans="2:40" ht="18.75">
      <c r="B30" s="583" t="s">
        <v>1161</v>
      </c>
      <c r="C30" s="385">
        <f>+'RLI  final'!E75</f>
        <v>49856654.866999984</v>
      </c>
      <c r="D30" s="366">
        <f>+'[7]Antecedentes 14 A'!L30</f>
        <v>0.27</v>
      </c>
      <c r="E30" s="366"/>
      <c r="F30" s="374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80"/>
      <c r="U30" s="380"/>
      <c r="V30" s="380"/>
      <c r="W30" s="380"/>
      <c r="X30" s="380"/>
      <c r="Y30" s="379"/>
      <c r="Z30" s="536">
        <f>+C30*D30</f>
        <v>13461296.814089997</v>
      </c>
      <c r="AA30" s="536"/>
      <c r="AB30" s="536"/>
      <c r="AC30" s="536"/>
      <c r="AD30" s="536"/>
      <c r="AE30" s="536"/>
      <c r="AF30" s="536"/>
      <c r="AG30" s="536"/>
      <c r="AH30" s="536"/>
      <c r="AI30" s="536"/>
      <c r="AJ30" s="536"/>
      <c r="AL30" s="4"/>
      <c r="AM30" s="4"/>
    </row>
    <row r="31" spans="2:40" ht="18.75">
      <c r="B31" s="584" t="s">
        <v>1162</v>
      </c>
      <c r="C31" s="386">
        <f>+'RLI  final'!C80</f>
        <v>0</v>
      </c>
      <c r="D31" s="373"/>
      <c r="E31" s="373"/>
      <c r="F31" s="375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  <c r="S31" s="381"/>
      <c r="T31" s="382"/>
      <c r="U31" s="382"/>
      <c r="V31" s="382"/>
      <c r="W31" s="382"/>
      <c r="X31" s="382"/>
      <c r="Y31" s="381"/>
      <c r="Z31" s="537"/>
      <c r="AA31" s="537"/>
      <c r="AB31" s="537"/>
      <c r="AC31" s="537"/>
      <c r="AD31" s="537"/>
      <c r="AE31" s="537"/>
      <c r="AF31" s="537"/>
      <c r="AG31" s="537"/>
      <c r="AH31" s="537"/>
      <c r="AI31" s="537"/>
      <c r="AJ31" s="537"/>
      <c r="AL31" s="4"/>
      <c r="AM31" s="4"/>
    </row>
    <row r="32" spans="2:40" ht="18.75">
      <c r="B32" s="584" t="s">
        <v>1162</v>
      </c>
      <c r="C32" s="386"/>
      <c r="D32" s="373"/>
      <c r="E32" s="373"/>
      <c r="F32" s="375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2"/>
      <c r="U32" s="382"/>
      <c r="V32" s="382"/>
      <c r="W32" s="382"/>
      <c r="X32" s="382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1"/>
      <c r="AJ32" s="381"/>
      <c r="AL32" s="4"/>
      <c r="AM32" s="4"/>
    </row>
    <row r="33" spans="2:39" ht="19.5" thickBot="1">
      <c r="B33" s="584" t="s">
        <v>1162</v>
      </c>
      <c r="C33" s="386"/>
      <c r="D33" s="373"/>
      <c r="E33" s="373"/>
      <c r="F33" s="375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2"/>
      <c r="U33" s="382"/>
      <c r="V33" s="382"/>
      <c r="W33" s="382"/>
      <c r="X33" s="382"/>
      <c r="Y33" s="381"/>
      <c r="Z33" s="381"/>
      <c r="AA33" s="381"/>
      <c r="AB33" s="381"/>
      <c r="AC33" s="381"/>
      <c r="AD33" s="381"/>
      <c r="AE33" s="381"/>
      <c r="AF33" s="381"/>
      <c r="AG33" s="381"/>
      <c r="AH33" s="381"/>
      <c r="AI33" s="381"/>
      <c r="AJ33" s="381"/>
      <c r="AL33" s="4"/>
      <c r="AM33" s="4"/>
    </row>
    <row r="34" spans="2:39" s="7" customFormat="1" ht="19.5" thickBot="1">
      <c r="B34" s="581" t="s">
        <v>1166</v>
      </c>
      <c r="C34" s="372"/>
      <c r="D34" s="372"/>
      <c r="E34" s="372"/>
      <c r="F34" s="376">
        <f t="shared" ref="F34:AJ34" si="8">SUM(F25:F33)</f>
        <v>487380457.11000001</v>
      </c>
      <c r="G34" s="376">
        <f t="shared" si="8"/>
        <v>452519270.75</v>
      </c>
      <c r="H34" s="376">
        <f t="shared" si="8"/>
        <v>37013829.710000001</v>
      </c>
      <c r="I34" s="376">
        <f t="shared" si="8"/>
        <v>0</v>
      </c>
      <c r="J34" s="376">
        <f t="shared" si="8"/>
        <v>0</v>
      </c>
      <c r="K34" s="376">
        <f t="shared" si="8"/>
        <v>0</v>
      </c>
      <c r="L34" s="376">
        <f t="shared" si="8"/>
        <v>0</v>
      </c>
      <c r="M34" s="376">
        <f t="shared" si="8"/>
        <v>0</v>
      </c>
      <c r="N34" s="376">
        <f t="shared" si="8"/>
        <v>0</v>
      </c>
      <c r="O34" s="376">
        <f t="shared" si="8"/>
        <v>0</v>
      </c>
      <c r="P34" s="376">
        <f t="shared" si="8"/>
        <v>0</v>
      </c>
      <c r="Q34" s="376">
        <f t="shared" si="8"/>
        <v>0</v>
      </c>
      <c r="R34" s="376">
        <f t="shared" si="8"/>
        <v>0</v>
      </c>
      <c r="S34" s="376">
        <f t="shared" si="8"/>
        <v>-2152643.35</v>
      </c>
      <c r="T34" s="376">
        <f t="shared" si="8"/>
        <v>0</v>
      </c>
      <c r="U34" s="376">
        <f t="shared" si="8"/>
        <v>0</v>
      </c>
      <c r="V34" s="376">
        <f t="shared" si="8"/>
        <v>0</v>
      </c>
      <c r="W34" s="376">
        <f t="shared" si="8"/>
        <v>0</v>
      </c>
      <c r="X34" s="376">
        <f t="shared" si="8"/>
        <v>0</v>
      </c>
      <c r="Y34" s="376">
        <f t="shared" si="8"/>
        <v>0</v>
      </c>
      <c r="Z34" s="376">
        <f t="shared" si="8"/>
        <v>13461296.814089997</v>
      </c>
      <c r="AA34" s="376">
        <f t="shared" si="8"/>
        <v>0</v>
      </c>
      <c r="AB34" s="376">
        <f t="shared" si="8"/>
        <v>0</v>
      </c>
      <c r="AC34" s="376">
        <f t="shared" si="8"/>
        <v>0</v>
      </c>
      <c r="AD34" s="376">
        <f t="shared" si="8"/>
        <v>0</v>
      </c>
      <c r="AE34" s="376">
        <f t="shared" si="8"/>
        <v>0</v>
      </c>
      <c r="AF34" s="376">
        <f t="shared" si="8"/>
        <v>0</v>
      </c>
      <c r="AG34" s="376">
        <f t="shared" si="8"/>
        <v>0</v>
      </c>
      <c r="AH34" s="376">
        <f t="shared" si="8"/>
        <v>0</v>
      </c>
      <c r="AI34" s="376">
        <f t="shared" si="8"/>
        <v>0</v>
      </c>
      <c r="AJ34" s="376">
        <f t="shared" si="8"/>
        <v>0</v>
      </c>
      <c r="AK34" s="11"/>
      <c r="AL34" s="401" t="s">
        <v>1230</v>
      </c>
      <c r="AM34" s="402">
        <f>+Z34</f>
        <v>13461296.814089997</v>
      </c>
    </row>
    <row r="35" spans="2:39" ht="18.75">
      <c r="B35" s="585" t="s">
        <v>1167</v>
      </c>
      <c r="C35" s="128"/>
      <c r="D35" s="2"/>
      <c r="E35" s="2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364"/>
      <c r="U35" s="364"/>
      <c r="V35" s="364"/>
      <c r="W35" s="364"/>
      <c r="X35" s="36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L35" s="403" t="s">
        <v>1231</v>
      </c>
      <c r="AM35" s="403">
        <f>SUM(Z36:Z92)</f>
        <v>-11177999.586000001</v>
      </c>
    </row>
    <row r="36" spans="2:39" s="7" customFormat="1" ht="18.75">
      <c r="B36" s="583" t="s">
        <v>1405</v>
      </c>
      <c r="C36" s="367">
        <f>+'retiros o dividendos ejercicio'!J5</f>
        <v>2250000</v>
      </c>
      <c r="D36" s="128"/>
      <c r="E36" s="128"/>
      <c r="F36" s="378">
        <f t="shared" ref="F36:F99" si="9">SUM(G36:S36)</f>
        <v>-2250000</v>
      </c>
      <c r="G36" s="379">
        <f>-C36</f>
        <v>-2250000</v>
      </c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80"/>
      <c r="U36" s="380"/>
      <c r="V36" s="380"/>
      <c r="W36" s="380"/>
      <c r="X36" s="380"/>
      <c r="Y36" s="379"/>
      <c r="Z36" s="379">
        <f>+G36*X10</f>
        <v>-832191.75</v>
      </c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8"/>
      <c r="AL36" s="402" t="s">
        <v>279</v>
      </c>
      <c r="AM36" s="402">
        <f>+AM34+AM35</f>
        <v>2283297.2280899957</v>
      </c>
    </row>
    <row r="37" spans="2:39" ht="18.75" hidden="1">
      <c r="B37" s="583" t="s">
        <v>1406</v>
      </c>
      <c r="C37" s="367">
        <f>+'retiros o dividendos ejercicio'!K5</f>
        <v>0</v>
      </c>
      <c r="D37" s="366"/>
      <c r="E37" s="366"/>
      <c r="F37" s="378">
        <f t="shared" si="9"/>
        <v>0</v>
      </c>
      <c r="G37" s="379">
        <f t="shared" ref="G37:G100" si="10">-C37</f>
        <v>0</v>
      </c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80"/>
      <c r="U37" s="380"/>
      <c r="V37" s="380"/>
      <c r="W37" s="380"/>
      <c r="X37" s="380"/>
      <c r="Y37" s="379"/>
      <c r="Z37" s="379">
        <f>+G37*$X$10</f>
        <v>0</v>
      </c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L37" s="403" t="s">
        <v>96</v>
      </c>
      <c r="AM37" s="403">
        <f>+AJ34</f>
        <v>0</v>
      </c>
    </row>
    <row r="38" spans="2:39" ht="18.75" hidden="1">
      <c r="B38" s="583" t="s">
        <v>1168</v>
      </c>
      <c r="C38" s="367">
        <f>+'retiros o dividendos ejercicio'!L5</f>
        <v>0</v>
      </c>
      <c r="D38" s="366"/>
      <c r="E38" s="366"/>
      <c r="F38" s="378">
        <f t="shared" si="9"/>
        <v>0</v>
      </c>
      <c r="G38" s="379">
        <f t="shared" si="10"/>
        <v>0</v>
      </c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80"/>
      <c r="U38" s="380"/>
      <c r="V38" s="380"/>
      <c r="W38" s="380"/>
      <c r="X38" s="380"/>
      <c r="Y38" s="379"/>
      <c r="Z38" s="379">
        <f t="shared" ref="Z38:Z100" si="11">+G38*$X$10</f>
        <v>0</v>
      </c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L38" s="403" t="s">
        <v>1232</v>
      </c>
      <c r="AM38" s="404" t="e">
        <f>+AM36/AM37</f>
        <v>#DIV/0!</v>
      </c>
    </row>
    <row r="39" spans="2:39" ht="18.75" hidden="1">
      <c r="B39" s="583" t="s">
        <v>1169</v>
      </c>
      <c r="C39" s="367">
        <f>+'retiros o dividendos ejercicio'!M5</f>
        <v>0</v>
      </c>
      <c r="D39" s="366"/>
      <c r="E39" s="366"/>
      <c r="F39" s="378">
        <f t="shared" si="9"/>
        <v>0</v>
      </c>
      <c r="G39" s="379">
        <f t="shared" si="10"/>
        <v>0</v>
      </c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80"/>
      <c r="U39" s="380"/>
      <c r="V39" s="380"/>
      <c r="W39" s="380"/>
      <c r="X39" s="380"/>
      <c r="Y39" s="379"/>
      <c r="Z39" s="379">
        <f t="shared" si="11"/>
        <v>0</v>
      </c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L39" s="403"/>
      <c r="AM39" s="403"/>
    </row>
    <row r="40" spans="2:39" ht="18.75" hidden="1">
      <c r="B40" s="583" t="s">
        <v>1170</v>
      </c>
      <c r="C40" s="367">
        <f>+'retiros o dividendos ejercicio'!N5</f>
        <v>0</v>
      </c>
      <c r="D40" s="366"/>
      <c r="E40" s="366"/>
      <c r="F40" s="378">
        <f t="shared" si="9"/>
        <v>0</v>
      </c>
      <c r="G40" s="379">
        <f t="shared" si="10"/>
        <v>0</v>
      </c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80"/>
      <c r="U40" s="380"/>
      <c r="V40" s="380"/>
      <c r="W40" s="380"/>
      <c r="X40" s="380"/>
      <c r="Y40" s="379"/>
      <c r="Z40" s="379">
        <f t="shared" si="11"/>
        <v>0</v>
      </c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L40" s="403"/>
      <c r="AM40" s="403"/>
    </row>
    <row r="41" spans="2:39" ht="18.75" hidden="1">
      <c r="B41" s="583" t="s">
        <v>1176</v>
      </c>
      <c r="C41" s="367">
        <f>+'retiros o dividendos ejercicio'!O5</f>
        <v>0</v>
      </c>
      <c r="D41" s="366"/>
      <c r="E41" s="366"/>
      <c r="F41" s="378">
        <f t="shared" si="9"/>
        <v>0</v>
      </c>
      <c r="G41" s="379">
        <f t="shared" si="10"/>
        <v>0</v>
      </c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80"/>
      <c r="U41" s="380"/>
      <c r="V41" s="380"/>
      <c r="W41" s="380"/>
      <c r="X41" s="380"/>
      <c r="Y41" s="379"/>
      <c r="Z41" s="379">
        <f t="shared" si="11"/>
        <v>0</v>
      </c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L41" s="403"/>
      <c r="AM41" s="403"/>
    </row>
    <row r="42" spans="2:39" ht="18.75" hidden="1">
      <c r="B42" s="583" t="s">
        <v>1171</v>
      </c>
      <c r="C42" s="367">
        <f>+'retiros o dividendos ejercicio'!J6</f>
        <v>0</v>
      </c>
      <c r="D42" s="366"/>
      <c r="E42" s="366"/>
      <c r="F42" s="378">
        <f t="shared" si="9"/>
        <v>0</v>
      </c>
      <c r="G42" s="379">
        <f t="shared" si="10"/>
        <v>0</v>
      </c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80"/>
      <c r="U42" s="380"/>
      <c r="V42" s="380"/>
      <c r="W42" s="380"/>
      <c r="X42" s="380"/>
      <c r="Y42" s="379"/>
      <c r="Z42" s="379">
        <f t="shared" si="11"/>
        <v>0</v>
      </c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L42" s="403"/>
      <c r="AM42" s="403"/>
    </row>
    <row r="43" spans="2:39" ht="18.75">
      <c r="B43" s="583" t="s">
        <v>1407</v>
      </c>
      <c r="C43" s="367">
        <f>+'retiros o dividendos ejercicio'!K6</f>
        <v>3333000</v>
      </c>
      <c r="D43" s="366"/>
      <c r="E43" s="366"/>
      <c r="F43" s="378">
        <f t="shared" si="9"/>
        <v>-3333000</v>
      </c>
      <c r="G43" s="379">
        <f t="shared" si="10"/>
        <v>-3333000</v>
      </c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80"/>
      <c r="U43" s="380"/>
      <c r="V43" s="380"/>
      <c r="W43" s="380"/>
      <c r="X43" s="380"/>
      <c r="Y43" s="379"/>
      <c r="Z43" s="379">
        <f t="shared" si="11"/>
        <v>-1232753.379</v>
      </c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L43" s="403"/>
      <c r="AM43" s="402">
        <f>+AM36/3</f>
        <v>761099.0760299986</v>
      </c>
    </row>
    <row r="44" spans="2:39" ht="18.75" hidden="1">
      <c r="B44" s="583" t="s">
        <v>1172</v>
      </c>
      <c r="C44" s="367">
        <f>+'retiros o dividendos ejercicio'!L6</f>
        <v>0</v>
      </c>
      <c r="D44" s="366"/>
      <c r="E44" s="366"/>
      <c r="F44" s="378">
        <f t="shared" si="9"/>
        <v>0</v>
      </c>
      <c r="G44" s="379">
        <f t="shared" si="10"/>
        <v>0</v>
      </c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80"/>
      <c r="U44" s="380"/>
      <c r="V44" s="380"/>
      <c r="W44" s="380"/>
      <c r="X44" s="380"/>
      <c r="Y44" s="379"/>
      <c r="Z44" s="379">
        <f t="shared" si="11"/>
        <v>0</v>
      </c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L44" s="403"/>
      <c r="AM44" s="403"/>
    </row>
    <row r="45" spans="2:39" ht="18.75" hidden="1">
      <c r="B45" s="583" t="s">
        <v>1173</v>
      </c>
      <c r="C45" s="367">
        <f>+'retiros o dividendos ejercicio'!M6</f>
        <v>0</v>
      </c>
      <c r="D45" s="366"/>
      <c r="E45" s="366"/>
      <c r="F45" s="378">
        <f t="shared" si="9"/>
        <v>0</v>
      </c>
      <c r="G45" s="379">
        <f t="shared" si="10"/>
        <v>0</v>
      </c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80"/>
      <c r="U45" s="380"/>
      <c r="V45" s="380"/>
      <c r="W45" s="380"/>
      <c r="X45" s="380"/>
      <c r="Y45" s="379"/>
      <c r="Z45" s="379">
        <f t="shared" si="11"/>
        <v>0</v>
      </c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L45" s="403"/>
      <c r="AM45" s="403"/>
    </row>
    <row r="46" spans="2:39" ht="18.75" hidden="1">
      <c r="B46" s="583" t="s">
        <v>1408</v>
      </c>
      <c r="C46" s="367">
        <f>+'retiros o dividendos ejercicio'!N6</f>
        <v>0</v>
      </c>
      <c r="D46" s="366"/>
      <c r="E46" s="366"/>
      <c r="F46" s="378">
        <f t="shared" si="9"/>
        <v>0</v>
      </c>
      <c r="G46" s="379">
        <f t="shared" si="10"/>
        <v>0</v>
      </c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80"/>
      <c r="U46" s="380"/>
      <c r="V46" s="380"/>
      <c r="W46" s="380"/>
      <c r="X46" s="380"/>
      <c r="Y46" s="379"/>
      <c r="Z46" s="379">
        <f t="shared" si="11"/>
        <v>0</v>
      </c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L46" s="403"/>
      <c r="AM46" s="403"/>
    </row>
    <row r="47" spans="2:39" ht="18.75" hidden="1">
      <c r="B47" s="583" t="s">
        <v>1409</v>
      </c>
      <c r="C47" s="367">
        <f>+'retiros o dividendos ejercicio'!O6</f>
        <v>0</v>
      </c>
      <c r="D47" s="366"/>
      <c r="E47" s="366"/>
      <c r="F47" s="378">
        <f t="shared" si="9"/>
        <v>0</v>
      </c>
      <c r="G47" s="379">
        <f t="shared" si="10"/>
        <v>0</v>
      </c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80"/>
      <c r="U47" s="380"/>
      <c r="V47" s="380"/>
      <c r="W47" s="380"/>
      <c r="X47" s="380"/>
      <c r="Y47" s="379"/>
      <c r="Z47" s="379">
        <f t="shared" si="11"/>
        <v>0</v>
      </c>
      <c r="AA47" s="379"/>
      <c r="AB47" s="379"/>
      <c r="AC47" s="379"/>
      <c r="AD47" s="379"/>
      <c r="AE47" s="379"/>
      <c r="AF47" s="379"/>
      <c r="AG47" s="379"/>
      <c r="AH47" s="379"/>
      <c r="AI47" s="379"/>
      <c r="AJ47" s="379"/>
      <c r="AL47" s="403"/>
      <c r="AM47" s="403"/>
    </row>
    <row r="48" spans="2:39" ht="18.75" hidden="1">
      <c r="B48" s="583" t="s">
        <v>1408</v>
      </c>
      <c r="C48" s="367">
        <f>+'retiros o dividendos ejercicio'!J7</f>
        <v>0</v>
      </c>
      <c r="D48" s="366"/>
      <c r="E48" s="366"/>
      <c r="F48" s="378">
        <f t="shared" si="9"/>
        <v>0</v>
      </c>
      <c r="G48" s="379">
        <f t="shared" si="10"/>
        <v>0</v>
      </c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379"/>
      <c r="T48" s="380"/>
      <c r="U48" s="380"/>
      <c r="V48" s="380"/>
      <c r="W48" s="380"/>
      <c r="X48" s="380"/>
      <c r="Y48" s="379"/>
      <c r="Z48" s="379">
        <f t="shared" si="11"/>
        <v>0</v>
      </c>
      <c r="AA48" s="379"/>
      <c r="AB48" s="379"/>
      <c r="AC48" s="379"/>
      <c r="AD48" s="379"/>
      <c r="AE48" s="379"/>
      <c r="AF48" s="379"/>
      <c r="AG48" s="379"/>
      <c r="AH48" s="379"/>
      <c r="AI48" s="379"/>
      <c r="AJ48" s="379"/>
      <c r="AL48" s="403"/>
      <c r="AM48" s="403"/>
    </row>
    <row r="49" spans="2:39" ht="18.75" hidden="1">
      <c r="B49" s="583" t="s">
        <v>1410</v>
      </c>
      <c r="C49" s="367">
        <f>+'retiros o dividendos ejercicio'!K7</f>
        <v>0</v>
      </c>
      <c r="D49" s="366"/>
      <c r="E49" s="366"/>
      <c r="F49" s="378">
        <f t="shared" si="9"/>
        <v>0</v>
      </c>
      <c r="G49" s="379">
        <f t="shared" si="10"/>
        <v>0</v>
      </c>
      <c r="H49" s="379"/>
      <c r="I49" s="379"/>
      <c r="J49" s="379"/>
      <c r="K49" s="379"/>
      <c r="L49" s="379"/>
      <c r="M49" s="379"/>
      <c r="N49" s="379"/>
      <c r="O49" s="379"/>
      <c r="P49" s="379"/>
      <c r="Q49" s="379"/>
      <c r="R49" s="379"/>
      <c r="S49" s="379"/>
      <c r="T49" s="380"/>
      <c r="U49" s="380"/>
      <c r="V49" s="380"/>
      <c r="W49" s="380"/>
      <c r="X49" s="380"/>
      <c r="Y49" s="379"/>
      <c r="Z49" s="379">
        <f t="shared" si="11"/>
        <v>0</v>
      </c>
      <c r="AA49" s="379"/>
      <c r="AB49" s="379"/>
      <c r="AC49" s="379"/>
      <c r="AD49" s="379"/>
      <c r="AE49" s="379"/>
      <c r="AF49" s="379"/>
      <c r="AG49" s="379"/>
      <c r="AH49" s="379"/>
      <c r="AI49" s="379"/>
      <c r="AJ49" s="379"/>
      <c r="AL49" s="403"/>
      <c r="AM49" s="403"/>
    </row>
    <row r="50" spans="2:39" ht="18.75">
      <c r="B50" s="583" t="s">
        <v>1174</v>
      </c>
      <c r="C50" s="367">
        <f>+'retiros o dividendos ejercicio'!L7</f>
        <v>3324000.0000000005</v>
      </c>
      <c r="D50" s="366"/>
      <c r="E50" s="366"/>
      <c r="F50" s="378">
        <f t="shared" si="9"/>
        <v>-3324000.0000000005</v>
      </c>
      <c r="G50" s="379">
        <f t="shared" si="10"/>
        <v>-3324000.0000000005</v>
      </c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80"/>
      <c r="U50" s="380"/>
      <c r="V50" s="380"/>
      <c r="W50" s="380"/>
      <c r="X50" s="380"/>
      <c r="Y50" s="379"/>
      <c r="Z50" s="379">
        <f t="shared" si="11"/>
        <v>-1229424.6120000002</v>
      </c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L50" s="403"/>
      <c r="AM50" s="403"/>
    </row>
    <row r="51" spans="2:39" ht="18.75" hidden="1">
      <c r="B51" s="583" t="s">
        <v>1175</v>
      </c>
      <c r="C51" s="367">
        <f>+'retiros o dividendos ejercicio'!M7</f>
        <v>0</v>
      </c>
      <c r="D51" s="366"/>
      <c r="E51" s="366"/>
      <c r="F51" s="378">
        <f t="shared" si="9"/>
        <v>0</v>
      </c>
      <c r="G51" s="379">
        <f t="shared" si="10"/>
        <v>0</v>
      </c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80"/>
      <c r="U51" s="380"/>
      <c r="V51" s="380"/>
      <c r="W51" s="380"/>
      <c r="X51" s="380"/>
      <c r="Y51" s="379"/>
      <c r="Z51" s="379">
        <f t="shared" si="11"/>
        <v>0</v>
      </c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L51" s="403"/>
      <c r="AM51" s="403"/>
    </row>
    <row r="52" spans="2:39" ht="18.75" hidden="1">
      <c r="B52" s="583" t="s">
        <v>1177</v>
      </c>
      <c r="C52" s="367">
        <f>+'retiros o dividendos ejercicio'!N7</f>
        <v>0</v>
      </c>
      <c r="D52" s="366"/>
      <c r="E52" s="366"/>
      <c r="F52" s="378">
        <f t="shared" si="9"/>
        <v>0</v>
      </c>
      <c r="G52" s="379">
        <f t="shared" si="10"/>
        <v>0</v>
      </c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79"/>
      <c r="T52" s="380"/>
      <c r="U52" s="380"/>
      <c r="V52" s="380"/>
      <c r="W52" s="380"/>
      <c r="X52" s="380"/>
      <c r="Y52" s="379"/>
      <c r="Z52" s="379">
        <f t="shared" si="11"/>
        <v>0</v>
      </c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L52" s="403"/>
      <c r="AM52" s="403"/>
    </row>
    <row r="53" spans="2:39" ht="18.75" hidden="1">
      <c r="B53" s="583" t="s">
        <v>1178</v>
      </c>
      <c r="C53" s="367">
        <f>+'retiros o dividendos ejercicio'!O7</f>
        <v>0</v>
      </c>
      <c r="D53" s="366"/>
      <c r="E53" s="366"/>
      <c r="F53" s="378">
        <f t="shared" si="9"/>
        <v>0</v>
      </c>
      <c r="G53" s="379">
        <f t="shared" si="10"/>
        <v>0</v>
      </c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79"/>
      <c r="T53" s="380"/>
      <c r="U53" s="380"/>
      <c r="V53" s="380"/>
      <c r="W53" s="380"/>
      <c r="X53" s="380"/>
      <c r="Y53" s="379"/>
      <c r="Z53" s="379">
        <f t="shared" si="11"/>
        <v>0</v>
      </c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L53" s="403"/>
      <c r="AM53" s="403"/>
    </row>
    <row r="54" spans="2:39" ht="18.75" hidden="1">
      <c r="B54" s="583" t="s">
        <v>1179</v>
      </c>
      <c r="C54" s="367">
        <f>+'retiros o dividendos ejercicio'!J8</f>
        <v>0</v>
      </c>
      <c r="D54" s="366"/>
      <c r="E54" s="366"/>
      <c r="F54" s="378">
        <f t="shared" si="9"/>
        <v>0</v>
      </c>
      <c r="G54" s="379">
        <f t="shared" si="10"/>
        <v>0</v>
      </c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80"/>
      <c r="U54" s="380"/>
      <c r="V54" s="380"/>
      <c r="W54" s="380"/>
      <c r="X54" s="380"/>
      <c r="Y54" s="379"/>
      <c r="Z54" s="379">
        <f>+G54*$X$10</f>
        <v>0</v>
      </c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L54" s="403"/>
      <c r="AM54" s="403"/>
    </row>
    <row r="55" spans="2:39" ht="18.75" hidden="1">
      <c r="B55" s="583" t="s">
        <v>1411</v>
      </c>
      <c r="C55" s="367">
        <f>+'retiros o dividendos ejercicio'!K8</f>
        <v>0</v>
      </c>
      <c r="D55" s="366"/>
      <c r="E55" s="366"/>
      <c r="F55" s="378">
        <f t="shared" si="9"/>
        <v>0</v>
      </c>
      <c r="G55" s="379">
        <f t="shared" si="10"/>
        <v>0</v>
      </c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80"/>
      <c r="U55" s="380"/>
      <c r="V55" s="380"/>
      <c r="W55" s="380"/>
      <c r="X55" s="380"/>
      <c r="Y55" s="379"/>
      <c r="Z55" s="379">
        <f t="shared" si="11"/>
        <v>0</v>
      </c>
      <c r="AA55" s="379"/>
      <c r="AB55" s="379"/>
      <c r="AC55" s="379"/>
      <c r="AD55" s="379"/>
      <c r="AE55" s="379"/>
      <c r="AF55" s="379"/>
      <c r="AG55" s="379"/>
      <c r="AH55" s="379"/>
      <c r="AI55" s="379"/>
      <c r="AJ55" s="379"/>
      <c r="AL55" s="403"/>
      <c r="AM55" s="403"/>
    </row>
    <row r="56" spans="2:39" ht="18.75" hidden="1">
      <c r="B56" s="583" t="s">
        <v>1180</v>
      </c>
      <c r="C56" s="367">
        <f>+'retiros o dividendos ejercicio'!L8</f>
        <v>0</v>
      </c>
      <c r="D56" s="366"/>
      <c r="E56" s="366"/>
      <c r="F56" s="378">
        <f t="shared" si="9"/>
        <v>0</v>
      </c>
      <c r="G56" s="379">
        <f t="shared" si="10"/>
        <v>0</v>
      </c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  <c r="S56" s="379"/>
      <c r="T56" s="380"/>
      <c r="U56" s="380"/>
      <c r="V56" s="380"/>
      <c r="W56" s="380"/>
      <c r="X56" s="380"/>
      <c r="Y56" s="379"/>
      <c r="Z56" s="379">
        <f t="shared" si="11"/>
        <v>0</v>
      </c>
      <c r="AA56" s="379"/>
      <c r="AB56" s="379"/>
      <c r="AC56" s="379"/>
      <c r="AD56" s="379"/>
      <c r="AE56" s="379"/>
      <c r="AF56" s="379"/>
      <c r="AG56" s="379"/>
      <c r="AH56" s="379"/>
      <c r="AI56" s="379"/>
      <c r="AJ56" s="379"/>
      <c r="AL56" s="403"/>
      <c r="AM56" s="403"/>
    </row>
    <row r="57" spans="2:39" ht="18.75" hidden="1">
      <c r="B57" s="583" t="s">
        <v>1181</v>
      </c>
      <c r="C57" s="367">
        <f>+'retiros o dividendos ejercicio'!M8</f>
        <v>0</v>
      </c>
      <c r="D57" s="366"/>
      <c r="E57" s="366"/>
      <c r="F57" s="378">
        <f t="shared" si="9"/>
        <v>0</v>
      </c>
      <c r="G57" s="379">
        <f t="shared" si="10"/>
        <v>0</v>
      </c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80"/>
      <c r="U57" s="380"/>
      <c r="V57" s="380"/>
      <c r="W57" s="380"/>
      <c r="X57" s="380"/>
      <c r="Y57" s="379"/>
      <c r="Z57" s="379">
        <f t="shared" si="11"/>
        <v>0</v>
      </c>
      <c r="AA57" s="379"/>
      <c r="AB57" s="379"/>
      <c r="AC57" s="379"/>
      <c r="AD57" s="379"/>
      <c r="AE57" s="379"/>
      <c r="AF57" s="379"/>
      <c r="AG57" s="379"/>
      <c r="AH57" s="379"/>
      <c r="AI57" s="379"/>
      <c r="AJ57" s="379"/>
      <c r="AL57" s="403"/>
      <c r="AM57" s="403"/>
    </row>
    <row r="58" spans="2:39" s="7" customFormat="1" ht="18.75" hidden="1">
      <c r="B58" s="583" t="s">
        <v>1182</v>
      </c>
      <c r="C58" s="367">
        <f>+'retiros o dividendos ejercicio'!N8</f>
        <v>0</v>
      </c>
      <c r="D58" s="366"/>
      <c r="E58" s="366"/>
      <c r="F58" s="378">
        <f t="shared" si="9"/>
        <v>0</v>
      </c>
      <c r="G58" s="379">
        <f t="shared" si="10"/>
        <v>0</v>
      </c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80"/>
      <c r="U58" s="380"/>
      <c r="V58" s="380"/>
      <c r="W58" s="380"/>
      <c r="X58" s="380"/>
      <c r="Y58" s="379"/>
      <c r="Z58" s="379">
        <f t="shared" si="11"/>
        <v>0</v>
      </c>
      <c r="AA58" s="379"/>
      <c r="AB58" s="379"/>
      <c r="AC58" s="379"/>
      <c r="AD58" s="379"/>
      <c r="AE58" s="379"/>
      <c r="AF58" s="379"/>
      <c r="AG58" s="379"/>
      <c r="AH58" s="379"/>
      <c r="AI58" s="379"/>
      <c r="AJ58" s="379"/>
      <c r="AK58" s="5"/>
      <c r="AL58" s="402"/>
      <c r="AM58" s="402"/>
    </row>
    <row r="59" spans="2:39" ht="18.75" hidden="1">
      <c r="B59" s="583" t="s">
        <v>1183</v>
      </c>
      <c r="C59" s="367">
        <f>+'retiros o dividendos ejercicio'!O8</f>
        <v>0</v>
      </c>
      <c r="D59" s="365"/>
      <c r="E59" s="365"/>
      <c r="F59" s="378">
        <f t="shared" si="9"/>
        <v>0</v>
      </c>
      <c r="G59" s="379">
        <f t="shared" si="10"/>
        <v>0</v>
      </c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80"/>
      <c r="U59" s="380"/>
      <c r="V59" s="380"/>
      <c r="W59" s="380"/>
      <c r="X59" s="380"/>
      <c r="Y59" s="379"/>
      <c r="Z59" s="379">
        <f t="shared" si="11"/>
        <v>0</v>
      </c>
      <c r="AA59" s="379"/>
      <c r="AB59" s="379"/>
      <c r="AC59" s="379"/>
      <c r="AD59" s="379"/>
      <c r="AE59" s="379"/>
      <c r="AF59" s="379"/>
      <c r="AG59" s="379"/>
      <c r="AH59" s="379"/>
      <c r="AI59" s="379"/>
      <c r="AJ59" s="379"/>
      <c r="AL59" s="403"/>
      <c r="AM59" s="403"/>
    </row>
    <row r="60" spans="2:39" ht="18.75" hidden="1">
      <c r="B60" s="583" t="s">
        <v>1184</v>
      </c>
      <c r="C60" s="367">
        <f>+'retiros o dividendos ejercicio'!J9</f>
        <v>0</v>
      </c>
      <c r="D60" s="365"/>
      <c r="E60" s="365"/>
      <c r="F60" s="378">
        <f t="shared" si="9"/>
        <v>0</v>
      </c>
      <c r="G60" s="379">
        <f t="shared" si="10"/>
        <v>0</v>
      </c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80"/>
      <c r="U60" s="380"/>
      <c r="V60" s="380"/>
      <c r="W60" s="380"/>
      <c r="X60" s="380"/>
      <c r="Y60" s="379"/>
      <c r="Z60" s="379">
        <f t="shared" si="11"/>
        <v>0</v>
      </c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L60" s="403"/>
      <c r="AM60" s="403"/>
    </row>
    <row r="61" spans="2:39" ht="18.75" hidden="1">
      <c r="B61" s="583" t="s">
        <v>1412</v>
      </c>
      <c r="C61" s="367">
        <f>+'retiros o dividendos ejercicio'!K9</f>
        <v>0</v>
      </c>
      <c r="D61" s="365"/>
      <c r="E61" s="365"/>
      <c r="F61" s="378">
        <f t="shared" si="9"/>
        <v>0</v>
      </c>
      <c r="G61" s="379">
        <f t="shared" si="10"/>
        <v>0</v>
      </c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80"/>
      <c r="U61" s="380"/>
      <c r="V61" s="380"/>
      <c r="W61" s="380"/>
      <c r="X61" s="380"/>
      <c r="Y61" s="379"/>
      <c r="Z61" s="379">
        <f t="shared" si="11"/>
        <v>0</v>
      </c>
      <c r="AA61" s="379"/>
      <c r="AB61" s="379"/>
      <c r="AC61" s="379"/>
      <c r="AD61" s="379"/>
      <c r="AE61" s="379"/>
      <c r="AF61" s="379"/>
      <c r="AG61" s="379"/>
      <c r="AH61" s="379"/>
      <c r="AI61" s="379"/>
      <c r="AJ61" s="379"/>
      <c r="AL61" s="403"/>
      <c r="AM61" s="403"/>
    </row>
    <row r="62" spans="2:39" ht="18.75" hidden="1">
      <c r="B62" s="583" t="s">
        <v>1185</v>
      </c>
      <c r="C62" s="367">
        <f>+'retiros o dividendos ejercicio'!L9</f>
        <v>0</v>
      </c>
      <c r="D62" s="365"/>
      <c r="E62" s="365"/>
      <c r="F62" s="378">
        <f t="shared" si="9"/>
        <v>0</v>
      </c>
      <c r="G62" s="379">
        <f t="shared" si="10"/>
        <v>0</v>
      </c>
      <c r="H62" s="379"/>
      <c r="I62" s="379"/>
      <c r="J62" s="379"/>
      <c r="K62" s="379"/>
      <c r="L62" s="379"/>
      <c r="M62" s="379"/>
      <c r="N62" s="379"/>
      <c r="O62" s="379"/>
      <c r="P62" s="379"/>
      <c r="Q62" s="379"/>
      <c r="R62" s="379"/>
      <c r="S62" s="379"/>
      <c r="T62" s="380"/>
      <c r="U62" s="380"/>
      <c r="V62" s="380"/>
      <c r="W62" s="380"/>
      <c r="X62" s="380"/>
      <c r="Y62" s="379"/>
      <c r="Z62" s="379">
        <f t="shared" si="11"/>
        <v>0</v>
      </c>
      <c r="AA62" s="379"/>
      <c r="AB62" s="379"/>
      <c r="AC62" s="379"/>
      <c r="AD62" s="379"/>
      <c r="AE62" s="379"/>
      <c r="AF62" s="379"/>
      <c r="AG62" s="379"/>
      <c r="AH62" s="379"/>
      <c r="AI62" s="379"/>
      <c r="AJ62" s="379"/>
      <c r="AL62" s="403"/>
      <c r="AM62" s="403"/>
    </row>
    <row r="63" spans="2:39" ht="18.75" hidden="1">
      <c r="B63" s="583" t="s">
        <v>1186</v>
      </c>
      <c r="C63" s="367">
        <f>+'retiros o dividendos ejercicio'!M9</f>
        <v>0</v>
      </c>
      <c r="D63" s="365"/>
      <c r="E63" s="365"/>
      <c r="F63" s="378">
        <f t="shared" si="9"/>
        <v>0</v>
      </c>
      <c r="G63" s="379">
        <f t="shared" si="10"/>
        <v>0</v>
      </c>
      <c r="H63" s="379"/>
      <c r="I63" s="379"/>
      <c r="J63" s="379"/>
      <c r="K63" s="379"/>
      <c r="L63" s="379"/>
      <c r="M63" s="379"/>
      <c r="N63" s="379"/>
      <c r="O63" s="379"/>
      <c r="P63" s="379"/>
      <c r="Q63" s="379"/>
      <c r="R63" s="379"/>
      <c r="S63" s="379"/>
      <c r="T63" s="380"/>
      <c r="U63" s="380"/>
      <c r="V63" s="380"/>
      <c r="W63" s="380"/>
      <c r="X63" s="380"/>
      <c r="Y63" s="379"/>
      <c r="Z63" s="379">
        <f t="shared" si="11"/>
        <v>0</v>
      </c>
      <c r="AA63" s="379"/>
      <c r="AB63" s="379"/>
      <c r="AC63" s="379"/>
      <c r="AD63" s="379"/>
      <c r="AE63" s="379"/>
      <c r="AF63" s="379"/>
      <c r="AG63" s="379"/>
      <c r="AH63" s="379"/>
      <c r="AI63" s="379"/>
      <c r="AJ63" s="379"/>
      <c r="AL63" s="403"/>
      <c r="AM63" s="403"/>
    </row>
    <row r="64" spans="2:39" ht="18.75" hidden="1">
      <c r="B64" s="583" t="s">
        <v>1187</v>
      </c>
      <c r="C64" s="367">
        <f>+'retiros o dividendos ejercicio'!N9</f>
        <v>0</v>
      </c>
      <c r="D64" s="365"/>
      <c r="E64" s="365"/>
      <c r="F64" s="378">
        <f t="shared" si="9"/>
        <v>0</v>
      </c>
      <c r="G64" s="379">
        <f t="shared" si="10"/>
        <v>0</v>
      </c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379"/>
      <c r="S64" s="379"/>
      <c r="T64" s="380"/>
      <c r="U64" s="380"/>
      <c r="V64" s="380"/>
      <c r="W64" s="380"/>
      <c r="X64" s="380"/>
      <c r="Y64" s="379"/>
      <c r="Z64" s="379">
        <f t="shared" si="11"/>
        <v>0</v>
      </c>
      <c r="AA64" s="379"/>
      <c r="AB64" s="379"/>
      <c r="AC64" s="379"/>
      <c r="AD64" s="379"/>
      <c r="AE64" s="379"/>
      <c r="AF64" s="379"/>
      <c r="AG64" s="379"/>
      <c r="AH64" s="379"/>
      <c r="AI64" s="379"/>
      <c r="AJ64" s="379"/>
      <c r="AL64" s="403"/>
      <c r="AM64" s="403"/>
    </row>
    <row r="65" spans="2:39" ht="18.75" hidden="1">
      <c r="B65" s="583" t="s">
        <v>1188</v>
      </c>
      <c r="C65" s="367">
        <f>+'retiros o dividendos ejercicio'!O9</f>
        <v>0</v>
      </c>
      <c r="D65" s="365"/>
      <c r="E65" s="365"/>
      <c r="F65" s="378">
        <f t="shared" si="9"/>
        <v>0</v>
      </c>
      <c r="G65" s="379">
        <f t="shared" si="10"/>
        <v>0</v>
      </c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380"/>
      <c r="U65" s="380"/>
      <c r="V65" s="380"/>
      <c r="W65" s="380"/>
      <c r="X65" s="380"/>
      <c r="Y65" s="379"/>
      <c r="Z65" s="379">
        <f t="shared" si="11"/>
        <v>0</v>
      </c>
      <c r="AA65" s="379"/>
      <c r="AB65" s="379"/>
      <c r="AC65" s="379"/>
      <c r="AD65" s="379"/>
      <c r="AE65" s="379"/>
      <c r="AF65" s="379"/>
      <c r="AG65" s="379"/>
      <c r="AH65" s="379"/>
      <c r="AI65" s="379"/>
      <c r="AJ65" s="379"/>
      <c r="AL65" s="403"/>
      <c r="AM65" s="403"/>
    </row>
    <row r="66" spans="2:39" ht="18.75" hidden="1">
      <c r="B66" s="583" t="s">
        <v>1413</v>
      </c>
      <c r="C66" s="367">
        <f>+'retiros o dividendos ejercicio'!J10</f>
        <v>0</v>
      </c>
      <c r="D66" s="365"/>
      <c r="E66" s="365"/>
      <c r="F66" s="378">
        <f t="shared" si="9"/>
        <v>0</v>
      </c>
      <c r="G66" s="379">
        <f t="shared" si="10"/>
        <v>0</v>
      </c>
      <c r="H66" s="379"/>
      <c r="I66" s="379"/>
      <c r="J66" s="379"/>
      <c r="K66" s="379"/>
      <c r="L66" s="379"/>
      <c r="M66" s="379"/>
      <c r="N66" s="379"/>
      <c r="O66" s="379"/>
      <c r="P66" s="379"/>
      <c r="Q66" s="379"/>
      <c r="R66" s="379"/>
      <c r="S66" s="379"/>
      <c r="T66" s="380"/>
      <c r="U66" s="380"/>
      <c r="V66" s="380"/>
      <c r="W66" s="380"/>
      <c r="X66" s="380"/>
      <c r="Y66" s="379"/>
      <c r="Z66" s="379">
        <f t="shared" si="11"/>
        <v>0</v>
      </c>
      <c r="AA66" s="379"/>
      <c r="AB66" s="379"/>
      <c r="AC66" s="379"/>
      <c r="AD66" s="379"/>
      <c r="AE66" s="379"/>
      <c r="AF66" s="379"/>
      <c r="AG66" s="379"/>
      <c r="AH66" s="379"/>
      <c r="AI66" s="379"/>
      <c r="AJ66" s="379"/>
      <c r="AL66" s="403"/>
      <c r="AM66" s="403">
        <f>+AM34+AM35</f>
        <v>2283297.2280899957</v>
      </c>
    </row>
    <row r="67" spans="2:39" ht="18.75" hidden="1">
      <c r="B67" s="583" t="s">
        <v>1414</v>
      </c>
      <c r="C67" s="367">
        <f>+'retiros o dividendos ejercicio'!K10</f>
        <v>0</v>
      </c>
      <c r="D67" s="365"/>
      <c r="E67" s="365"/>
      <c r="F67" s="378">
        <f t="shared" si="9"/>
        <v>0</v>
      </c>
      <c r="G67" s="379">
        <f t="shared" si="10"/>
        <v>0</v>
      </c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80"/>
      <c r="U67" s="380"/>
      <c r="V67" s="380"/>
      <c r="W67" s="380"/>
      <c r="X67" s="380"/>
      <c r="Y67" s="379"/>
      <c r="Z67" s="379">
        <f t="shared" si="11"/>
        <v>0</v>
      </c>
      <c r="AA67" s="379"/>
      <c r="AB67" s="379"/>
      <c r="AC67" s="379"/>
      <c r="AD67" s="379"/>
      <c r="AE67" s="379"/>
      <c r="AF67" s="379"/>
      <c r="AG67" s="379"/>
      <c r="AH67" s="379"/>
      <c r="AI67" s="379"/>
      <c r="AJ67" s="379"/>
      <c r="AL67" s="403"/>
      <c r="AM67" s="403"/>
    </row>
    <row r="68" spans="2:39" ht="18.75" hidden="1">
      <c r="B68" s="583" t="s">
        <v>1189</v>
      </c>
      <c r="C68" s="367">
        <f>+'retiros o dividendos ejercicio'!L10</f>
        <v>0</v>
      </c>
      <c r="D68" s="365"/>
      <c r="E68" s="365"/>
      <c r="F68" s="378">
        <f t="shared" si="9"/>
        <v>0</v>
      </c>
      <c r="G68" s="379">
        <f t="shared" si="10"/>
        <v>0</v>
      </c>
      <c r="H68" s="379"/>
      <c r="I68" s="379"/>
      <c r="J68" s="379"/>
      <c r="K68" s="379"/>
      <c r="L68" s="379"/>
      <c r="M68" s="379"/>
      <c r="N68" s="379"/>
      <c r="O68" s="379"/>
      <c r="P68" s="379"/>
      <c r="Q68" s="379"/>
      <c r="R68" s="379"/>
      <c r="S68" s="379"/>
      <c r="T68" s="380"/>
      <c r="U68" s="380"/>
      <c r="V68" s="380"/>
      <c r="W68" s="380"/>
      <c r="X68" s="380"/>
      <c r="Y68" s="379"/>
      <c r="Z68" s="379">
        <f t="shared" si="11"/>
        <v>0</v>
      </c>
      <c r="AA68" s="379"/>
      <c r="AB68" s="379"/>
      <c r="AC68" s="379"/>
      <c r="AD68" s="379"/>
      <c r="AE68" s="379"/>
      <c r="AF68" s="379"/>
      <c r="AG68" s="379"/>
      <c r="AH68" s="379"/>
      <c r="AI68" s="379"/>
      <c r="AJ68" s="379"/>
      <c r="AL68" s="403"/>
      <c r="AM68" s="403"/>
    </row>
    <row r="69" spans="2:39" ht="18.75" hidden="1">
      <c r="B69" s="583" t="s">
        <v>1190</v>
      </c>
      <c r="C69" s="367">
        <f>+'retiros o dividendos ejercicio'!M10</f>
        <v>0</v>
      </c>
      <c r="D69" s="365"/>
      <c r="E69" s="365"/>
      <c r="F69" s="378">
        <f t="shared" si="9"/>
        <v>0</v>
      </c>
      <c r="G69" s="379">
        <f t="shared" si="10"/>
        <v>0</v>
      </c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379"/>
      <c r="S69" s="379"/>
      <c r="T69" s="380"/>
      <c r="U69" s="380"/>
      <c r="V69" s="380"/>
      <c r="W69" s="380"/>
      <c r="X69" s="380"/>
      <c r="Y69" s="379"/>
      <c r="Z69" s="379">
        <f t="shared" si="11"/>
        <v>0</v>
      </c>
      <c r="AA69" s="379"/>
      <c r="AB69" s="379"/>
      <c r="AC69" s="379"/>
      <c r="AD69" s="379"/>
      <c r="AE69" s="379"/>
      <c r="AF69" s="379"/>
      <c r="AG69" s="379"/>
      <c r="AH69" s="379"/>
      <c r="AI69" s="379"/>
      <c r="AJ69" s="379"/>
      <c r="AL69" s="403"/>
      <c r="AM69" s="403"/>
    </row>
    <row r="70" spans="2:39" ht="18.75" hidden="1">
      <c r="B70" s="583" t="s">
        <v>1191</v>
      </c>
      <c r="C70" s="367">
        <f>+'retiros o dividendos ejercicio'!N10</f>
        <v>0</v>
      </c>
      <c r="D70" s="365"/>
      <c r="E70" s="365"/>
      <c r="F70" s="378">
        <f t="shared" si="9"/>
        <v>0</v>
      </c>
      <c r="G70" s="379">
        <f t="shared" si="10"/>
        <v>0</v>
      </c>
      <c r="H70" s="379"/>
      <c r="I70" s="379"/>
      <c r="J70" s="379"/>
      <c r="K70" s="379"/>
      <c r="L70" s="379"/>
      <c r="M70" s="379"/>
      <c r="N70" s="379"/>
      <c r="O70" s="379"/>
      <c r="P70" s="379"/>
      <c r="Q70" s="379"/>
      <c r="R70" s="379"/>
      <c r="S70" s="379"/>
      <c r="T70" s="380"/>
      <c r="U70" s="380"/>
      <c r="V70" s="380"/>
      <c r="W70" s="380"/>
      <c r="X70" s="380"/>
      <c r="Y70" s="379"/>
      <c r="Z70" s="379">
        <f t="shared" si="11"/>
        <v>0</v>
      </c>
      <c r="AA70" s="379"/>
      <c r="AB70" s="379"/>
      <c r="AC70" s="379"/>
      <c r="AD70" s="379"/>
      <c r="AE70" s="379"/>
      <c r="AF70" s="379"/>
      <c r="AG70" s="379"/>
      <c r="AH70" s="379"/>
      <c r="AI70" s="379"/>
      <c r="AJ70" s="379"/>
      <c r="AL70" s="403"/>
      <c r="AM70" s="403"/>
    </row>
    <row r="71" spans="2:39" ht="18.75" hidden="1">
      <c r="B71" s="583" t="s">
        <v>1192</v>
      </c>
      <c r="C71" s="367">
        <f>+'retiros o dividendos ejercicio'!O10</f>
        <v>0</v>
      </c>
      <c r="D71" s="365"/>
      <c r="E71" s="365"/>
      <c r="F71" s="378">
        <f t="shared" si="9"/>
        <v>0</v>
      </c>
      <c r="G71" s="379">
        <f t="shared" si="10"/>
        <v>0</v>
      </c>
      <c r="H71" s="379"/>
      <c r="I71" s="379"/>
      <c r="J71" s="379"/>
      <c r="K71" s="379"/>
      <c r="L71" s="379"/>
      <c r="M71" s="379"/>
      <c r="N71" s="379"/>
      <c r="O71" s="379"/>
      <c r="P71" s="379"/>
      <c r="Q71" s="379"/>
      <c r="R71" s="379"/>
      <c r="S71" s="379"/>
      <c r="T71" s="380"/>
      <c r="U71" s="380"/>
      <c r="V71" s="380"/>
      <c r="W71" s="380"/>
      <c r="X71" s="380"/>
      <c r="Y71" s="379"/>
      <c r="Z71" s="379">
        <f t="shared" si="11"/>
        <v>0</v>
      </c>
      <c r="AA71" s="379"/>
      <c r="AB71" s="379"/>
      <c r="AC71" s="379"/>
      <c r="AD71" s="379"/>
      <c r="AE71" s="379"/>
      <c r="AF71" s="379"/>
      <c r="AG71" s="379"/>
      <c r="AH71" s="379"/>
      <c r="AI71" s="379"/>
      <c r="AJ71" s="379"/>
      <c r="AL71" s="403"/>
      <c r="AM71" s="403"/>
    </row>
    <row r="72" spans="2:39" ht="18.75" hidden="1">
      <c r="B72" s="583" t="s">
        <v>1193</v>
      </c>
      <c r="C72" s="367">
        <f>+'retiros o dividendos ejercicio'!J11</f>
        <v>0</v>
      </c>
      <c r="D72" s="365"/>
      <c r="E72" s="365"/>
      <c r="F72" s="378">
        <f t="shared" si="9"/>
        <v>0</v>
      </c>
      <c r="G72" s="379">
        <f t="shared" si="10"/>
        <v>0</v>
      </c>
      <c r="H72" s="379"/>
      <c r="I72" s="379"/>
      <c r="J72" s="379"/>
      <c r="K72" s="379"/>
      <c r="L72" s="379"/>
      <c r="M72" s="379"/>
      <c r="N72" s="379"/>
      <c r="O72" s="379"/>
      <c r="P72" s="379"/>
      <c r="Q72" s="379"/>
      <c r="R72" s="379"/>
      <c r="S72" s="379"/>
      <c r="T72" s="380"/>
      <c r="U72" s="380"/>
      <c r="V72" s="380"/>
      <c r="W72" s="380"/>
      <c r="X72" s="380"/>
      <c r="Y72" s="379"/>
      <c r="Z72" s="379">
        <f t="shared" si="11"/>
        <v>0</v>
      </c>
      <c r="AA72" s="379"/>
      <c r="AB72" s="379"/>
      <c r="AC72" s="379"/>
      <c r="AD72" s="379"/>
      <c r="AE72" s="379"/>
      <c r="AF72" s="379"/>
      <c r="AG72" s="379"/>
      <c r="AH72" s="379"/>
      <c r="AI72" s="379"/>
      <c r="AJ72" s="379"/>
      <c r="AL72" s="403"/>
      <c r="AM72" s="403"/>
    </row>
    <row r="73" spans="2:39" ht="18.75" hidden="1">
      <c r="B73" s="583" t="s">
        <v>1415</v>
      </c>
      <c r="C73" s="367">
        <f>+'retiros o dividendos ejercicio'!K11</f>
        <v>0</v>
      </c>
      <c r="D73" s="365"/>
      <c r="E73" s="365"/>
      <c r="F73" s="378">
        <f t="shared" si="9"/>
        <v>0</v>
      </c>
      <c r="G73" s="379">
        <f t="shared" si="10"/>
        <v>0</v>
      </c>
      <c r="H73" s="379"/>
      <c r="I73" s="379"/>
      <c r="J73" s="379"/>
      <c r="K73" s="379"/>
      <c r="L73" s="379"/>
      <c r="M73" s="379"/>
      <c r="N73" s="379"/>
      <c r="O73" s="379"/>
      <c r="P73" s="379"/>
      <c r="Q73" s="379"/>
      <c r="R73" s="379"/>
      <c r="S73" s="379"/>
      <c r="T73" s="380"/>
      <c r="U73" s="380"/>
      <c r="V73" s="380"/>
      <c r="W73" s="380"/>
      <c r="X73" s="380"/>
      <c r="Y73" s="379"/>
      <c r="Z73" s="379">
        <f t="shared" si="11"/>
        <v>0</v>
      </c>
      <c r="AA73" s="379"/>
      <c r="AB73" s="379"/>
      <c r="AC73" s="379"/>
      <c r="AD73" s="379"/>
      <c r="AE73" s="379"/>
      <c r="AF73" s="379"/>
      <c r="AG73" s="379"/>
      <c r="AH73" s="379"/>
      <c r="AI73" s="379"/>
      <c r="AJ73" s="379"/>
      <c r="AL73" s="403"/>
      <c r="AM73" s="403"/>
    </row>
    <row r="74" spans="2:39" ht="18.75" hidden="1">
      <c r="B74" s="583" t="s">
        <v>1194</v>
      </c>
      <c r="C74" s="367">
        <f>+'retiros o dividendos ejercicio'!L11</f>
        <v>0</v>
      </c>
      <c r="D74" s="365"/>
      <c r="E74" s="365"/>
      <c r="F74" s="378">
        <f t="shared" si="9"/>
        <v>0</v>
      </c>
      <c r="G74" s="379">
        <f t="shared" si="10"/>
        <v>0</v>
      </c>
      <c r="H74" s="379"/>
      <c r="I74" s="379"/>
      <c r="J74" s="379"/>
      <c r="K74" s="379"/>
      <c r="L74" s="379"/>
      <c r="M74" s="379"/>
      <c r="N74" s="379"/>
      <c r="O74" s="379"/>
      <c r="P74" s="379"/>
      <c r="Q74" s="379"/>
      <c r="R74" s="379"/>
      <c r="S74" s="379"/>
      <c r="T74" s="380"/>
      <c r="U74" s="380"/>
      <c r="V74" s="380"/>
      <c r="W74" s="380"/>
      <c r="X74" s="380"/>
      <c r="Y74" s="379"/>
      <c r="Z74" s="379">
        <f t="shared" si="11"/>
        <v>0</v>
      </c>
      <c r="AA74" s="379"/>
      <c r="AB74" s="379"/>
      <c r="AC74" s="379"/>
      <c r="AD74" s="379"/>
      <c r="AE74" s="379"/>
      <c r="AF74" s="379"/>
      <c r="AG74" s="379"/>
      <c r="AH74" s="379"/>
      <c r="AI74" s="379"/>
      <c r="AJ74" s="379"/>
      <c r="AL74" s="403"/>
      <c r="AM74" s="403"/>
    </row>
    <row r="75" spans="2:39" ht="18.75" hidden="1">
      <c r="B75" s="583" t="s">
        <v>1195</v>
      </c>
      <c r="C75" s="367">
        <f>+'retiros o dividendos ejercicio'!M11</f>
        <v>0</v>
      </c>
      <c r="D75" s="365"/>
      <c r="E75" s="365"/>
      <c r="F75" s="378">
        <f t="shared" si="9"/>
        <v>0</v>
      </c>
      <c r="G75" s="379">
        <f t="shared" si="10"/>
        <v>0</v>
      </c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379"/>
      <c r="S75" s="379"/>
      <c r="T75" s="380"/>
      <c r="U75" s="380"/>
      <c r="V75" s="380"/>
      <c r="W75" s="380"/>
      <c r="X75" s="380"/>
      <c r="Y75" s="379"/>
      <c r="Z75" s="379">
        <f t="shared" si="11"/>
        <v>0</v>
      </c>
      <c r="AA75" s="379"/>
      <c r="AB75" s="379"/>
      <c r="AC75" s="379"/>
      <c r="AD75" s="379"/>
      <c r="AE75" s="379"/>
      <c r="AF75" s="379"/>
      <c r="AG75" s="379"/>
      <c r="AH75" s="379"/>
      <c r="AI75" s="379"/>
      <c r="AJ75" s="379"/>
      <c r="AL75" s="403"/>
      <c r="AM75" s="403"/>
    </row>
    <row r="76" spans="2:39" ht="18.75" hidden="1">
      <c r="B76" s="583" t="s">
        <v>1196</v>
      </c>
      <c r="C76" s="367">
        <f>+'retiros o dividendos ejercicio'!N11</f>
        <v>0</v>
      </c>
      <c r="D76" s="365"/>
      <c r="E76" s="365"/>
      <c r="F76" s="378">
        <f t="shared" si="9"/>
        <v>0</v>
      </c>
      <c r="G76" s="379">
        <f t="shared" si="10"/>
        <v>0</v>
      </c>
      <c r="H76" s="379"/>
      <c r="I76" s="379"/>
      <c r="J76" s="379"/>
      <c r="K76" s="379"/>
      <c r="L76" s="379"/>
      <c r="M76" s="379"/>
      <c r="N76" s="379"/>
      <c r="O76" s="379"/>
      <c r="P76" s="379"/>
      <c r="Q76" s="379"/>
      <c r="R76" s="379"/>
      <c r="S76" s="379"/>
      <c r="T76" s="380"/>
      <c r="U76" s="380"/>
      <c r="V76" s="380"/>
      <c r="W76" s="380"/>
      <c r="X76" s="380"/>
      <c r="Y76" s="379"/>
      <c r="Z76" s="379">
        <f t="shared" si="11"/>
        <v>0</v>
      </c>
      <c r="AA76" s="379"/>
      <c r="AB76" s="379"/>
      <c r="AC76" s="379"/>
      <c r="AD76" s="379"/>
      <c r="AE76" s="379"/>
      <c r="AF76" s="379"/>
      <c r="AG76" s="379"/>
      <c r="AH76" s="379"/>
      <c r="AI76" s="379"/>
      <c r="AJ76" s="379"/>
      <c r="AL76" s="403"/>
      <c r="AM76" s="403"/>
    </row>
    <row r="77" spans="2:39" ht="18.75" hidden="1">
      <c r="B77" s="583" t="s">
        <v>1197</v>
      </c>
      <c r="C77" s="367">
        <f>+'retiros o dividendos ejercicio'!O11</f>
        <v>0</v>
      </c>
      <c r="D77" s="365"/>
      <c r="E77" s="365"/>
      <c r="F77" s="378">
        <f t="shared" si="9"/>
        <v>0</v>
      </c>
      <c r="G77" s="379">
        <f t="shared" si="10"/>
        <v>0</v>
      </c>
      <c r="H77" s="379"/>
      <c r="I77" s="379"/>
      <c r="J77" s="379"/>
      <c r="K77" s="379"/>
      <c r="L77" s="379"/>
      <c r="M77" s="379"/>
      <c r="N77" s="379"/>
      <c r="O77" s="379"/>
      <c r="P77" s="379"/>
      <c r="Q77" s="379"/>
      <c r="R77" s="379"/>
      <c r="S77" s="379"/>
      <c r="T77" s="380"/>
      <c r="U77" s="380"/>
      <c r="V77" s="380"/>
      <c r="W77" s="380"/>
      <c r="X77" s="380"/>
      <c r="Y77" s="379"/>
      <c r="Z77" s="379">
        <f t="shared" si="11"/>
        <v>0</v>
      </c>
      <c r="AA77" s="379"/>
      <c r="AB77" s="379"/>
      <c r="AC77" s="379"/>
      <c r="AD77" s="379"/>
      <c r="AE77" s="379"/>
      <c r="AF77" s="379"/>
      <c r="AG77" s="379"/>
      <c r="AH77" s="379"/>
      <c r="AI77" s="379"/>
      <c r="AJ77" s="379"/>
      <c r="AL77" s="403"/>
      <c r="AM77" s="403"/>
    </row>
    <row r="78" spans="2:39" ht="18.75" hidden="1">
      <c r="B78" s="583" t="s">
        <v>1198</v>
      </c>
      <c r="C78" s="367">
        <f>+'retiros o dividendos ejercicio'!J12</f>
        <v>0</v>
      </c>
      <c r="D78" s="365"/>
      <c r="E78" s="365"/>
      <c r="F78" s="378">
        <f t="shared" si="9"/>
        <v>0</v>
      </c>
      <c r="G78" s="379">
        <f t="shared" si="10"/>
        <v>0</v>
      </c>
      <c r="H78" s="379"/>
      <c r="I78" s="379"/>
      <c r="J78" s="379"/>
      <c r="K78" s="379"/>
      <c r="L78" s="379"/>
      <c r="M78" s="379"/>
      <c r="N78" s="379"/>
      <c r="O78" s="379"/>
      <c r="P78" s="379"/>
      <c r="Q78" s="379"/>
      <c r="R78" s="379"/>
      <c r="S78" s="379"/>
      <c r="T78" s="380"/>
      <c r="U78" s="380"/>
      <c r="V78" s="380"/>
      <c r="W78" s="380"/>
      <c r="X78" s="380"/>
      <c r="Y78" s="379"/>
      <c r="Z78" s="379">
        <f t="shared" si="11"/>
        <v>0</v>
      </c>
      <c r="AA78" s="379"/>
      <c r="AB78" s="379"/>
      <c r="AC78" s="379"/>
      <c r="AD78" s="379"/>
      <c r="AE78" s="379"/>
      <c r="AF78" s="379"/>
      <c r="AG78" s="379"/>
      <c r="AH78" s="379"/>
      <c r="AI78" s="379"/>
      <c r="AJ78" s="379"/>
      <c r="AL78" s="403"/>
      <c r="AM78" s="403"/>
    </row>
    <row r="79" spans="2:39" ht="18.75" hidden="1">
      <c r="B79" s="583" t="s">
        <v>1416</v>
      </c>
      <c r="C79" s="367">
        <f>+'retiros o dividendos ejercicio'!K12</f>
        <v>0</v>
      </c>
      <c r="D79" s="365"/>
      <c r="E79" s="365"/>
      <c r="F79" s="378">
        <f t="shared" si="9"/>
        <v>0</v>
      </c>
      <c r="G79" s="379">
        <f t="shared" si="10"/>
        <v>0</v>
      </c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80"/>
      <c r="U79" s="380"/>
      <c r="V79" s="380"/>
      <c r="W79" s="380"/>
      <c r="X79" s="380"/>
      <c r="Y79" s="379"/>
      <c r="Z79" s="379">
        <f t="shared" si="11"/>
        <v>0</v>
      </c>
      <c r="AA79" s="379"/>
      <c r="AB79" s="379"/>
      <c r="AC79" s="379"/>
      <c r="AD79" s="379"/>
      <c r="AE79" s="379"/>
      <c r="AF79" s="379"/>
      <c r="AG79" s="379"/>
      <c r="AH79" s="379"/>
      <c r="AI79" s="379"/>
      <c r="AJ79" s="379"/>
      <c r="AL79" s="403"/>
      <c r="AM79" s="403"/>
    </row>
    <row r="80" spans="2:39" ht="18.75" hidden="1">
      <c r="B80" s="583" t="s">
        <v>1199</v>
      </c>
      <c r="C80" s="367">
        <f>+'retiros o dividendos ejercicio'!L12</f>
        <v>0</v>
      </c>
      <c r="D80" s="365"/>
      <c r="E80" s="365"/>
      <c r="F80" s="378">
        <f t="shared" si="9"/>
        <v>0</v>
      </c>
      <c r="G80" s="379">
        <f t="shared" si="10"/>
        <v>0</v>
      </c>
      <c r="H80" s="379"/>
      <c r="I80" s="379"/>
      <c r="J80" s="379"/>
      <c r="K80" s="379"/>
      <c r="L80" s="379"/>
      <c r="M80" s="379"/>
      <c r="N80" s="379"/>
      <c r="O80" s="379"/>
      <c r="P80" s="379"/>
      <c r="Q80" s="379"/>
      <c r="R80" s="379"/>
      <c r="S80" s="379"/>
      <c r="T80" s="380"/>
      <c r="U80" s="380"/>
      <c r="V80" s="380"/>
      <c r="W80" s="380"/>
      <c r="X80" s="380"/>
      <c r="Y80" s="379"/>
      <c r="Z80" s="379">
        <f t="shared" si="11"/>
        <v>0</v>
      </c>
      <c r="AA80" s="379"/>
      <c r="AB80" s="379"/>
      <c r="AC80" s="379"/>
      <c r="AD80" s="379"/>
      <c r="AE80" s="379"/>
      <c r="AF80" s="379"/>
      <c r="AG80" s="379"/>
      <c r="AH80" s="379"/>
      <c r="AI80" s="379"/>
      <c r="AJ80" s="379"/>
      <c r="AL80" s="403"/>
      <c r="AM80" s="403"/>
    </row>
    <row r="81" spans="2:39" ht="18.75" hidden="1">
      <c r="B81" s="583" t="s">
        <v>1200</v>
      </c>
      <c r="C81" s="367">
        <f>+'retiros o dividendos ejercicio'!M12</f>
        <v>0</v>
      </c>
      <c r="D81" s="365"/>
      <c r="E81" s="365"/>
      <c r="F81" s="378">
        <f t="shared" si="9"/>
        <v>0</v>
      </c>
      <c r="G81" s="379">
        <f t="shared" si="10"/>
        <v>0</v>
      </c>
      <c r="H81" s="379"/>
      <c r="I81" s="379"/>
      <c r="J81" s="379"/>
      <c r="K81" s="379"/>
      <c r="L81" s="379"/>
      <c r="M81" s="379"/>
      <c r="N81" s="379"/>
      <c r="O81" s="379"/>
      <c r="P81" s="379"/>
      <c r="Q81" s="379"/>
      <c r="R81" s="379"/>
      <c r="S81" s="379"/>
      <c r="T81" s="380"/>
      <c r="U81" s="380"/>
      <c r="V81" s="380"/>
      <c r="W81" s="380"/>
      <c r="X81" s="380"/>
      <c r="Y81" s="379"/>
      <c r="Z81" s="379">
        <f t="shared" si="11"/>
        <v>0</v>
      </c>
      <c r="AA81" s="379"/>
      <c r="AB81" s="379"/>
      <c r="AC81" s="379"/>
      <c r="AD81" s="379"/>
      <c r="AE81" s="379"/>
      <c r="AF81" s="379"/>
      <c r="AG81" s="379"/>
      <c r="AH81" s="379"/>
      <c r="AI81" s="379"/>
      <c r="AJ81" s="379"/>
      <c r="AL81" s="403"/>
      <c r="AM81" s="403"/>
    </row>
    <row r="82" spans="2:39" ht="18.75" hidden="1">
      <c r="B82" s="583" t="s">
        <v>1201</v>
      </c>
      <c r="C82" s="367">
        <f>+'retiros o dividendos ejercicio'!N12</f>
        <v>0</v>
      </c>
      <c r="D82" s="365"/>
      <c r="E82" s="365"/>
      <c r="F82" s="378">
        <f t="shared" si="9"/>
        <v>0</v>
      </c>
      <c r="G82" s="379">
        <f t="shared" si="10"/>
        <v>0</v>
      </c>
      <c r="H82" s="379"/>
      <c r="I82" s="379"/>
      <c r="J82" s="379"/>
      <c r="K82" s="379"/>
      <c r="L82" s="379"/>
      <c r="M82" s="379"/>
      <c r="N82" s="379"/>
      <c r="O82" s="379"/>
      <c r="P82" s="379"/>
      <c r="Q82" s="379"/>
      <c r="R82" s="379"/>
      <c r="S82" s="379"/>
      <c r="T82" s="380"/>
      <c r="U82" s="380"/>
      <c r="V82" s="380"/>
      <c r="W82" s="380"/>
      <c r="X82" s="380"/>
      <c r="Y82" s="379"/>
      <c r="Z82" s="379">
        <f t="shared" si="11"/>
        <v>0</v>
      </c>
      <c r="AA82" s="379"/>
      <c r="AB82" s="379"/>
      <c r="AC82" s="379"/>
      <c r="AD82" s="379"/>
      <c r="AE82" s="379"/>
      <c r="AF82" s="379"/>
      <c r="AG82" s="379"/>
      <c r="AH82" s="379"/>
      <c r="AI82" s="379"/>
      <c r="AJ82" s="379"/>
      <c r="AL82" s="403"/>
      <c r="AM82" s="403"/>
    </row>
    <row r="83" spans="2:39" ht="18.75" hidden="1">
      <c r="B83" s="583" t="s">
        <v>1202</v>
      </c>
      <c r="C83" s="367">
        <f>+'retiros o dividendos ejercicio'!O12</f>
        <v>0</v>
      </c>
      <c r="D83" s="365"/>
      <c r="E83" s="365"/>
      <c r="F83" s="378">
        <f t="shared" si="9"/>
        <v>0</v>
      </c>
      <c r="G83" s="379">
        <f t="shared" si="10"/>
        <v>0</v>
      </c>
      <c r="H83" s="379"/>
      <c r="I83" s="379"/>
      <c r="J83" s="379"/>
      <c r="K83" s="379"/>
      <c r="L83" s="379"/>
      <c r="M83" s="379"/>
      <c r="N83" s="379"/>
      <c r="O83" s="379"/>
      <c r="P83" s="379"/>
      <c r="Q83" s="379"/>
      <c r="R83" s="379"/>
      <c r="S83" s="379"/>
      <c r="T83" s="380"/>
      <c r="U83" s="380"/>
      <c r="V83" s="380"/>
      <c r="W83" s="380"/>
      <c r="X83" s="380"/>
      <c r="Y83" s="379"/>
      <c r="Z83" s="379">
        <f t="shared" si="11"/>
        <v>0</v>
      </c>
      <c r="AA83" s="379"/>
      <c r="AB83" s="379"/>
      <c r="AC83" s="379"/>
      <c r="AD83" s="379"/>
      <c r="AE83" s="379"/>
      <c r="AF83" s="379"/>
      <c r="AG83" s="379"/>
      <c r="AH83" s="379"/>
      <c r="AI83" s="379"/>
      <c r="AJ83" s="379"/>
      <c r="AL83" s="403"/>
      <c r="AM83" s="403"/>
    </row>
    <row r="84" spans="2:39" ht="18.75" hidden="1">
      <c r="B84" s="583" t="s">
        <v>1203</v>
      </c>
      <c r="C84" s="367">
        <f>+'retiros o dividendos ejercicio'!J13</f>
        <v>0</v>
      </c>
      <c r="D84" s="365"/>
      <c r="E84" s="365"/>
      <c r="F84" s="378">
        <f t="shared" si="9"/>
        <v>0</v>
      </c>
      <c r="G84" s="379">
        <f t="shared" si="10"/>
        <v>0</v>
      </c>
      <c r="H84" s="379"/>
      <c r="I84" s="379"/>
      <c r="J84" s="379"/>
      <c r="K84" s="379"/>
      <c r="L84" s="379"/>
      <c r="M84" s="379"/>
      <c r="N84" s="379"/>
      <c r="O84" s="379"/>
      <c r="P84" s="379"/>
      <c r="Q84" s="379"/>
      <c r="R84" s="379"/>
      <c r="S84" s="379"/>
      <c r="T84" s="380"/>
      <c r="U84" s="380"/>
      <c r="V84" s="380"/>
      <c r="W84" s="380"/>
      <c r="X84" s="380"/>
      <c r="Y84" s="379"/>
      <c r="Z84" s="379">
        <f t="shared" si="11"/>
        <v>0</v>
      </c>
      <c r="AA84" s="379"/>
      <c r="AB84" s="379"/>
      <c r="AC84" s="379"/>
      <c r="AD84" s="379"/>
      <c r="AE84" s="379"/>
      <c r="AF84" s="379"/>
      <c r="AG84" s="379"/>
      <c r="AH84" s="379"/>
      <c r="AI84" s="379"/>
      <c r="AJ84" s="379"/>
      <c r="AL84" s="403"/>
      <c r="AM84" s="403"/>
    </row>
    <row r="85" spans="2:39" ht="18.75" hidden="1">
      <c r="B85" s="583" t="s">
        <v>1417</v>
      </c>
      <c r="C85" s="367">
        <f>+'retiros o dividendos ejercicio'!K13</f>
        <v>0</v>
      </c>
      <c r="D85" s="365"/>
      <c r="E85" s="365"/>
      <c r="F85" s="378">
        <f t="shared" si="9"/>
        <v>0</v>
      </c>
      <c r="G85" s="379">
        <f t="shared" si="10"/>
        <v>0</v>
      </c>
      <c r="H85" s="379"/>
      <c r="I85" s="379"/>
      <c r="J85" s="379"/>
      <c r="K85" s="379"/>
      <c r="L85" s="379"/>
      <c r="M85" s="379"/>
      <c r="N85" s="379"/>
      <c r="O85" s="379"/>
      <c r="P85" s="379"/>
      <c r="Q85" s="379"/>
      <c r="R85" s="379"/>
      <c r="S85" s="379"/>
      <c r="T85" s="380"/>
      <c r="U85" s="380"/>
      <c r="V85" s="380"/>
      <c r="W85" s="380"/>
      <c r="X85" s="380"/>
      <c r="Y85" s="379"/>
      <c r="Z85" s="379">
        <f t="shared" si="11"/>
        <v>0</v>
      </c>
      <c r="AA85" s="379"/>
      <c r="AB85" s="379"/>
      <c r="AC85" s="379"/>
      <c r="AD85" s="379"/>
      <c r="AE85" s="379"/>
      <c r="AF85" s="379"/>
      <c r="AG85" s="379"/>
      <c r="AH85" s="379"/>
      <c r="AI85" s="379"/>
      <c r="AJ85" s="379"/>
      <c r="AL85" s="403"/>
      <c r="AM85" s="403"/>
    </row>
    <row r="86" spans="2:39" ht="18.75" hidden="1">
      <c r="B86" s="583" t="s">
        <v>1204</v>
      </c>
      <c r="C86" s="367">
        <f>+'retiros o dividendos ejercicio'!L13</f>
        <v>0</v>
      </c>
      <c r="D86" s="365"/>
      <c r="E86" s="365"/>
      <c r="F86" s="378">
        <f t="shared" si="9"/>
        <v>0</v>
      </c>
      <c r="G86" s="379">
        <f t="shared" si="10"/>
        <v>0</v>
      </c>
      <c r="H86" s="379"/>
      <c r="I86" s="379"/>
      <c r="J86" s="379"/>
      <c r="K86" s="379"/>
      <c r="L86" s="379"/>
      <c r="M86" s="379"/>
      <c r="N86" s="379"/>
      <c r="O86" s="379"/>
      <c r="P86" s="379"/>
      <c r="Q86" s="379"/>
      <c r="R86" s="379"/>
      <c r="S86" s="379"/>
      <c r="T86" s="380"/>
      <c r="U86" s="380"/>
      <c r="V86" s="380"/>
      <c r="W86" s="380"/>
      <c r="X86" s="380"/>
      <c r="Y86" s="379"/>
      <c r="Z86" s="379">
        <f t="shared" si="11"/>
        <v>0</v>
      </c>
      <c r="AA86" s="379"/>
      <c r="AB86" s="379"/>
      <c r="AC86" s="379"/>
      <c r="AD86" s="379"/>
      <c r="AE86" s="379"/>
      <c r="AF86" s="379"/>
      <c r="AG86" s="379"/>
      <c r="AH86" s="379"/>
      <c r="AI86" s="379"/>
      <c r="AJ86" s="379"/>
      <c r="AL86" s="403"/>
      <c r="AM86" s="403"/>
    </row>
    <row r="87" spans="2:39" ht="18.75" hidden="1">
      <c r="B87" s="583" t="s">
        <v>1205</v>
      </c>
      <c r="C87" s="367">
        <f>+'retiros o dividendos ejercicio'!M13</f>
        <v>0</v>
      </c>
      <c r="D87" s="365"/>
      <c r="E87" s="365"/>
      <c r="F87" s="378">
        <f t="shared" si="9"/>
        <v>0</v>
      </c>
      <c r="G87" s="379">
        <f t="shared" si="10"/>
        <v>0</v>
      </c>
      <c r="H87" s="379"/>
      <c r="I87" s="379"/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80"/>
      <c r="U87" s="380"/>
      <c r="V87" s="380"/>
      <c r="W87" s="380"/>
      <c r="X87" s="380"/>
      <c r="Y87" s="379"/>
      <c r="Z87" s="379">
        <f t="shared" si="11"/>
        <v>0</v>
      </c>
      <c r="AA87" s="379"/>
      <c r="AB87" s="379"/>
      <c r="AC87" s="379"/>
      <c r="AD87" s="379"/>
      <c r="AE87" s="379"/>
      <c r="AF87" s="379"/>
      <c r="AG87" s="379"/>
      <c r="AH87" s="379"/>
      <c r="AI87" s="379"/>
      <c r="AJ87" s="379"/>
      <c r="AL87" s="403"/>
      <c r="AM87" s="403"/>
    </row>
    <row r="88" spans="2:39" ht="18.75" hidden="1">
      <c r="B88" s="583" t="s">
        <v>1206</v>
      </c>
      <c r="C88" s="367">
        <f>+'retiros o dividendos ejercicio'!N13</f>
        <v>0</v>
      </c>
      <c r="D88" s="365"/>
      <c r="E88" s="365"/>
      <c r="F88" s="378">
        <f t="shared" si="9"/>
        <v>0</v>
      </c>
      <c r="G88" s="379">
        <f t="shared" si="10"/>
        <v>0</v>
      </c>
      <c r="H88" s="379"/>
      <c r="I88" s="379"/>
      <c r="J88" s="379"/>
      <c r="K88" s="379"/>
      <c r="L88" s="379"/>
      <c r="M88" s="379"/>
      <c r="N88" s="379"/>
      <c r="O88" s="379"/>
      <c r="P88" s="379"/>
      <c r="Q88" s="379"/>
      <c r="R88" s="379"/>
      <c r="S88" s="379"/>
      <c r="T88" s="380"/>
      <c r="U88" s="380"/>
      <c r="V88" s="380"/>
      <c r="W88" s="380"/>
      <c r="X88" s="380"/>
      <c r="Y88" s="379"/>
      <c r="Z88" s="379">
        <f t="shared" si="11"/>
        <v>0</v>
      </c>
      <c r="AA88" s="379"/>
      <c r="AB88" s="379"/>
      <c r="AC88" s="379"/>
      <c r="AD88" s="379"/>
      <c r="AE88" s="379"/>
      <c r="AF88" s="379"/>
      <c r="AG88" s="379"/>
      <c r="AH88" s="379"/>
      <c r="AI88" s="379"/>
      <c r="AJ88" s="379"/>
      <c r="AL88" s="403"/>
      <c r="AM88" s="403"/>
    </row>
    <row r="89" spans="2:39" ht="18.75" hidden="1">
      <c r="B89" s="583" t="s">
        <v>1207</v>
      </c>
      <c r="C89" s="367">
        <f>+'retiros o dividendos ejercicio'!O13</f>
        <v>0</v>
      </c>
      <c r="D89" s="365"/>
      <c r="E89" s="365"/>
      <c r="F89" s="378">
        <f t="shared" si="9"/>
        <v>0</v>
      </c>
      <c r="G89" s="379">
        <f t="shared" si="10"/>
        <v>0</v>
      </c>
      <c r="H89" s="379"/>
      <c r="I89" s="379"/>
      <c r="J89" s="379"/>
      <c r="K89" s="379"/>
      <c r="L89" s="379"/>
      <c r="M89" s="379"/>
      <c r="N89" s="379"/>
      <c r="O89" s="379"/>
      <c r="P89" s="379"/>
      <c r="Q89" s="379"/>
      <c r="R89" s="379"/>
      <c r="S89" s="379"/>
      <c r="T89" s="380"/>
      <c r="U89" s="380"/>
      <c r="V89" s="380"/>
      <c r="W89" s="380"/>
      <c r="X89" s="380"/>
      <c r="Y89" s="379"/>
      <c r="Z89" s="379">
        <f t="shared" si="11"/>
        <v>0</v>
      </c>
      <c r="AA89" s="379"/>
      <c r="AB89" s="379"/>
      <c r="AC89" s="379"/>
      <c r="AD89" s="379"/>
      <c r="AE89" s="379"/>
      <c r="AF89" s="379"/>
      <c r="AG89" s="379"/>
      <c r="AH89" s="379"/>
      <c r="AI89" s="379"/>
      <c r="AJ89" s="379"/>
      <c r="AL89" s="403"/>
      <c r="AM89" s="403"/>
    </row>
    <row r="90" spans="2:39" ht="18.75">
      <c r="B90" s="583" t="s">
        <v>1208</v>
      </c>
      <c r="C90" s="367">
        <f>+'retiros o dividendos ejercicio'!J14</f>
        <v>7104999.9999999991</v>
      </c>
      <c r="D90" s="365"/>
      <c r="E90" s="365"/>
      <c r="F90" s="378">
        <f t="shared" si="9"/>
        <v>-7104999.9999999991</v>
      </c>
      <c r="G90" s="379">
        <f t="shared" si="10"/>
        <v>-7104999.9999999991</v>
      </c>
      <c r="H90" s="379"/>
      <c r="I90" s="379"/>
      <c r="J90" s="379"/>
      <c r="K90" s="379"/>
      <c r="L90" s="379"/>
      <c r="M90" s="379"/>
      <c r="N90" s="379"/>
      <c r="O90" s="379"/>
      <c r="P90" s="379"/>
      <c r="Q90" s="379"/>
      <c r="R90" s="379"/>
      <c r="S90" s="379"/>
      <c r="T90" s="380"/>
      <c r="U90" s="380"/>
      <c r="V90" s="380"/>
      <c r="W90" s="380"/>
      <c r="X90" s="380"/>
      <c r="Y90" s="379"/>
      <c r="Z90" s="379">
        <f>+G90*$X$10</f>
        <v>-2627876.6149999998</v>
      </c>
      <c r="AA90" s="379"/>
      <c r="AB90" s="379"/>
      <c r="AC90" s="379"/>
      <c r="AD90" s="379"/>
      <c r="AE90" s="379"/>
      <c r="AF90" s="379"/>
      <c r="AG90" s="379"/>
      <c r="AH90" s="379"/>
      <c r="AI90" s="379"/>
      <c r="AJ90" s="379"/>
      <c r="AL90" s="403"/>
      <c r="AM90" s="403"/>
    </row>
    <row r="91" spans="2:39" ht="18.75">
      <c r="B91" s="583" t="s">
        <v>1418</v>
      </c>
      <c r="C91" s="367">
        <f>+'retiros o dividendos ejercicio'!K14</f>
        <v>7104999.9999999991</v>
      </c>
      <c r="D91" s="365"/>
      <c r="E91" s="365"/>
      <c r="F91" s="378">
        <f t="shared" si="9"/>
        <v>-7104999.9999999991</v>
      </c>
      <c r="G91" s="379">
        <f t="shared" si="10"/>
        <v>-7104999.9999999991</v>
      </c>
      <c r="H91" s="379"/>
      <c r="I91" s="379"/>
      <c r="J91" s="379"/>
      <c r="K91" s="379"/>
      <c r="L91" s="379"/>
      <c r="M91" s="379"/>
      <c r="N91" s="379"/>
      <c r="O91" s="379"/>
      <c r="P91" s="379"/>
      <c r="Q91" s="379"/>
      <c r="R91" s="379"/>
      <c r="S91" s="379"/>
      <c r="T91" s="380"/>
      <c r="U91" s="380"/>
      <c r="V91" s="380"/>
      <c r="W91" s="380"/>
      <c r="X91" s="380"/>
      <c r="Y91" s="379"/>
      <c r="Z91" s="379">
        <f>+G91*$X$10</f>
        <v>-2627876.6149999998</v>
      </c>
      <c r="AA91" s="379"/>
      <c r="AB91" s="379"/>
      <c r="AC91" s="379"/>
      <c r="AD91" s="379"/>
      <c r="AE91" s="379"/>
      <c r="AF91" s="379"/>
      <c r="AG91" s="379"/>
      <c r="AH91" s="379"/>
      <c r="AI91" s="379"/>
      <c r="AJ91" s="379"/>
      <c r="AL91" s="403"/>
      <c r="AM91" s="403"/>
    </row>
    <row r="92" spans="2:39" ht="18.75">
      <c r="B92" s="583" t="s">
        <v>1209</v>
      </c>
      <c r="C92" s="367">
        <f>+'retiros o dividendos ejercicio'!L14</f>
        <v>7104999.9999999991</v>
      </c>
      <c r="D92" s="365"/>
      <c r="E92" s="365"/>
      <c r="F92" s="378">
        <f t="shared" si="9"/>
        <v>-7104999.9999999991</v>
      </c>
      <c r="G92" s="379">
        <f t="shared" si="10"/>
        <v>-7104999.9999999991</v>
      </c>
      <c r="H92" s="379"/>
      <c r="I92" s="379"/>
      <c r="J92" s="379"/>
      <c r="K92" s="379"/>
      <c r="L92" s="379"/>
      <c r="M92" s="379"/>
      <c r="N92" s="379"/>
      <c r="O92" s="379"/>
      <c r="P92" s="379"/>
      <c r="Q92" s="379"/>
      <c r="R92" s="379"/>
      <c r="S92" s="379"/>
      <c r="T92" s="380"/>
      <c r="U92" s="380"/>
      <c r="V92" s="380"/>
      <c r="W92" s="380"/>
      <c r="X92" s="380"/>
      <c r="Y92" s="379"/>
      <c r="Z92" s="379">
        <f>+G92*$X$10</f>
        <v>-2627876.6149999998</v>
      </c>
      <c r="AA92" s="379"/>
      <c r="AB92" s="379"/>
      <c r="AC92" s="379"/>
      <c r="AD92" s="379"/>
      <c r="AE92" s="379"/>
      <c r="AF92" s="379"/>
      <c r="AG92" s="379"/>
      <c r="AH92" s="379"/>
      <c r="AI92" s="379"/>
      <c r="AJ92" s="379"/>
      <c r="AL92" s="403"/>
      <c r="AM92" s="403"/>
    </row>
    <row r="93" spans="2:39" ht="18.75" hidden="1">
      <c r="B93" s="583" t="s">
        <v>1210</v>
      </c>
      <c r="C93" s="367">
        <f>+'retiros o dividendos ejercicio'!M14</f>
        <v>0</v>
      </c>
      <c r="D93" s="365"/>
      <c r="E93" s="365"/>
      <c r="F93" s="378">
        <f t="shared" si="9"/>
        <v>0</v>
      </c>
      <c r="G93" s="379">
        <f t="shared" si="10"/>
        <v>0</v>
      </c>
      <c r="H93" s="379"/>
      <c r="I93" s="379"/>
      <c r="J93" s="379"/>
      <c r="K93" s="379"/>
      <c r="L93" s="379"/>
      <c r="M93" s="379"/>
      <c r="N93" s="379"/>
      <c r="O93" s="379"/>
      <c r="P93" s="379"/>
      <c r="Q93" s="379"/>
      <c r="R93" s="379"/>
      <c r="S93" s="379"/>
      <c r="T93" s="380"/>
      <c r="U93" s="380"/>
      <c r="V93" s="380"/>
      <c r="W93" s="380"/>
      <c r="X93" s="380"/>
      <c r="Y93" s="379"/>
      <c r="Z93" s="379">
        <f t="shared" si="11"/>
        <v>0</v>
      </c>
      <c r="AA93" s="379"/>
      <c r="AB93" s="379"/>
      <c r="AC93" s="379"/>
      <c r="AD93" s="379"/>
      <c r="AE93" s="379"/>
      <c r="AF93" s="379"/>
      <c r="AG93" s="379"/>
      <c r="AH93" s="379"/>
      <c r="AI93" s="379"/>
      <c r="AJ93" s="379"/>
      <c r="AL93" s="403"/>
      <c r="AM93" s="403"/>
    </row>
    <row r="94" spans="2:39" ht="18.75" hidden="1">
      <c r="B94" s="583" t="s">
        <v>1211</v>
      </c>
      <c r="C94" s="367">
        <f>+'retiros o dividendos ejercicio'!N14</f>
        <v>0</v>
      </c>
      <c r="D94" s="365"/>
      <c r="E94" s="365"/>
      <c r="F94" s="378">
        <f t="shared" si="9"/>
        <v>0</v>
      </c>
      <c r="G94" s="379">
        <f t="shared" si="10"/>
        <v>0</v>
      </c>
      <c r="H94" s="379"/>
      <c r="I94" s="379"/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80"/>
      <c r="U94" s="380"/>
      <c r="V94" s="380"/>
      <c r="W94" s="380"/>
      <c r="X94" s="380"/>
      <c r="Y94" s="379"/>
      <c r="Z94" s="379">
        <f t="shared" si="11"/>
        <v>0</v>
      </c>
      <c r="AA94" s="379"/>
      <c r="AB94" s="379"/>
      <c r="AC94" s="379"/>
      <c r="AD94" s="379"/>
      <c r="AE94" s="379"/>
      <c r="AF94" s="379"/>
      <c r="AG94" s="379"/>
      <c r="AH94" s="379"/>
      <c r="AI94" s="379"/>
      <c r="AJ94" s="379"/>
      <c r="AL94" s="403"/>
      <c r="AM94" s="403"/>
    </row>
    <row r="95" spans="2:39" ht="18.75" hidden="1">
      <c r="B95" s="583" t="s">
        <v>1212</v>
      </c>
      <c r="C95" s="367">
        <f>+'retiros o dividendos ejercicio'!O14</f>
        <v>0</v>
      </c>
      <c r="D95" s="365"/>
      <c r="E95" s="365"/>
      <c r="F95" s="378">
        <f t="shared" si="9"/>
        <v>0</v>
      </c>
      <c r="G95" s="379">
        <f t="shared" si="10"/>
        <v>0</v>
      </c>
      <c r="H95" s="379"/>
      <c r="I95" s="379"/>
      <c r="J95" s="379"/>
      <c r="K95" s="379"/>
      <c r="L95" s="379"/>
      <c r="M95" s="379"/>
      <c r="N95" s="379"/>
      <c r="O95" s="379"/>
      <c r="P95" s="379"/>
      <c r="Q95" s="379"/>
      <c r="R95" s="379"/>
      <c r="S95" s="379"/>
      <c r="T95" s="380"/>
      <c r="U95" s="380"/>
      <c r="V95" s="380"/>
      <c r="W95" s="380"/>
      <c r="X95" s="380"/>
      <c r="Y95" s="379"/>
      <c r="Z95" s="379">
        <f t="shared" si="11"/>
        <v>0</v>
      </c>
      <c r="AA95" s="379"/>
      <c r="AB95" s="379"/>
      <c r="AC95" s="379"/>
      <c r="AD95" s="379"/>
      <c r="AE95" s="379"/>
      <c r="AF95" s="379"/>
      <c r="AG95" s="379"/>
      <c r="AH95" s="379"/>
      <c r="AI95" s="379"/>
      <c r="AJ95" s="379"/>
      <c r="AL95" s="403"/>
      <c r="AM95" s="403"/>
    </row>
    <row r="96" spans="2:39" ht="18.75" hidden="1">
      <c r="B96" s="583" t="s">
        <v>1213</v>
      </c>
      <c r="C96" s="367">
        <f>+'retiros o dividendos ejercicio'!J15</f>
        <v>0</v>
      </c>
      <c r="D96" s="365"/>
      <c r="E96" s="365"/>
      <c r="F96" s="378">
        <f t="shared" si="9"/>
        <v>0</v>
      </c>
      <c r="G96" s="379">
        <f t="shared" si="10"/>
        <v>0</v>
      </c>
      <c r="H96" s="379"/>
      <c r="I96" s="379"/>
      <c r="J96" s="379"/>
      <c r="K96" s="379"/>
      <c r="L96" s="379"/>
      <c r="M96" s="379"/>
      <c r="N96" s="379"/>
      <c r="O96" s="379"/>
      <c r="P96" s="379"/>
      <c r="Q96" s="379"/>
      <c r="R96" s="379"/>
      <c r="S96" s="379"/>
      <c r="T96" s="380"/>
      <c r="U96" s="380"/>
      <c r="V96" s="380"/>
      <c r="W96" s="380"/>
      <c r="X96" s="380"/>
      <c r="Y96" s="379"/>
      <c r="Z96" s="379">
        <f t="shared" si="11"/>
        <v>0</v>
      </c>
      <c r="AA96" s="379"/>
      <c r="AB96" s="379"/>
      <c r="AC96" s="379"/>
      <c r="AD96" s="379"/>
      <c r="AE96" s="379"/>
      <c r="AF96" s="379"/>
      <c r="AG96" s="379"/>
      <c r="AH96" s="379"/>
      <c r="AI96" s="379"/>
      <c r="AJ96" s="379"/>
      <c r="AL96" s="403"/>
      <c r="AM96" s="403"/>
    </row>
    <row r="97" spans="2:39" ht="18.75" hidden="1">
      <c r="B97" s="583" t="s">
        <v>1419</v>
      </c>
      <c r="C97" s="367">
        <f>+'retiros o dividendos ejercicio'!K15</f>
        <v>0</v>
      </c>
      <c r="D97" s="365"/>
      <c r="E97" s="365"/>
      <c r="F97" s="378">
        <f t="shared" si="9"/>
        <v>0</v>
      </c>
      <c r="G97" s="379">
        <f t="shared" si="10"/>
        <v>0</v>
      </c>
      <c r="H97" s="379"/>
      <c r="I97" s="379"/>
      <c r="J97" s="379"/>
      <c r="K97" s="379"/>
      <c r="L97" s="379"/>
      <c r="M97" s="379"/>
      <c r="N97" s="379"/>
      <c r="O97" s="379"/>
      <c r="P97" s="379"/>
      <c r="Q97" s="379"/>
      <c r="R97" s="379"/>
      <c r="S97" s="379"/>
      <c r="T97" s="380"/>
      <c r="U97" s="380"/>
      <c r="V97" s="380"/>
      <c r="W97" s="380"/>
      <c r="X97" s="380"/>
      <c r="Y97" s="379"/>
      <c r="Z97" s="379">
        <f t="shared" si="11"/>
        <v>0</v>
      </c>
      <c r="AA97" s="379"/>
      <c r="AB97" s="379"/>
      <c r="AC97" s="379"/>
      <c r="AD97" s="379"/>
      <c r="AE97" s="379"/>
      <c r="AF97" s="379"/>
      <c r="AG97" s="379"/>
      <c r="AH97" s="379"/>
      <c r="AI97" s="379"/>
      <c r="AJ97" s="379"/>
      <c r="AL97" s="403" t="s">
        <v>96</v>
      </c>
      <c r="AM97" s="403">
        <f>+AJ34</f>
        <v>0</v>
      </c>
    </row>
    <row r="98" spans="2:39" ht="18.75" hidden="1">
      <c r="B98" s="583" t="s">
        <v>1214</v>
      </c>
      <c r="C98" s="367">
        <f>+'retiros o dividendos ejercicio'!L15</f>
        <v>0</v>
      </c>
      <c r="D98" s="365"/>
      <c r="E98" s="365"/>
      <c r="F98" s="378">
        <f t="shared" si="9"/>
        <v>0</v>
      </c>
      <c r="G98" s="379">
        <f t="shared" si="10"/>
        <v>0</v>
      </c>
      <c r="H98" s="379"/>
      <c r="I98" s="379"/>
      <c r="J98" s="379"/>
      <c r="K98" s="379"/>
      <c r="L98" s="379"/>
      <c r="M98" s="379"/>
      <c r="N98" s="379"/>
      <c r="O98" s="379"/>
      <c r="P98" s="379"/>
      <c r="Q98" s="379"/>
      <c r="R98" s="379"/>
      <c r="S98" s="379"/>
      <c r="T98" s="380"/>
      <c r="U98" s="380"/>
      <c r="V98" s="380"/>
      <c r="W98" s="380"/>
      <c r="X98" s="380"/>
      <c r="Y98" s="379"/>
      <c r="Z98" s="379">
        <f t="shared" si="11"/>
        <v>0</v>
      </c>
      <c r="AA98" s="379"/>
      <c r="AB98" s="379"/>
      <c r="AC98" s="379"/>
      <c r="AD98" s="379"/>
      <c r="AE98" s="379"/>
      <c r="AF98" s="379"/>
      <c r="AG98" s="379"/>
      <c r="AH98" s="379"/>
      <c r="AI98" s="379"/>
      <c r="AJ98" s="379"/>
      <c r="AL98" s="4"/>
      <c r="AM98" s="4"/>
    </row>
    <row r="99" spans="2:39" ht="18.75" hidden="1">
      <c r="B99" s="583" t="s">
        <v>1215</v>
      </c>
      <c r="C99" s="367">
        <f>+'retiros o dividendos ejercicio'!M15</f>
        <v>0</v>
      </c>
      <c r="D99" s="365"/>
      <c r="E99" s="365"/>
      <c r="F99" s="378">
        <f t="shared" si="9"/>
        <v>0</v>
      </c>
      <c r="G99" s="379">
        <f t="shared" si="10"/>
        <v>0</v>
      </c>
      <c r="H99" s="379"/>
      <c r="I99" s="379"/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80"/>
      <c r="U99" s="380"/>
      <c r="V99" s="380"/>
      <c r="W99" s="380"/>
      <c r="X99" s="380"/>
      <c r="Y99" s="379"/>
      <c r="Z99" s="379">
        <f t="shared" si="11"/>
        <v>0</v>
      </c>
      <c r="AA99" s="379"/>
      <c r="AB99" s="379"/>
      <c r="AC99" s="379"/>
      <c r="AD99" s="379"/>
      <c r="AE99" s="379"/>
      <c r="AF99" s="379"/>
      <c r="AG99" s="379"/>
      <c r="AH99" s="379"/>
      <c r="AI99" s="379"/>
      <c r="AJ99" s="379"/>
      <c r="AL99" s="4"/>
      <c r="AM99" s="4"/>
    </row>
    <row r="100" spans="2:39" ht="18.75" hidden="1">
      <c r="B100" s="583" t="s">
        <v>1216</v>
      </c>
      <c r="C100" s="367">
        <f>+'retiros o dividendos ejercicio'!N15</f>
        <v>0</v>
      </c>
      <c r="D100" s="365"/>
      <c r="E100" s="365"/>
      <c r="F100" s="378">
        <f t="shared" ref="F100:F113" si="12">SUM(G100:S100)</f>
        <v>0</v>
      </c>
      <c r="G100" s="379">
        <f t="shared" si="10"/>
        <v>0</v>
      </c>
      <c r="H100" s="379"/>
      <c r="I100" s="379"/>
      <c r="J100" s="379"/>
      <c r="K100" s="379"/>
      <c r="L100" s="379"/>
      <c r="M100" s="379"/>
      <c r="N100" s="379"/>
      <c r="O100" s="379"/>
      <c r="P100" s="379"/>
      <c r="Q100" s="379"/>
      <c r="R100" s="379"/>
      <c r="S100" s="379"/>
      <c r="T100" s="380"/>
      <c r="U100" s="380"/>
      <c r="V100" s="380"/>
      <c r="W100" s="380"/>
      <c r="X100" s="380"/>
      <c r="Y100" s="379"/>
      <c r="Z100" s="379">
        <f t="shared" si="11"/>
        <v>0</v>
      </c>
      <c r="AA100" s="379"/>
      <c r="AB100" s="379"/>
      <c r="AC100" s="379"/>
      <c r="AD100" s="379"/>
      <c r="AE100" s="379"/>
      <c r="AF100" s="379"/>
      <c r="AG100" s="379"/>
      <c r="AH100" s="379"/>
      <c r="AI100" s="379"/>
      <c r="AJ100" s="379"/>
      <c r="AL100" s="4"/>
      <c r="AM100" s="4"/>
    </row>
    <row r="101" spans="2:39" ht="18.75" hidden="1">
      <c r="B101" s="583" t="s">
        <v>1217</v>
      </c>
      <c r="C101" s="367">
        <f>+'retiros o dividendos ejercicio'!O15</f>
        <v>0</v>
      </c>
      <c r="D101" s="365"/>
      <c r="E101" s="365"/>
      <c r="F101" s="378">
        <f t="shared" si="12"/>
        <v>0</v>
      </c>
      <c r="G101" s="379">
        <f t="shared" ref="G101" si="13">-C101</f>
        <v>0</v>
      </c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80"/>
      <c r="U101" s="380"/>
      <c r="V101" s="380"/>
      <c r="W101" s="380"/>
      <c r="X101" s="380"/>
      <c r="Y101" s="379"/>
      <c r="Z101" s="379">
        <f t="shared" ref="Z101" si="14">+G101*$X$10</f>
        <v>0</v>
      </c>
      <c r="AA101" s="379"/>
      <c r="AB101" s="379"/>
      <c r="AC101" s="379"/>
      <c r="AD101" s="379"/>
      <c r="AE101" s="379"/>
      <c r="AF101" s="379"/>
      <c r="AG101" s="379"/>
      <c r="AH101" s="379"/>
      <c r="AI101" s="379"/>
      <c r="AJ101" s="379"/>
      <c r="AL101" s="4"/>
      <c r="AM101" s="4"/>
    </row>
    <row r="102" spans="2:39" ht="18.75">
      <c r="B102" s="583" t="s">
        <v>1420</v>
      </c>
      <c r="C102" s="367">
        <f>+'retiros o dividendos ejercicio'!J16</f>
        <v>10000000</v>
      </c>
      <c r="D102" s="365"/>
      <c r="E102" s="365"/>
      <c r="F102" s="378">
        <f t="shared" si="12"/>
        <v>-2057786.2613994912</v>
      </c>
      <c r="G102" s="379">
        <f>+Z102/X10</f>
        <v>-2057786.2613994912</v>
      </c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80"/>
      <c r="U102" s="380"/>
      <c r="V102" s="380"/>
      <c r="W102" s="380"/>
      <c r="X102" s="380"/>
      <c r="Y102" s="379"/>
      <c r="Z102" s="379">
        <v>-761099</v>
      </c>
      <c r="AA102" s="379"/>
      <c r="AB102" s="379"/>
      <c r="AC102" s="379"/>
      <c r="AD102" s="379"/>
      <c r="AE102" s="379"/>
      <c r="AF102" s="379"/>
      <c r="AG102" s="379"/>
      <c r="AH102" s="379"/>
      <c r="AI102" s="379"/>
      <c r="AJ102" s="379"/>
      <c r="AL102" s="4"/>
      <c r="AM102" s="4"/>
    </row>
    <row r="103" spans="2:39" ht="18.75">
      <c r="B103" s="583"/>
      <c r="C103" s="367"/>
      <c r="D103" s="365"/>
      <c r="E103" s="365"/>
      <c r="F103" s="378">
        <f t="shared" si="12"/>
        <v>-7942213.7386005092</v>
      </c>
      <c r="G103" s="379">
        <f>-C102-G102</f>
        <v>-7942213.7386005092</v>
      </c>
      <c r="H103" s="379"/>
      <c r="I103" s="379"/>
      <c r="J103" s="379"/>
      <c r="K103" s="379"/>
      <c r="L103" s="379"/>
      <c r="M103" s="379"/>
      <c r="N103" s="379"/>
      <c r="O103" s="379"/>
      <c r="P103" s="379"/>
      <c r="Q103" s="379"/>
      <c r="R103" s="379"/>
      <c r="S103" s="379"/>
      <c r="T103" s="380"/>
      <c r="U103" s="380"/>
      <c r="V103" s="380"/>
      <c r="W103" s="380"/>
      <c r="X103" s="380"/>
      <c r="Y103" s="379"/>
      <c r="Z103" s="379"/>
      <c r="AA103" s="379"/>
      <c r="AB103" s="379"/>
      <c r="AC103" s="379"/>
      <c r="AD103" s="379"/>
      <c r="AE103" s="379"/>
      <c r="AF103" s="379"/>
      <c r="AG103" s="379"/>
      <c r="AH103" s="379"/>
      <c r="AI103" s="379"/>
      <c r="AJ103" s="379"/>
      <c r="AL103" s="4"/>
      <c r="AM103" s="4"/>
    </row>
    <row r="104" spans="2:39" ht="18.75" hidden="1">
      <c r="B104" s="583"/>
      <c r="C104" s="367"/>
      <c r="D104" s="365"/>
      <c r="E104" s="365"/>
      <c r="F104" s="378">
        <f t="shared" si="12"/>
        <v>0</v>
      </c>
      <c r="G104" s="379">
        <f>-C102-G102-G103</f>
        <v>0</v>
      </c>
      <c r="H104" s="379"/>
      <c r="I104" s="379"/>
      <c r="J104" s="379"/>
      <c r="K104" s="379"/>
      <c r="L104" s="379"/>
      <c r="M104" s="379"/>
      <c r="N104" s="379"/>
      <c r="O104" s="379"/>
      <c r="P104" s="379"/>
      <c r="Q104" s="379"/>
      <c r="R104" s="379"/>
      <c r="S104" s="379"/>
      <c r="T104" s="380"/>
      <c r="U104" s="380"/>
      <c r="V104" s="380"/>
      <c r="W104" s="380"/>
      <c r="X104" s="380"/>
      <c r="Y104" s="379"/>
      <c r="Z104" s="379"/>
      <c r="AA104" s="379"/>
      <c r="AB104" s="379"/>
      <c r="AC104" s="379"/>
      <c r="AD104" s="379"/>
      <c r="AE104" s="379"/>
      <c r="AF104" s="379"/>
      <c r="AG104" s="379"/>
      <c r="AH104" s="379"/>
      <c r="AI104" s="379"/>
      <c r="AJ104" s="379"/>
      <c r="AL104" s="4"/>
      <c r="AM104" s="4"/>
    </row>
    <row r="105" spans="2:39" ht="18.75">
      <c r="B105" s="583" t="s">
        <v>1421</v>
      </c>
      <c r="C105" s="367">
        <f>+'retiros o dividendos ejercicio'!K16</f>
        <v>10000000</v>
      </c>
      <c r="D105" s="365"/>
      <c r="E105" s="365"/>
      <c r="F105" s="378">
        <f t="shared" si="12"/>
        <v>-2057786.2613994912</v>
      </c>
      <c r="G105" s="379">
        <f>+Z105/X10</f>
        <v>-2057786.2613994912</v>
      </c>
      <c r="H105" s="379"/>
      <c r="I105" s="379"/>
      <c r="J105" s="379"/>
      <c r="K105" s="379"/>
      <c r="L105" s="379"/>
      <c r="M105" s="379"/>
      <c r="N105" s="379"/>
      <c r="O105" s="379"/>
      <c r="P105" s="379"/>
      <c r="Q105" s="379"/>
      <c r="R105" s="379"/>
      <c r="S105" s="379"/>
      <c r="T105" s="380"/>
      <c r="U105" s="380"/>
      <c r="V105" s="380"/>
      <c r="W105" s="380"/>
      <c r="X105" s="380"/>
      <c r="Y105" s="379"/>
      <c r="Z105" s="379">
        <f>+Z102</f>
        <v>-761099</v>
      </c>
      <c r="AA105" s="379"/>
      <c r="AB105" s="379"/>
      <c r="AC105" s="379"/>
      <c r="AD105" s="379"/>
      <c r="AE105" s="379"/>
      <c r="AF105" s="379"/>
      <c r="AG105" s="379"/>
      <c r="AH105" s="379"/>
      <c r="AI105" s="379"/>
      <c r="AJ105" s="379"/>
      <c r="AL105" s="4"/>
      <c r="AM105" s="4"/>
    </row>
    <row r="106" spans="2:39" ht="18.75">
      <c r="B106" s="583"/>
      <c r="C106" s="367"/>
      <c r="D106" s="365"/>
      <c r="E106" s="365"/>
      <c r="F106" s="378">
        <f t="shared" si="12"/>
        <v>-7942213.7386005092</v>
      </c>
      <c r="G106" s="379">
        <f>+G103</f>
        <v>-7942213.7386005092</v>
      </c>
      <c r="H106" s="379"/>
      <c r="I106" s="379"/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80"/>
      <c r="U106" s="380"/>
      <c r="V106" s="380"/>
      <c r="W106" s="380"/>
      <c r="X106" s="380"/>
      <c r="Y106" s="379"/>
      <c r="Z106" s="379"/>
      <c r="AA106" s="379"/>
      <c r="AB106" s="379"/>
      <c r="AC106" s="379"/>
      <c r="AD106" s="379"/>
      <c r="AE106" s="379"/>
      <c r="AF106" s="379"/>
      <c r="AG106" s="379"/>
      <c r="AH106" s="379"/>
      <c r="AI106" s="379"/>
      <c r="AJ106" s="379"/>
      <c r="AL106" s="4"/>
      <c r="AM106" s="4"/>
    </row>
    <row r="107" spans="2:39" ht="18.75" hidden="1">
      <c r="B107" s="583"/>
      <c r="C107" s="367"/>
      <c r="D107" s="365"/>
      <c r="E107" s="365"/>
      <c r="F107" s="378">
        <f t="shared" si="12"/>
        <v>0</v>
      </c>
      <c r="G107" s="379">
        <f>-C105-G105-G106</f>
        <v>0</v>
      </c>
      <c r="H107" s="379"/>
      <c r="I107" s="379"/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80"/>
      <c r="U107" s="380"/>
      <c r="V107" s="380"/>
      <c r="W107" s="380"/>
      <c r="X107" s="380"/>
      <c r="Y107" s="379"/>
      <c r="Z107" s="379"/>
      <c r="AA107" s="379"/>
      <c r="AB107" s="379"/>
      <c r="AC107" s="379"/>
      <c r="AD107" s="379"/>
      <c r="AE107" s="379"/>
      <c r="AF107" s="379"/>
      <c r="AG107" s="379"/>
      <c r="AH107" s="379"/>
      <c r="AI107" s="379"/>
      <c r="AJ107" s="379"/>
      <c r="AL107" s="4"/>
      <c r="AM107" s="4"/>
    </row>
    <row r="108" spans="2:39" ht="18.75">
      <c r="B108" s="583" t="s">
        <v>1218</v>
      </c>
      <c r="C108" s="367">
        <f>+'retiros o dividendos ejercicio'!L16</f>
        <v>10000000</v>
      </c>
      <c r="D108" s="365"/>
      <c r="E108" s="365"/>
      <c r="F108" s="378">
        <f t="shared" si="12"/>
        <v>-2057786.2613994912</v>
      </c>
      <c r="G108" s="379">
        <f>+Z108/X10</f>
        <v>-2057786.2613994912</v>
      </c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364"/>
      <c r="U108" s="364"/>
      <c r="V108" s="364"/>
      <c r="W108" s="364"/>
      <c r="X108" s="364"/>
      <c r="Y108" s="124"/>
      <c r="Z108" s="379">
        <f>+Z105</f>
        <v>-761099</v>
      </c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L108" s="4"/>
      <c r="AM108" s="4"/>
    </row>
    <row r="109" spans="2:39" ht="19.5" thickBot="1">
      <c r="B109" s="583"/>
      <c r="C109" s="367"/>
      <c r="D109" s="365"/>
      <c r="E109" s="365"/>
      <c r="F109" s="378">
        <f t="shared" si="12"/>
        <v>-7942213.7386005092</v>
      </c>
      <c r="G109" s="379">
        <f>+G106</f>
        <v>-7942213.7386005092</v>
      </c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364"/>
      <c r="U109" s="364"/>
      <c r="V109" s="364"/>
      <c r="W109" s="364"/>
      <c r="X109" s="364"/>
      <c r="Y109" s="124"/>
      <c r="Z109" s="379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L109" s="4"/>
      <c r="AM109" s="4"/>
    </row>
    <row r="110" spans="2:39" ht="18.75" hidden="1">
      <c r="B110" s="583"/>
      <c r="C110" s="367"/>
      <c r="D110" s="365"/>
      <c r="E110" s="365"/>
      <c r="F110" s="378">
        <f t="shared" si="12"/>
        <v>0</v>
      </c>
      <c r="G110" s="379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364"/>
      <c r="U110" s="364"/>
      <c r="V110" s="364"/>
      <c r="W110" s="364"/>
      <c r="X110" s="364"/>
      <c r="Y110" s="124"/>
      <c r="Z110" s="379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L110" s="4"/>
      <c r="AM110" s="4"/>
    </row>
    <row r="111" spans="2:39" ht="18.75" hidden="1">
      <c r="B111" s="583" t="s">
        <v>1219</v>
      </c>
      <c r="C111" s="367">
        <f>+'retiros o dividendos ejercicio'!M16</f>
        <v>0</v>
      </c>
      <c r="D111" s="365"/>
      <c r="E111" s="365"/>
      <c r="F111" s="378">
        <f t="shared" si="12"/>
        <v>0</v>
      </c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364"/>
      <c r="U111" s="364"/>
      <c r="V111" s="364"/>
      <c r="W111" s="364"/>
      <c r="X111" s="36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L111" s="4"/>
      <c r="AM111" s="4"/>
    </row>
    <row r="112" spans="2:39" ht="18.75" hidden="1">
      <c r="B112" s="583" t="s">
        <v>1220</v>
      </c>
      <c r="C112" s="367">
        <f>+'retiros o dividendos ejercicio'!N16</f>
        <v>0</v>
      </c>
      <c r="D112" s="365"/>
      <c r="E112" s="365"/>
      <c r="F112" s="378">
        <f t="shared" si="12"/>
        <v>0</v>
      </c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364"/>
      <c r="U112" s="364"/>
      <c r="V112" s="364"/>
      <c r="W112" s="364"/>
      <c r="X112" s="36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L112" s="4"/>
      <c r="AM112" s="4"/>
    </row>
    <row r="113" spans="2:39" ht="19.5" hidden="1" thickBot="1">
      <c r="B113" s="584" t="s">
        <v>1221</v>
      </c>
      <c r="C113" s="428">
        <f>+'retiros o dividendos ejercicio'!O16</f>
        <v>0</v>
      </c>
      <c r="D113" s="405"/>
      <c r="E113" s="405"/>
      <c r="F113" s="378">
        <f t="shared" si="12"/>
        <v>0</v>
      </c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406"/>
      <c r="U113" s="406"/>
      <c r="V113" s="406"/>
      <c r="W113" s="406"/>
      <c r="X113" s="406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L113" s="4"/>
      <c r="AM113" s="4"/>
    </row>
    <row r="114" spans="2:39" ht="19.5" thickBot="1">
      <c r="B114" s="586" t="s">
        <v>1262</v>
      </c>
      <c r="C114" s="376">
        <f t="shared" ref="C114" si="15">SUM(C36:C113)</f>
        <v>60222000</v>
      </c>
      <c r="D114" s="376"/>
      <c r="E114" s="376"/>
      <c r="F114" s="376">
        <f>SUM(F36:F113)</f>
        <v>-60222000</v>
      </c>
      <c r="G114" s="376">
        <f>SUM(G36:G113)</f>
        <v>-60222000</v>
      </c>
      <c r="H114" s="376">
        <f t="shared" ref="H114:AJ114" si="16">SUM(H36:H113)</f>
        <v>0</v>
      </c>
      <c r="I114" s="376">
        <f t="shared" si="16"/>
        <v>0</v>
      </c>
      <c r="J114" s="376">
        <f t="shared" ref="J114" si="17">SUM(J36:J113)</f>
        <v>0</v>
      </c>
      <c r="K114" s="376"/>
      <c r="L114" s="376">
        <f t="shared" si="16"/>
        <v>0</v>
      </c>
      <c r="M114" s="376">
        <f t="shared" si="16"/>
        <v>0</v>
      </c>
      <c r="N114" s="376">
        <f t="shared" ref="N114" si="18">SUM(N36:N113)</f>
        <v>0</v>
      </c>
      <c r="O114" s="376">
        <f t="shared" si="16"/>
        <v>0</v>
      </c>
      <c r="P114" s="376">
        <f t="shared" si="16"/>
        <v>0</v>
      </c>
      <c r="Q114" s="376">
        <f t="shared" si="16"/>
        <v>0</v>
      </c>
      <c r="R114" s="376">
        <f t="shared" si="16"/>
        <v>0</v>
      </c>
      <c r="S114" s="376">
        <f t="shared" si="16"/>
        <v>0</v>
      </c>
      <c r="T114" s="376">
        <f t="shared" si="16"/>
        <v>0</v>
      </c>
      <c r="U114" s="376"/>
      <c r="V114" s="376">
        <f t="shared" si="16"/>
        <v>0</v>
      </c>
      <c r="W114" s="376"/>
      <c r="X114" s="376"/>
      <c r="Y114" s="376">
        <f t="shared" si="16"/>
        <v>0</v>
      </c>
      <c r="Z114" s="376">
        <f t="shared" si="16"/>
        <v>-13461296.586000001</v>
      </c>
      <c r="AA114" s="376"/>
      <c r="AB114" s="376"/>
      <c r="AC114" s="376">
        <f t="shared" si="16"/>
        <v>0</v>
      </c>
      <c r="AD114" s="376">
        <f t="shared" si="16"/>
        <v>0</v>
      </c>
      <c r="AE114" s="376">
        <f t="shared" si="16"/>
        <v>0</v>
      </c>
      <c r="AF114" s="376"/>
      <c r="AG114" s="376"/>
      <c r="AH114" s="376">
        <f t="shared" si="16"/>
        <v>0</v>
      </c>
      <c r="AI114" s="501"/>
      <c r="AJ114" s="377">
        <f t="shared" si="16"/>
        <v>0</v>
      </c>
      <c r="AL114" s="4"/>
      <c r="AM114" s="4"/>
    </row>
    <row r="115" spans="2:39" ht="19.5" thickBot="1">
      <c r="B115" s="585" t="s">
        <v>1308</v>
      </c>
      <c r="C115" s="2"/>
      <c r="D115" s="124"/>
      <c r="E115" s="365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364"/>
      <c r="U115" s="364"/>
      <c r="V115" s="364"/>
      <c r="W115" s="364"/>
      <c r="X115" s="36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L115" s="4"/>
      <c r="AM115" s="4"/>
    </row>
    <row r="116" spans="2:39" s="7" customFormat="1" ht="18.75" hidden="1">
      <c r="B116" s="587" t="s">
        <v>1222</v>
      </c>
      <c r="C116" s="367"/>
      <c r="D116" s="124"/>
      <c r="E116" s="366"/>
      <c r="F116" s="124"/>
      <c r="G116" s="124"/>
      <c r="H116" s="365"/>
      <c r="I116" s="365"/>
      <c r="J116" s="365"/>
      <c r="K116" s="365"/>
      <c r="L116" s="365"/>
      <c r="M116" s="365"/>
      <c r="N116" s="365"/>
      <c r="O116" s="365"/>
      <c r="P116" s="365"/>
      <c r="Q116" s="365"/>
      <c r="R116" s="365"/>
      <c r="S116" s="365"/>
      <c r="T116" s="368"/>
      <c r="U116" s="368"/>
      <c r="V116" s="368"/>
      <c r="W116" s="368"/>
      <c r="X116" s="368"/>
      <c r="Y116" s="365"/>
      <c r="Z116" s="365"/>
      <c r="AA116" s="365"/>
      <c r="AB116" s="365"/>
      <c r="AC116" s="367"/>
      <c r="AD116" s="365"/>
      <c r="AE116" s="365"/>
      <c r="AF116" s="365"/>
      <c r="AG116" s="365"/>
      <c r="AH116" s="365"/>
      <c r="AI116" s="365"/>
      <c r="AJ116" s="365"/>
      <c r="AK116" s="5"/>
      <c r="AL116" s="13"/>
      <c r="AM116" s="9"/>
    </row>
    <row r="117" spans="2:39" s="7" customFormat="1" ht="18.75" hidden="1">
      <c r="B117" s="587" t="s">
        <v>1223</v>
      </c>
      <c r="C117" s="367"/>
      <c r="D117" s="124"/>
      <c r="E117" s="366"/>
      <c r="F117" s="124"/>
      <c r="G117" s="124"/>
      <c r="H117" s="365"/>
      <c r="I117" s="365"/>
      <c r="J117" s="365"/>
      <c r="K117" s="365"/>
      <c r="L117" s="365"/>
      <c r="M117" s="365"/>
      <c r="N117" s="365"/>
      <c r="O117" s="365"/>
      <c r="P117" s="365"/>
      <c r="Q117" s="365"/>
      <c r="R117" s="365"/>
      <c r="S117" s="365"/>
      <c r="T117" s="368"/>
      <c r="U117" s="368"/>
      <c r="V117" s="368"/>
      <c r="W117" s="368"/>
      <c r="X117" s="368"/>
      <c r="Y117" s="365"/>
      <c r="Z117" s="365"/>
      <c r="AA117" s="365"/>
      <c r="AB117" s="365"/>
      <c r="AC117" s="367"/>
      <c r="AD117" s="365"/>
      <c r="AE117" s="365"/>
      <c r="AF117" s="365"/>
      <c r="AG117" s="365"/>
      <c r="AH117" s="365"/>
      <c r="AI117" s="365"/>
      <c r="AJ117" s="365"/>
      <c r="AK117" s="5"/>
      <c r="AL117" s="13"/>
      <c r="AM117" s="9"/>
    </row>
    <row r="118" spans="2:39" s="7" customFormat="1" ht="18.75" hidden="1">
      <c r="B118" s="587" t="s">
        <v>1224</v>
      </c>
      <c r="C118" s="365"/>
      <c r="D118" s="124"/>
      <c r="E118" s="366"/>
      <c r="F118" s="124"/>
      <c r="G118" s="124"/>
      <c r="H118" s="365"/>
      <c r="I118" s="365"/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8"/>
      <c r="U118" s="368"/>
      <c r="V118" s="368"/>
      <c r="W118" s="368"/>
      <c r="X118" s="368"/>
      <c r="Y118" s="365"/>
      <c r="Z118" s="365"/>
      <c r="AA118" s="365"/>
      <c r="AB118" s="365"/>
      <c r="AC118" s="367"/>
      <c r="AD118" s="365"/>
      <c r="AE118" s="365"/>
      <c r="AF118" s="365"/>
      <c r="AG118" s="365"/>
      <c r="AH118" s="365"/>
      <c r="AI118" s="365"/>
      <c r="AJ118" s="365"/>
      <c r="AK118" s="5"/>
      <c r="AL118" s="13"/>
      <c r="AM118" s="9"/>
    </row>
    <row r="119" spans="2:39" s="7" customFormat="1" ht="18.75" hidden="1">
      <c r="B119" s="587" t="s">
        <v>1225</v>
      </c>
      <c r="C119" s="365"/>
      <c r="D119" s="124"/>
      <c r="E119" s="366"/>
      <c r="F119" s="124"/>
      <c r="G119" s="124"/>
      <c r="H119" s="365"/>
      <c r="I119" s="365"/>
      <c r="J119" s="365"/>
      <c r="K119" s="365"/>
      <c r="L119" s="365"/>
      <c r="M119" s="365"/>
      <c r="N119" s="365"/>
      <c r="O119" s="365"/>
      <c r="P119" s="365"/>
      <c r="Q119" s="365"/>
      <c r="R119" s="365"/>
      <c r="S119" s="365"/>
      <c r="T119" s="368"/>
      <c r="U119" s="368"/>
      <c r="V119" s="368"/>
      <c r="W119" s="368"/>
      <c r="X119" s="368"/>
      <c r="Y119" s="365"/>
      <c r="Z119" s="365"/>
      <c r="AA119" s="365"/>
      <c r="AB119" s="365"/>
      <c r="AC119" s="367"/>
      <c r="AD119" s="365"/>
      <c r="AE119" s="365"/>
      <c r="AF119" s="365"/>
      <c r="AG119" s="365"/>
      <c r="AH119" s="365"/>
      <c r="AI119" s="365"/>
      <c r="AJ119" s="365"/>
      <c r="AK119" s="5"/>
      <c r="AL119" s="13"/>
      <c r="AM119" s="9"/>
    </row>
    <row r="120" spans="2:39" s="7" customFormat="1" ht="18.75" hidden="1">
      <c r="B120" s="587" t="s">
        <v>1226</v>
      </c>
      <c r="C120" s="365"/>
      <c r="D120" s="124"/>
      <c r="E120" s="366"/>
      <c r="F120" s="124"/>
      <c r="G120" s="124"/>
      <c r="H120" s="365"/>
      <c r="I120" s="365"/>
      <c r="J120" s="365"/>
      <c r="K120" s="365"/>
      <c r="L120" s="365"/>
      <c r="M120" s="365"/>
      <c r="N120" s="365"/>
      <c r="O120" s="365"/>
      <c r="P120" s="365"/>
      <c r="Q120" s="365"/>
      <c r="R120" s="365"/>
      <c r="S120" s="365"/>
      <c r="T120" s="368"/>
      <c r="U120" s="368"/>
      <c r="V120" s="368"/>
      <c r="W120" s="368"/>
      <c r="X120" s="368"/>
      <c r="Y120" s="365"/>
      <c r="Z120" s="365"/>
      <c r="AA120" s="365"/>
      <c r="AB120" s="365"/>
      <c r="AC120" s="367"/>
      <c r="AD120" s="365"/>
      <c r="AE120" s="365"/>
      <c r="AF120" s="365"/>
      <c r="AG120" s="365"/>
      <c r="AH120" s="365"/>
      <c r="AI120" s="365"/>
      <c r="AJ120" s="365"/>
      <c r="AK120" s="5"/>
      <c r="AL120" s="13"/>
      <c r="AM120" s="9"/>
    </row>
    <row r="121" spans="2:39" s="7" customFormat="1" ht="19.5" hidden="1" thickBot="1">
      <c r="B121" s="588" t="s">
        <v>1227</v>
      </c>
      <c r="C121" s="405"/>
      <c r="D121" s="124"/>
      <c r="E121" s="366"/>
      <c r="F121" s="124"/>
      <c r="G121" s="124"/>
      <c r="H121" s="365"/>
      <c r="I121" s="365"/>
      <c r="J121" s="365"/>
      <c r="K121" s="365"/>
      <c r="L121" s="365"/>
      <c r="M121" s="365"/>
      <c r="N121" s="365"/>
      <c r="O121" s="365"/>
      <c r="P121" s="365"/>
      <c r="Q121" s="365"/>
      <c r="R121" s="365"/>
      <c r="S121" s="365"/>
      <c r="T121" s="368"/>
      <c r="U121" s="368"/>
      <c r="V121" s="368"/>
      <c r="W121" s="368"/>
      <c r="X121" s="368"/>
      <c r="Y121" s="365"/>
      <c r="Z121" s="365"/>
      <c r="AA121" s="365"/>
      <c r="AB121" s="365"/>
      <c r="AC121" s="367"/>
      <c r="AD121" s="365"/>
      <c r="AE121" s="365"/>
      <c r="AF121" s="365"/>
      <c r="AG121" s="365"/>
      <c r="AH121" s="365"/>
      <c r="AI121" s="365"/>
      <c r="AJ121" s="365"/>
      <c r="AK121" s="5"/>
      <c r="AL121" s="13"/>
      <c r="AM121" s="9"/>
    </row>
    <row r="122" spans="2:39" s="7" customFormat="1" ht="19.5" thickBot="1">
      <c r="B122" s="586" t="s">
        <v>1309</v>
      </c>
      <c r="C122" s="410">
        <f>SUM(C116:C121)</f>
        <v>0</v>
      </c>
      <c r="D122" s="410"/>
      <c r="E122" s="410"/>
      <c r="F122" s="410">
        <f>SUM(F116:F121)</f>
        <v>0</v>
      </c>
      <c r="G122" s="410">
        <f t="shared" ref="G122:AJ122" si="19">SUM(G116:G121)</f>
        <v>0</v>
      </c>
      <c r="H122" s="410">
        <f t="shared" si="19"/>
        <v>0</v>
      </c>
      <c r="I122" s="410">
        <f t="shared" si="19"/>
        <v>0</v>
      </c>
      <c r="J122" s="410">
        <f t="shared" si="19"/>
        <v>0</v>
      </c>
      <c r="K122" s="410">
        <f t="shared" si="19"/>
        <v>0</v>
      </c>
      <c r="L122" s="410">
        <f t="shared" si="19"/>
        <v>0</v>
      </c>
      <c r="M122" s="410">
        <f t="shared" si="19"/>
        <v>0</v>
      </c>
      <c r="N122" s="410">
        <f t="shared" si="19"/>
        <v>0</v>
      </c>
      <c r="O122" s="410">
        <f t="shared" si="19"/>
        <v>0</v>
      </c>
      <c r="P122" s="410">
        <f t="shared" si="19"/>
        <v>0</v>
      </c>
      <c r="Q122" s="410">
        <f t="shared" si="19"/>
        <v>0</v>
      </c>
      <c r="R122" s="410">
        <f t="shared" si="19"/>
        <v>0</v>
      </c>
      <c r="S122" s="410">
        <f t="shared" si="19"/>
        <v>0</v>
      </c>
      <c r="T122" s="410">
        <f t="shared" si="19"/>
        <v>0</v>
      </c>
      <c r="U122" s="410">
        <f t="shared" si="19"/>
        <v>0</v>
      </c>
      <c r="V122" s="410">
        <f t="shared" si="19"/>
        <v>0</v>
      </c>
      <c r="W122" s="410">
        <f t="shared" si="19"/>
        <v>0</v>
      </c>
      <c r="X122" s="410">
        <f t="shared" si="19"/>
        <v>0</v>
      </c>
      <c r="Y122" s="410">
        <f t="shared" si="19"/>
        <v>0</v>
      </c>
      <c r="Z122" s="410">
        <f t="shared" si="19"/>
        <v>0</v>
      </c>
      <c r="AA122" s="410">
        <f t="shared" si="19"/>
        <v>0</v>
      </c>
      <c r="AB122" s="410">
        <f t="shared" si="19"/>
        <v>0</v>
      </c>
      <c r="AC122" s="410">
        <f t="shared" si="19"/>
        <v>0</v>
      </c>
      <c r="AD122" s="410">
        <f t="shared" si="19"/>
        <v>0</v>
      </c>
      <c r="AE122" s="410">
        <f t="shared" si="19"/>
        <v>0</v>
      </c>
      <c r="AF122" s="410">
        <f t="shared" si="19"/>
        <v>0</v>
      </c>
      <c r="AG122" s="410">
        <f t="shared" si="19"/>
        <v>0</v>
      </c>
      <c r="AH122" s="410">
        <f t="shared" si="19"/>
        <v>0</v>
      </c>
      <c r="AI122" s="410">
        <f t="shared" si="19"/>
        <v>0</v>
      </c>
      <c r="AJ122" s="410">
        <f t="shared" si="19"/>
        <v>0</v>
      </c>
      <c r="AK122" s="5"/>
      <c r="AL122" s="13"/>
      <c r="AM122" s="9"/>
    </row>
    <row r="123" spans="2:39" s="7" customFormat="1" ht="18.75">
      <c r="B123" s="589" t="s">
        <v>1228</v>
      </c>
      <c r="C123" s="407"/>
      <c r="D123" s="124"/>
      <c r="E123" s="366"/>
      <c r="F123" s="124"/>
      <c r="G123" s="124"/>
      <c r="H123" s="365"/>
      <c r="I123" s="365"/>
      <c r="J123" s="365"/>
      <c r="K123" s="365"/>
      <c r="L123" s="365"/>
      <c r="M123" s="365"/>
      <c r="N123" s="365"/>
      <c r="O123" s="365"/>
      <c r="P123" s="365"/>
      <c r="Q123" s="365"/>
      <c r="R123" s="365"/>
      <c r="S123" s="365"/>
      <c r="T123" s="368"/>
      <c r="U123" s="368"/>
      <c r="V123" s="368"/>
      <c r="W123" s="368"/>
      <c r="X123" s="368"/>
      <c r="Y123" s="365"/>
      <c r="Z123" s="379"/>
      <c r="AA123" s="379"/>
      <c r="AB123" s="379"/>
      <c r="AC123" s="367"/>
      <c r="AD123" s="365"/>
      <c r="AE123" s="365"/>
      <c r="AF123" s="365"/>
      <c r="AG123" s="365"/>
      <c r="AH123" s="365"/>
      <c r="AI123" s="365"/>
      <c r="AJ123" s="365"/>
      <c r="AK123" s="5"/>
      <c r="AL123" s="13"/>
      <c r="AM123" s="9"/>
    </row>
    <row r="124" spans="2:39" s="7" customFormat="1" ht="18.75">
      <c r="B124" s="587" t="s">
        <v>1229</v>
      </c>
      <c r="C124" s="367"/>
      <c r="D124" s="124"/>
      <c r="E124" s="366"/>
      <c r="F124" s="124"/>
      <c r="G124" s="124"/>
      <c r="H124" s="365"/>
      <c r="I124" s="365"/>
      <c r="J124" s="365"/>
      <c r="K124" s="365"/>
      <c r="L124" s="365"/>
      <c r="M124" s="365"/>
      <c r="N124" s="365"/>
      <c r="O124" s="365"/>
      <c r="P124" s="365"/>
      <c r="Q124" s="365"/>
      <c r="R124" s="365"/>
      <c r="S124" s="365"/>
      <c r="T124" s="368"/>
      <c r="U124" s="368"/>
      <c r="V124" s="368"/>
      <c r="W124" s="368"/>
      <c r="X124" s="368"/>
      <c r="Y124" s="365"/>
      <c r="Z124" s="379">
        <f>-C124*Z13</f>
        <v>0</v>
      </c>
      <c r="AA124" s="379"/>
      <c r="AB124" s="379"/>
      <c r="AC124" s="367"/>
      <c r="AD124" s="365"/>
      <c r="AE124" s="365"/>
      <c r="AF124" s="365"/>
      <c r="AG124" s="365"/>
      <c r="AH124" s="365"/>
      <c r="AI124" s="365"/>
      <c r="AJ124" s="365"/>
      <c r="AK124" s="5"/>
      <c r="AL124" s="13"/>
      <c r="AM124" s="9"/>
    </row>
    <row r="125" spans="2:39" ht="19.5" thickBot="1">
      <c r="B125" s="588" t="s">
        <v>1060</v>
      </c>
      <c r="C125" s="367">
        <f>+'RLI  final'!D15</f>
        <v>0</v>
      </c>
      <c r="D125" s="370"/>
      <c r="E125" s="370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406"/>
      <c r="U125" s="406"/>
      <c r="V125" s="406"/>
      <c r="W125" s="406"/>
      <c r="X125" s="406"/>
      <c r="Y125" s="127"/>
      <c r="Z125" s="379">
        <f>-'RLI  final'!D16*'RREE  final'!X10</f>
        <v>-81297.875783488009</v>
      </c>
      <c r="AA125" s="381"/>
      <c r="AB125" s="381"/>
      <c r="AC125" s="127"/>
      <c r="AD125" s="127"/>
      <c r="AE125" s="127"/>
      <c r="AF125" s="127"/>
      <c r="AG125" s="127"/>
      <c r="AH125" s="127"/>
      <c r="AI125" s="127"/>
      <c r="AJ125" s="127"/>
      <c r="AL125" s="4"/>
      <c r="AM125" s="4"/>
    </row>
    <row r="126" spans="2:39" s="7" customFormat="1" ht="19.5" thickBot="1">
      <c r="B126" s="586" t="s">
        <v>1460</v>
      </c>
      <c r="C126" s="409"/>
      <c r="D126" s="409"/>
      <c r="E126" s="409"/>
      <c r="F126" s="376">
        <f t="shared" ref="F126:AC126" si="20">+F34+F114+F122</f>
        <v>427158457.11000001</v>
      </c>
      <c r="G126" s="376">
        <f t="shared" si="20"/>
        <v>392297270.75</v>
      </c>
      <c r="H126" s="376">
        <f t="shared" si="20"/>
        <v>37013829.710000001</v>
      </c>
      <c r="I126" s="376">
        <f t="shared" si="20"/>
        <v>0</v>
      </c>
      <c r="J126" s="376">
        <f t="shared" si="20"/>
        <v>0</v>
      </c>
      <c r="K126" s="376">
        <f t="shared" si="20"/>
        <v>0</v>
      </c>
      <c r="L126" s="376">
        <f t="shared" si="20"/>
        <v>0</v>
      </c>
      <c r="M126" s="376">
        <f t="shared" si="20"/>
        <v>0</v>
      </c>
      <c r="N126" s="376">
        <f t="shared" si="20"/>
        <v>0</v>
      </c>
      <c r="O126" s="376">
        <f t="shared" si="20"/>
        <v>0</v>
      </c>
      <c r="P126" s="376">
        <f t="shared" si="20"/>
        <v>0</v>
      </c>
      <c r="Q126" s="376">
        <f t="shared" si="20"/>
        <v>0</v>
      </c>
      <c r="R126" s="376">
        <f t="shared" si="20"/>
        <v>0</v>
      </c>
      <c r="S126" s="376">
        <f t="shared" si="20"/>
        <v>-2152643.35</v>
      </c>
      <c r="T126" s="376">
        <f t="shared" si="20"/>
        <v>0</v>
      </c>
      <c r="U126" s="376">
        <f t="shared" si="20"/>
        <v>0</v>
      </c>
      <c r="V126" s="376">
        <f t="shared" si="20"/>
        <v>0</v>
      </c>
      <c r="W126" s="376">
        <f t="shared" si="20"/>
        <v>0</v>
      </c>
      <c r="X126" s="376">
        <f t="shared" si="20"/>
        <v>0</v>
      </c>
      <c r="Y126" s="376">
        <f t="shared" si="20"/>
        <v>0</v>
      </c>
      <c r="Z126" s="376">
        <f>+Z125</f>
        <v>-81297.875783488009</v>
      </c>
      <c r="AA126" s="376">
        <f t="shared" si="20"/>
        <v>0</v>
      </c>
      <c r="AB126" s="376">
        <f t="shared" si="20"/>
        <v>0</v>
      </c>
      <c r="AC126" s="376">
        <f t="shared" si="20"/>
        <v>0</v>
      </c>
      <c r="AD126" s="376">
        <f t="shared" ref="AD126:AJ126" si="21">+AD34+AD114+AD122</f>
        <v>0</v>
      </c>
      <c r="AE126" s="376">
        <f t="shared" si="21"/>
        <v>0</v>
      </c>
      <c r="AF126" s="376">
        <f t="shared" si="21"/>
        <v>0</v>
      </c>
      <c r="AG126" s="376">
        <f t="shared" si="21"/>
        <v>0</v>
      </c>
      <c r="AH126" s="376">
        <f t="shared" si="21"/>
        <v>0</v>
      </c>
      <c r="AI126" s="376">
        <f t="shared" si="21"/>
        <v>0</v>
      </c>
      <c r="AJ126" s="376">
        <f t="shared" si="21"/>
        <v>0</v>
      </c>
      <c r="AK126" s="5"/>
      <c r="AL126" s="9">
        <f>SUM(AL20:AL116)</f>
        <v>0</v>
      </c>
      <c r="AM126" s="9"/>
    </row>
    <row r="127" spans="2:39" ht="18.75">
      <c r="B127" s="590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342"/>
      <c r="U127" s="342"/>
      <c r="V127" s="342"/>
      <c r="W127" s="342"/>
      <c r="X127" s="342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L127" s="4"/>
      <c r="AM127" s="4"/>
    </row>
    <row r="128" spans="2:39" ht="18.75">
      <c r="B128" s="585" t="s">
        <v>1320</v>
      </c>
      <c r="C128" s="2"/>
      <c r="Z128" s="4"/>
      <c r="AE128">
        <f>+AE126/3</f>
        <v>0</v>
      </c>
    </row>
    <row r="129" spans="2:26" ht="18.75">
      <c r="B129" s="369" t="s">
        <v>1222</v>
      </c>
      <c r="C129" s="367">
        <f>+C66+G66+I66+S66+G67</f>
        <v>0</v>
      </c>
      <c r="Z129" s="4"/>
    </row>
    <row r="130" spans="2:26" ht="18.75">
      <c r="B130" s="369" t="s">
        <v>1223</v>
      </c>
      <c r="C130" s="367">
        <f>+C97</f>
        <v>0</v>
      </c>
      <c r="Z130" s="4"/>
    </row>
    <row r="131" spans="2:26" ht="18.75">
      <c r="B131" s="369" t="s">
        <v>1224</v>
      </c>
      <c r="C131" s="365"/>
    </row>
    <row r="132" spans="2:26" ht="18.75">
      <c r="B132" s="369" t="s">
        <v>1225</v>
      </c>
      <c r="C132" s="365"/>
    </row>
    <row r="133" spans="2:26" ht="18.75">
      <c r="B133" s="369" t="s">
        <v>1226</v>
      </c>
      <c r="C133" s="365"/>
    </row>
    <row r="134" spans="2:26" ht="18.75">
      <c r="B134" s="408" t="s">
        <v>1227</v>
      </c>
      <c r="C134" s="405"/>
    </row>
  </sheetData>
  <mergeCells count="26">
    <mergeCell ref="T8:AH8"/>
    <mergeCell ref="T9:AC9"/>
    <mergeCell ref="AD9:AH9"/>
    <mergeCell ref="AJ9:AJ15"/>
    <mergeCell ref="B11:B15"/>
    <mergeCell ref="C11:E15"/>
    <mergeCell ref="F11:F15"/>
    <mergeCell ref="G11:G15"/>
    <mergeCell ref="H11:H15"/>
    <mergeCell ref="I11:S11"/>
    <mergeCell ref="Y12:Z12"/>
    <mergeCell ref="I13:P13"/>
    <mergeCell ref="Q13:R13"/>
    <mergeCell ref="S13:S15"/>
    <mergeCell ref="J14:L14"/>
    <mergeCell ref="M14:P14"/>
    <mergeCell ref="W11:X11"/>
    <mergeCell ref="W12:X12"/>
    <mergeCell ref="U11:V11"/>
    <mergeCell ref="U12:V12"/>
    <mergeCell ref="Y11:Z11"/>
    <mergeCell ref="AD11:AE11"/>
    <mergeCell ref="AD12:AE12"/>
    <mergeCell ref="AF11:AG11"/>
    <mergeCell ref="AA11:AB11"/>
    <mergeCell ref="AF12:AG12"/>
  </mergeCells>
  <printOptions gridLines="1"/>
  <pageMargins left="0.78740157480314965" right="0.70866141732283472" top="0.74803149606299213" bottom="0.74803149606299213" header="0.31496062992125984" footer="0.31496062992125984"/>
  <pageSetup scale="39" orientation="landscape" r:id="rId1"/>
  <headerFooter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U13"/>
  <sheetViews>
    <sheetView showGridLines="0" zoomScaleNormal="100" workbookViewId="0">
      <selection activeCell="K13" sqref="K13:O13"/>
    </sheetView>
  </sheetViews>
  <sheetFormatPr baseColWidth="10" defaultColWidth="11.5703125" defaultRowHeight="15"/>
  <cols>
    <col min="1" max="1" width="1.85546875" style="130" customWidth="1"/>
    <col min="2" max="2" width="8.140625" style="130" customWidth="1"/>
    <col min="3" max="4" width="4.5703125" style="130" customWidth="1"/>
    <col min="5" max="5" width="7.140625" style="130" customWidth="1"/>
    <col min="6" max="6" width="7.85546875" style="130" customWidth="1"/>
    <col min="7" max="7" width="4.5703125" style="130" customWidth="1"/>
    <col min="8" max="8" width="8.140625" style="130" customWidth="1"/>
    <col min="9" max="9" width="9.42578125" style="130" customWidth="1"/>
    <col min="10" max="10" width="7.140625" style="130" customWidth="1"/>
    <col min="11" max="12" width="8.5703125" style="130" customWidth="1"/>
    <col min="13" max="13" width="4.5703125" style="130" customWidth="1"/>
    <col min="14" max="14" width="7.42578125" style="130" customWidth="1"/>
    <col min="15" max="16" width="4.5703125" style="130" customWidth="1"/>
    <col min="17" max="17" width="7" style="130" customWidth="1"/>
    <col min="18" max="18" width="8.140625" style="175" customWidth="1"/>
    <col min="19" max="19" width="8" style="130" customWidth="1"/>
    <col min="20" max="20" width="7.140625" style="130" customWidth="1"/>
    <col min="21" max="21" width="24.5703125" style="130" customWidth="1"/>
    <col min="22" max="22" width="4.5703125" style="130" customWidth="1"/>
    <col min="23" max="23" width="7.85546875" style="130" customWidth="1"/>
    <col min="24" max="24" width="8.140625" style="130" customWidth="1"/>
    <col min="25" max="28" width="4.5703125" style="130" customWidth="1"/>
    <col min="29" max="29" width="11.5703125" style="130"/>
    <col min="30" max="30" width="8.42578125" style="130" customWidth="1"/>
    <col min="31" max="31" width="5.42578125" style="130" customWidth="1"/>
    <col min="32" max="33" width="5.140625" style="130" customWidth="1"/>
    <col min="34" max="34" width="6.42578125" style="130" customWidth="1"/>
    <col min="35" max="35" width="11.5703125" style="130"/>
    <col min="36" max="36" width="8.42578125" style="130" customWidth="1"/>
    <col min="37" max="37" width="3.140625" style="130" customWidth="1"/>
    <col min="38" max="38" width="5.140625" style="130" customWidth="1"/>
    <col min="39" max="39" width="7.42578125" style="130" customWidth="1"/>
    <col min="40" max="40" width="4.5703125" style="130" customWidth="1"/>
    <col min="41" max="256" width="11.5703125" style="130"/>
    <col min="257" max="257" width="1.85546875" style="130" customWidth="1"/>
    <col min="258" max="258" width="8.140625" style="130" customWidth="1"/>
    <col min="259" max="260" width="4.5703125" style="130" customWidth="1"/>
    <col min="261" max="261" width="7.140625" style="130" customWidth="1"/>
    <col min="262" max="262" width="7.85546875" style="130" customWidth="1"/>
    <col min="263" max="263" width="4.5703125" style="130" customWidth="1"/>
    <col min="264" max="264" width="8.140625" style="130" customWidth="1"/>
    <col min="265" max="265" width="9.42578125" style="130" customWidth="1"/>
    <col min="266" max="266" width="7.140625" style="130" customWidth="1"/>
    <col min="267" max="268" width="8.5703125" style="130" customWidth="1"/>
    <col min="269" max="269" width="4.5703125" style="130" customWidth="1"/>
    <col min="270" max="270" width="7.42578125" style="130" customWidth="1"/>
    <col min="271" max="272" width="4.5703125" style="130" customWidth="1"/>
    <col min="273" max="273" width="7" style="130" customWidth="1"/>
    <col min="274" max="274" width="8.140625" style="130" customWidth="1"/>
    <col min="275" max="275" width="8" style="130" customWidth="1"/>
    <col min="276" max="276" width="7.140625" style="130" customWidth="1"/>
    <col min="277" max="277" width="6.5703125" style="130" customWidth="1"/>
    <col min="278" max="278" width="4.5703125" style="130" customWidth="1"/>
    <col min="279" max="279" width="7.85546875" style="130" customWidth="1"/>
    <col min="280" max="280" width="8.140625" style="130" customWidth="1"/>
    <col min="281" max="284" width="4.5703125" style="130" customWidth="1"/>
    <col min="285" max="285" width="11.5703125" style="130"/>
    <col min="286" max="286" width="8.42578125" style="130" customWidth="1"/>
    <col min="287" max="287" width="5.42578125" style="130" customWidth="1"/>
    <col min="288" max="289" width="5.140625" style="130" customWidth="1"/>
    <col min="290" max="290" width="6.42578125" style="130" customWidth="1"/>
    <col min="291" max="291" width="11.5703125" style="130"/>
    <col min="292" max="292" width="8.42578125" style="130" customWidth="1"/>
    <col min="293" max="293" width="3.140625" style="130" customWidth="1"/>
    <col min="294" max="294" width="5.140625" style="130" customWidth="1"/>
    <col min="295" max="295" width="7.42578125" style="130" customWidth="1"/>
    <col min="296" max="296" width="4.5703125" style="130" customWidth="1"/>
    <col min="297" max="512" width="11.5703125" style="130"/>
    <col min="513" max="513" width="1.85546875" style="130" customWidth="1"/>
    <col min="514" max="514" width="8.140625" style="130" customWidth="1"/>
    <col min="515" max="516" width="4.5703125" style="130" customWidth="1"/>
    <col min="517" max="517" width="7.140625" style="130" customWidth="1"/>
    <col min="518" max="518" width="7.85546875" style="130" customWidth="1"/>
    <col min="519" max="519" width="4.5703125" style="130" customWidth="1"/>
    <col min="520" max="520" width="8.140625" style="130" customWidth="1"/>
    <col min="521" max="521" width="9.42578125" style="130" customWidth="1"/>
    <col min="522" max="522" width="7.140625" style="130" customWidth="1"/>
    <col min="523" max="524" width="8.5703125" style="130" customWidth="1"/>
    <col min="525" max="525" width="4.5703125" style="130" customWidth="1"/>
    <col min="526" max="526" width="7.42578125" style="130" customWidth="1"/>
    <col min="527" max="528" width="4.5703125" style="130" customWidth="1"/>
    <col min="529" max="529" width="7" style="130" customWidth="1"/>
    <col min="530" max="530" width="8.140625" style="130" customWidth="1"/>
    <col min="531" max="531" width="8" style="130" customWidth="1"/>
    <col min="532" max="532" width="7.140625" style="130" customWidth="1"/>
    <col min="533" max="533" width="6.5703125" style="130" customWidth="1"/>
    <col min="534" max="534" width="4.5703125" style="130" customWidth="1"/>
    <col min="535" max="535" width="7.85546875" style="130" customWidth="1"/>
    <col min="536" max="536" width="8.140625" style="130" customWidth="1"/>
    <col min="537" max="540" width="4.5703125" style="130" customWidth="1"/>
    <col min="541" max="541" width="11.5703125" style="130"/>
    <col min="542" max="542" width="8.42578125" style="130" customWidth="1"/>
    <col min="543" max="543" width="5.42578125" style="130" customWidth="1"/>
    <col min="544" max="545" width="5.140625" style="130" customWidth="1"/>
    <col min="546" max="546" width="6.42578125" style="130" customWidth="1"/>
    <col min="547" max="547" width="11.5703125" style="130"/>
    <col min="548" max="548" width="8.42578125" style="130" customWidth="1"/>
    <col min="549" max="549" width="3.140625" style="130" customWidth="1"/>
    <col min="550" max="550" width="5.140625" style="130" customWidth="1"/>
    <col min="551" max="551" width="7.42578125" style="130" customWidth="1"/>
    <col min="552" max="552" width="4.5703125" style="130" customWidth="1"/>
    <col min="553" max="768" width="11.5703125" style="130"/>
    <col min="769" max="769" width="1.85546875" style="130" customWidth="1"/>
    <col min="770" max="770" width="8.140625" style="130" customWidth="1"/>
    <col min="771" max="772" width="4.5703125" style="130" customWidth="1"/>
    <col min="773" max="773" width="7.140625" style="130" customWidth="1"/>
    <col min="774" max="774" width="7.85546875" style="130" customWidth="1"/>
    <col min="775" max="775" width="4.5703125" style="130" customWidth="1"/>
    <col min="776" max="776" width="8.140625" style="130" customWidth="1"/>
    <col min="777" max="777" width="9.42578125" style="130" customWidth="1"/>
    <col min="778" max="778" width="7.140625" style="130" customWidth="1"/>
    <col min="779" max="780" width="8.5703125" style="130" customWidth="1"/>
    <col min="781" max="781" width="4.5703125" style="130" customWidth="1"/>
    <col min="782" max="782" width="7.42578125" style="130" customWidth="1"/>
    <col min="783" max="784" width="4.5703125" style="130" customWidth="1"/>
    <col min="785" max="785" width="7" style="130" customWidth="1"/>
    <col min="786" max="786" width="8.140625" style="130" customWidth="1"/>
    <col min="787" max="787" width="8" style="130" customWidth="1"/>
    <col min="788" max="788" width="7.140625" style="130" customWidth="1"/>
    <col min="789" max="789" width="6.5703125" style="130" customWidth="1"/>
    <col min="790" max="790" width="4.5703125" style="130" customWidth="1"/>
    <col min="791" max="791" width="7.85546875" style="130" customWidth="1"/>
    <col min="792" max="792" width="8.140625" style="130" customWidth="1"/>
    <col min="793" max="796" width="4.5703125" style="130" customWidth="1"/>
    <col min="797" max="797" width="11.5703125" style="130"/>
    <col min="798" max="798" width="8.42578125" style="130" customWidth="1"/>
    <col min="799" max="799" width="5.42578125" style="130" customWidth="1"/>
    <col min="800" max="801" width="5.140625" style="130" customWidth="1"/>
    <col min="802" max="802" width="6.42578125" style="130" customWidth="1"/>
    <col min="803" max="803" width="11.5703125" style="130"/>
    <col min="804" max="804" width="8.42578125" style="130" customWidth="1"/>
    <col min="805" max="805" width="3.140625" style="130" customWidth="1"/>
    <col min="806" max="806" width="5.140625" style="130" customWidth="1"/>
    <col min="807" max="807" width="7.42578125" style="130" customWidth="1"/>
    <col min="808" max="808" width="4.5703125" style="130" customWidth="1"/>
    <col min="809" max="1024" width="11.5703125" style="130"/>
    <col min="1025" max="1025" width="1.85546875" style="130" customWidth="1"/>
    <col min="1026" max="1026" width="8.140625" style="130" customWidth="1"/>
    <col min="1027" max="1028" width="4.5703125" style="130" customWidth="1"/>
    <col min="1029" max="1029" width="7.140625" style="130" customWidth="1"/>
    <col min="1030" max="1030" width="7.85546875" style="130" customWidth="1"/>
    <col min="1031" max="1031" width="4.5703125" style="130" customWidth="1"/>
    <col min="1032" max="1032" width="8.140625" style="130" customWidth="1"/>
    <col min="1033" max="1033" width="9.42578125" style="130" customWidth="1"/>
    <col min="1034" max="1034" width="7.140625" style="130" customWidth="1"/>
    <col min="1035" max="1036" width="8.5703125" style="130" customWidth="1"/>
    <col min="1037" max="1037" width="4.5703125" style="130" customWidth="1"/>
    <col min="1038" max="1038" width="7.42578125" style="130" customWidth="1"/>
    <col min="1039" max="1040" width="4.5703125" style="130" customWidth="1"/>
    <col min="1041" max="1041" width="7" style="130" customWidth="1"/>
    <col min="1042" max="1042" width="8.140625" style="130" customWidth="1"/>
    <col min="1043" max="1043" width="8" style="130" customWidth="1"/>
    <col min="1044" max="1044" width="7.140625" style="130" customWidth="1"/>
    <col min="1045" max="1045" width="6.5703125" style="130" customWidth="1"/>
    <col min="1046" max="1046" width="4.5703125" style="130" customWidth="1"/>
    <col min="1047" max="1047" width="7.85546875" style="130" customWidth="1"/>
    <col min="1048" max="1048" width="8.140625" style="130" customWidth="1"/>
    <col min="1049" max="1052" width="4.5703125" style="130" customWidth="1"/>
    <col min="1053" max="1053" width="11.5703125" style="130"/>
    <col min="1054" max="1054" width="8.42578125" style="130" customWidth="1"/>
    <col min="1055" max="1055" width="5.42578125" style="130" customWidth="1"/>
    <col min="1056" max="1057" width="5.140625" style="130" customWidth="1"/>
    <col min="1058" max="1058" width="6.42578125" style="130" customWidth="1"/>
    <col min="1059" max="1059" width="11.5703125" style="130"/>
    <col min="1060" max="1060" width="8.42578125" style="130" customWidth="1"/>
    <col min="1061" max="1061" width="3.140625" style="130" customWidth="1"/>
    <col min="1062" max="1062" width="5.140625" style="130" customWidth="1"/>
    <col min="1063" max="1063" width="7.42578125" style="130" customWidth="1"/>
    <col min="1064" max="1064" width="4.5703125" style="130" customWidth="1"/>
    <col min="1065" max="1280" width="11.5703125" style="130"/>
    <col min="1281" max="1281" width="1.85546875" style="130" customWidth="1"/>
    <col min="1282" max="1282" width="8.140625" style="130" customWidth="1"/>
    <col min="1283" max="1284" width="4.5703125" style="130" customWidth="1"/>
    <col min="1285" max="1285" width="7.140625" style="130" customWidth="1"/>
    <col min="1286" max="1286" width="7.85546875" style="130" customWidth="1"/>
    <col min="1287" max="1287" width="4.5703125" style="130" customWidth="1"/>
    <col min="1288" max="1288" width="8.140625" style="130" customWidth="1"/>
    <col min="1289" max="1289" width="9.42578125" style="130" customWidth="1"/>
    <col min="1290" max="1290" width="7.140625" style="130" customWidth="1"/>
    <col min="1291" max="1292" width="8.5703125" style="130" customWidth="1"/>
    <col min="1293" max="1293" width="4.5703125" style="130" customWidth="1"/>
    <col min="1294" max="1294" width="7.42578125" style="130" customWidth="1"/>
    <col min="1295" max="1296" width="4.5703125" style="130" customWidth="1"/>
    <col min="1297" max="1297" width="7" style="130" customWidth="1"/>
    <col min="1298" max="1298" width="8.140625" style="130" customWidth="1"/>
    <col min="1299" max="1299" width="8" style="130" customWidth="1"/>
    <col min="1300" max="1300" width="7.140625" style="130" customWidth="1"/>
    <col min="1301" max="1301" width="6.5703125" style="130" customWidth="1"/>
    <col min="1302" max="1302" width="4.5703125" style="130" customWidth="1"/>
    <col min="1303" max="1303" width="7.85546875" style="130" customWidth="1"/>
    <col min="1304" max="1304" width="8.140625" style="130" customWidth="1"/>
    <col min="1305" max="1308" width="4.5703125" style="130" customWidth="1"/>
    <col min="1309" max="1309" width="11.5703125" style="130"/>
    <col min="1310" max="1310" width="8.42578125" style="130" customWidth="1"/>
    <col min="1311" max="1311" width="5.42578125" style="130" customWidth="1"/>
    <col min="1312" max="1313" width="5.140625" style="130" customWidth="1"/>
    <col min="1314" max="1314" width="6.42578125" style="130" customWidth="1"/>
    <col min="1315" max="1315" width="11.5703125" style="130"/>
    <col min="1316" max="1316" width="8.42578125" style="130" customWidth="1"/>
    <col min="1317" max="1317" width="3.140625" style="130" customWidth="1"/>
    <col min="1318" max="1318" width="5.140625" style="130" customWidth="1"/>
    <col min="1319" max="1319" width="7.42578125" style="130" customWidth="1"/>
    <col min="1320" max="1320" width="4.5703125" style="130" customWidth="1"/>
    <col min="1321" max="1536" width="11.5703125" style="130"/>
    <col min="1537" max="1537" width="1.85546875" style="130" customWidth="1"/>
    <col min="1538" max="1538" width="8.140625" style="130" customWidth="1"/>
    <col min="1539" max="1540" width="4.5703125" style="130" customWidth="1"/>
    <col min="1541" max="1541" width="7.140625" style="130" customWidth="1"/>
    <col min="1542" max="1542" width="7.85546875" style="130" customWidth="1"/>
    <col min="1543" max="1543" width="4.5703125" style="130" customWidth="1"/>
    <col min="1544" max="1544" width="8.140625" style="130" customWidth="1"/>
    <col min="1545" max="1545" width="9.42578125" style="130" customWidth="1"/>
    <col min="1546" max="1546" width="7.140625" style="130" customWidth="1"/>
    <col min="1547" max="1548" width="8.5703125" style="130" customWidth="1"/>
    <col min="1549" max="1549" width="4.5703125" style="130" customWidth="1"/>
    <col min="1550" max="1550" width="7.42578125" style="130" customWidth="1"/>
    <col min="1551" max="1552" width="4.5703125" style="130" customWidth="1"/>
    <col min="1553" max="1553" width="7" style="130" customWidth="1"/>
    <col min="1554" max="1554" width="8.140625" style="130" customWidth="1"/>
    <col min="1555" max="1555" width="8" style="130" customWidth="1"/>
    <col min="1556" max="1556" width="7.140625" style="130" customWidth="1"/>
    <col min="1557" max="1557" width="6.5703125" style="130" customWidth="1"/>
    <col min="1558" max="1558" width="4.5703125" style="130" customWidth="1"/>
    <col min="1559" max="1559" width="7.85546875" style="130" customWidth="1"/>
    <col min="1560" max="1560" width="8.140625" style="130" customWidth="1"/>
    <col min="1561" max="1564" width="4.5703125" style="130" customWidth="1"/>
    <col min="1565" max="1565" width="11.5703125" style="130"/>
    <col min="1566" max="1566" width="8.42578125" style="130" customWidth="1"/>
    <col min="1567" max="1567" width="5.42578125" style="130" customWidth="1"/>
    <col min="1568" max="1569" width="5.140625" style="130" customWidth="1"/>
    <col min="1570" max="1570" width="6.42578125" style="130" customWidth="1"/>
    <col min="1571" max="1571" width="11.5703125" style="130"/>
    <col min="1572" max="1572" width="8.42578125" style="130" customWidth="1"/>
    <col min="1573" max="1573" width="3.140625" style="130" customWidth="1"/>
    <col min="1574" max="1574" width="5.140625" style="130" customWidth="1"/>
    <col min="1575" max="1575" width="7.42578125" style="130" customWidth="1"/>
    <col min="1576" max="1576" width="4.5703125" style="130" customWidth="1"/>
    <col min="1577" max="1792" width="11.5703125" style="130"/>
    <col min="1793" max="1793" width="1.85546875" style="130" customWidth="1"/>
    <col min="1794" max="1794" width="8.140625" style="130" customWidth="1"/>
    <col min="1795" max="1796" width="4.5703125" style="130" customWidth="1"/>
    <col min="1797" max="1797" width="7.140625" style="130" customWidth="1"/>
    <col min="1798" max="1798" width="7.85546875" style="130" customWidth="1"/>
    <col min="1799" max="1799" width="4.5703125" style="130" customWidth="1"/>
    <col min="1800" max="1800" width="8.140625" style="130" customWidth="1"/>
    <col min="1801" max="1801" width="9.42578125" style="130" customWidth="1"/>
    <col min="1802" max="1802" width="7.140625" style="130" customWidth="1"/>
    <col min="1803" max="1804" width="8.5703125" style="130" customWidth="1"/>
    <col min="1805" max="1805" width="4.5703125" style="130" customWidth="1"/>
    <col min="1806" max="1806" width="7.42578125" style="130" customWidth="1"/>
    <col min="1807" max="1808" width="4.5703125" style="130" customWidth="1"/>
    <col min="1809" max="1809" width="7" style="130" customWidth="1"/>
    <col min="1810" max="1810" width="8.140625" style="130" customWidth="1"/>
    <col min="1811" max="1811" width="8" style="130" customWidth="1"/>
    <col min="1812" max="1812" width="7.140625" style="130" customWidth="1"/>
    <col min="1813" max="1813" width="6.5703125" style="130" customWidth="1"/>
    <col min="1814" max="1814" width="4.5703125" style="130" customWidth="1"/>
    <col min="1815" max="1815" width="7.85546875" style="130" customWidth="1"/>
    <col min="1816" max="1816" width="8.140625" style="130" customWidth="1"/>
    <col min="1817" max="1820" width="4.5703125" style="130" customWidth="1"/>
    <col min="1821" max="1821" width="11.5703125" style="130"/>
    <col min="1822" max="1822" width="8.42578125" style="130" customWidth="1"/>
    <col min="1823" max="1823" width="5.42578125" style="130" customWidth="1"/>
    <col min="1824" max="1825" width="5.140625" style="130" customWidth="1"/>
    <col min="1826" max="1826" width="6.42578125" style="130" customWidth="1"/>
    <col min="1827" max="1827" width="11.5703125" style="130"/>
    <col min="1828" max="1828" width="8.42578125" style="130" customWidth="1"/>
    <col min="1829" max="1829" width="3.140625" style="130" customWidth="1"/>
    <col min="1830" max="1830" width="5.140625" style="130" customWidth="1"/>
    <col min="1831" max="1831" width="7.42578125" style="130" customWidth="1"/>
    <col min="1832" max="1832" width="4.5703125" style="130" customWidth="1"/>
    <col min="1833" max="2048" width="11.5703125" style="130"/>
    <col min="2049" max="2049" width="1.85546875" style="130" customWidth="1"/>
    <col min="2050" max="2050" width="8.140625" style="130" customWidth="1"/>
    <col min="2051" max="2052" width="4.5703125" style="130" customWidth="1"/>
    <col min="2053" max="2053" width="7.140625" style="130" customWidth="1"/>
    <col min="2054" max="2054" width="7.85546875" style="130" customWidth="1"/>
    <col min="2055" max="2055" width="4.5703125" style="130" customWidth="1"/>
    <col min="2056" max="2056" width="8.140625" style="130" customWidth="1"/>
    <col min="2057" max="2057" width="9.42578125" style="130" customWidth="1"/>
    <col min="2058" max="2058" width="7.140625" style="130" customWidth="1"/>
    <col min="2059" max="2060" width="8.5703125" style="130" customWidth="1"/>
    <col min="2061" max="2061" width="4.5703125" style="130" customWidth="1"/>
    <col min="2062" max="2062" width="7.42578125" style="130" customWidth="1"/>
    <col min="2063" max="2064" width="4.5703125" style="130" customWidth="1"/>
    <col min="2065" max="2065" width="7" style="130" customWidth="1"/>
    <col min="2066" max="2066" width="8.140625" style="130" customWidth="1"/>
    <col min="2067" max="2067" width="8" style="130" customWidth="1"/>
    <col min="2068" max="2068" width="7.140625" style="130" customWidth="1"/>
    <col min="2069" max="2069" width="6.5703125" style="130" customWidth="1"/>
    <col min="2070" max="2070" width="4.5703125" style="130" customWidth="1"/>
    <col min="2071" max="2071" width="7.85546875" style="130" customWidth="1"/>
    <col min="2072" max="2072" width="8.140625" style="130" customWidth="1"/>
    <col min="2073" max="2076" width="4.5703125" style="130" customWidth="1"/>
    <col min="2077" max="2077" width="11.5703125" style="130"/>
    <col min="2078" max="2078" width="8.42578125" style="130" customWidth="1"/>
    <col min="2079" max="2079" width="5.42578125" style="130" customWidth="1"/>
    <col min="2080" max="2081" width="5.140625" style="130" customWidth="1"/>
    <col min="2082" max="2082" width="6.42578125" style="130" customWidth="1"/>
    <col min="2083" max="2083" width="11.5703125" style="130"/>
    <col min="2084" max="2084" width="8.42578125" style="130" customWidth="1"/>
    <col min="2085" max="2085" width="3.140625" style="130" customWidth="1"/>
    <col min="2086" max="2086" width="5.140625" style="130" customWidth="1"/>
    <col min="2087" max="2087" width="7.42578125" style="130" customWidth="1"/>
    <col min="2088" max="2088" width="4.5703125" style="130" customWidth="1"/>
    <col min="2089" max="2304" width="11.5703125" style="130"/>
    <col min="2305" max="2305" width="1.85546875" style="130" customWidth="1"/>
    <col min="2306" max="2306" width="8.140625" style="130" customWidth="1"/>
    <col min="2307" max="2308" width="4.5703125" style="130" customWidth="1"/>
    <col min="2309" max="2309" width="7.140625" style="130" customWidth="1"/>
    <col min="2310" max="2310" width="7.85546875" style="130" customWidth="1"/>
    <col min="2311" max="2311" width="4.5703125" style="130" customWidth="1"/>
    <col min="2312" max="2312" width="8.140625" style="130" customWidth="1"/>
    <col min="2313" max="2313" width="9.42578125" style="130" customWidth="1"/>
    <col min="2314" max="2314" width="7.140625" style="130" customWidth="1"/>
    <col min="2315" max="2316" width="8.5703125" style="130" customWidth="1"/>
    <col min="2317" max="2317" width="4.5703125" style="130" customWidth="1"/>
    <col min="2318" max="2318" width="7.42578125" style="130" customWidth="1"/>
    <col min="2319" max="2320" width="4.5703125" style="130" customWidth="1"/>
    <col min="2321" max="2321" width="7" style="130" customWidth="1"/>
    <col min="2322" max="2322" width="8.140625" style="130" customWidth="1"/>
    <col min="2323" max="2323" width="8" style="130" customWidth="1"/>
    <col min="2324" max="2324" width="7.140625" style="130" customWidth="1"/>
    <col min="2325" max="2325" width="6.5703125" style="130" customWidth="1"/>
    <col min="2326" max="2326" width="4.5703125" style="130" customWidth="1"/>
    <col min="2327" max="2327" width="7.85546875" style="130" customWidth="1"/>
    <col min="2328" max="2328" width="8.140625" style="130" customWidth="1"/>
    <col min="2329" max="2332" width="4.5703125" style="130" customWidth="1"/>
    <col min="2333" max="2333" width="11.5703125" style="130"/>
    <col min="2334" max="2334" width="8.42578125" style="130" customWidth="1"/>
    <col min="2335" max="2335" width="5.42578125" style="130" customWidth="1"/>
    <col min="2336" max="2337" width="5.140625" style="130" customWidth="1"/>
    <col min="2338" max="2338" width="6.42578125" style="130" customWidth="1"/>
    <col min="2339" max="2339" width="11.5703125" style="130"/>
    <col min="2340" max="2340" width="8.42578125" style="130" customWidth="1"/>
    <col min="2341" max="2341" width="3.140625" style="130" customWidth="1"/>
    <col min="2342" max="2342" width="5.140625" style="130" customWidth="1"/>
    <col min="2343" max="2343" width="7.42578125" style="130" customWidth="1"/>
    <col min="2344" max="2344" width="4.5703125" style="130" customWidth="1"/>
    <col min="2345" max="2560" width="11.5703125" style="130"/>
    <col min="2561" max="2561" width="1.85546875" style="130" customWidth="1"/>
    <col min="2562" max="2562" width="8.140625" style="130" customWidth="1"/>
    <col min="2563" max="2564" width="4.5703125" style="130" customWidth="1"/>
    <col min="2565" max="2565" width="7.140625" style="130" customWidth="1"/>
    <col min="2566" max="2566" width="7.85546875" style="130" customWidth="1"/>
    <col min="2567" max="2567" width="4.5703125" style="130" customWidth="1"/>
    <col min="2568" max="2568" width="8.140625" style="130" customWidth="1"/>
    <col min="2569" max="2569" width="9.42578125" style="130" customWidth="1"/>
    <col min="2570" max="2570" width="7.140625" style="130" customWidth="1"/>
    <col min="2571" max="2572" width="8.5703125" style="130" customWidth="1"/>
    <col min="2573" max="2573" width="4.5703125" style="130" customWidth="1"/>
    <col min="2574" max="2574" width="7.42578125" style="130" customWidth="1"/>
    <col min="2575" max="2576" width="4.5703125" style="130" customWidth="1"/>
    <col min="2577" max="2577" width="7" style="130" customWidth="1"/>
    <col min="2578" max="2578" width="8.140625" style="130" customWidth="1"/>
    <col min="2579" max="2579" width="8" style="130" customWidth="1"/>
    <col min="2580" max="2580" width="7.140625" style="130" customWidth="1"/>
    <col min="2581" max="2581" width="6.5703125" style="130" customWidth="1"/>
    <col min="2582" max="2582" width="4.5703125" style="130" customWidth="1"/>
    <col min="2583" max="2583" width="7.85546875" style="130" customWidth="1"/>
    <col min="2584" max="2584" width="8.140625" style="130" customWidth="1"/>
    <col min="2585" max="2588" width="4.5703125" style="130" customWidth="1"/>
    <col min="2589" max="2589" width="11.5703125" style="130"/>
    <col min="2590" max="2590" width="8.42578125" style="130" customWidth="1"/>
    <col min="2591" max="2591" width="5.42578125" style="130" customWidth="1"/>
    <col min="2592" max="2593" width="5.140625" style="130" customWidth="1"/>
    <col min="2594" max="2594" width="6.42578125" style="130" customWidth="1"/>
    <col min="2595" max="2595" width="11.5703125" style="130"/>
    <col min="2596" max="2596" width="8.42578125" style="130" customWidth="1"/>
    <col min="2597" max="2597" width="3.140625" style="130" customWidth="1"/>
    <col min="2598" max="2598" width="5.140625" style="130" customWidth="1"/>
    <col min="2599" max="2599" width="7.42578125" style="130" customWidth="1"/>
    <col min="2600" max="2600" width="4.5703125" style="130" customWidth="1"/>
    <col min="2601" max="2816" width="11.5703125" style="130"/>
    <col min="2817" max="2817" width="1.85546875" style="130" customWidth="1"/>
    <col min="2818" max="2818" width="8.140625" style="130" customWidth="1"/>
    <col min="2819" max="2820" width="4.5703125" style="130" customWidth="1"/>
    <col min="2821" max="2821" width="7.140625" style="130" customWidth="1"/>
    <col min="2822" max="2822" width="7.85546875" style="130" customWidth="1"/>
    <col min="2823" max="2823" width="4.5703125" style="130" customWidth="1"/>
    <col min="2824" max="2824" width="8.140625" style="130" customWidth="1"/>
    <col min="2825" max="2825" width="9.42578125" style="130" customWidth="1"/>
    <col min="2826" max="2826" width="7.140625" style="130" customWidth="1"/>
    <col min="2827" max="2828" width="8.5703125" style="130" customWidth="1"/>
    <col min="2829" max="2829" width="4.5703125" style="130" customWidth="1"/>
    <col min="2830" max="2830" width="7.42578125" style="130" customWidth="1"/>
    <col min="2831" max="2832" width="4.5703125" style="130" customWidth="1"/>
    <col min="2833" max="2833" width="7" style="130" customWidth="1"/>
    <col min="2834" max="2834" width="8.140625" style="130" customWidth="1"/>
    <col min="2835" max="2835" width="8" style="130" customWidth="1"/>
    <col min="2836" max="2836" width="7.140625" style="130" customWidth="1"/>
    <col min="2837" max="2837" width="6.5703125" style="130" customWidth="1"/>
    <col min="2838" max="2838" width="4.5703125" style="130" customWidth="1"/>
    <col min="2839" max="2839" width="7.85546875" style="130" customWidth="1"/>
    <col min="2840" max="2840" width="8.140625" style="130" customWidth="1"/>
    <col min="2841" max="2844" width="4.5703125" style="130" customWidth="1"/>
    <col min="2845" max="2845" width="11.5703125" style="130"/>
    <col min="2846" max="2846" width="8.42578125" style="130" customWidth="1"/>
    <col min="2847" max="2847" width="5.42578125" style="130" customWidth="1"/>
    <col min="2848" max="2849" width="5.140625" style="130" customWidth="1"/>
    <col min="2850" max="2850" width="6.42578125" style="130" customWidth="1"/>
    <col min="2851" max="2851" width="11.5703125" style="130"/>
    <col min="2852" max="2852" width="8.42578125" style="130" customWidth="1"/>
    <col min="2853" max="2853" width="3.140625" style="130" customWidth="1"/>
    <col min="2854" max="2854" width="5.140625" style="130" customWidth="1"/>
    <col min="2855" max="2855" width="7.42578125" style="130" customWidth="1"/>
    <col min="2856" max="2856" width="4.5703125" style="130" customWidth="1"/>
    <col min="2857" max="3072" width="11.5703125" style="130"/>
    <col min="3073" max="3073" width="1.85546875" style="130" customWidth="1"/>
    <col min="3074" max="3074" width="8.140625" style="130" customWidth="1"/>
    <col min="3075" max="3076" width="4.5703125" style="130" customWidth="1"/>
    <col min="3077" max="3077" width="7.140625" style="130" customWidth="1"/>
    <col min="3078" max="3078" width="7.85546875" style="130" customWidth="1"/>
    <col min="3079" max="3079" width="4.5703125" style="130" customWidth="1"/>
    <col min="3080" max="3080" width="8.140625" style="130" customWidth="1"/>
    <col min="3081" max="3081" width="9.42578125" style="130" customWidth="1"/>
    <col min="3082" max="3082" width="7.140625" style="130" customWidth="1"/>
    <col min="3083" max="3084" width="8.5703125" style="130" customWidth="1"/>
    <col min="3085" max="3085" width="4.5703125" style="130" customWidth="1"/>
    <col min="3086" max="3086" width="7.42578125" style="130" customWidth="1"/>
    <col min="3087" max="3088" width="4.5703125" style="130" customWidth="1"/>
    <col min="3089" max="3089" width="7" style="130" customWidth="1"/>
    <col min="3090" max="3090" width="8.140625" style="130" customWidth="1"/>
    <col min="3091" max="3091" width="8" style="130" customWidth="1"/>
    <col min="3092" max="3092" width="7.140625" style="130" customWidth="1"/>
    <col min="3093" max="3093" width="6.5703125" style="130" customWidth="1"/>
    <col min="3094" max="3094" width="4.5703125" style="130" customWidth="1"/>
    <col min="3095" max="3095" width="7.85546875" style="130" customWidth="1"/>
    <col min="3096" max="3096" width="8.140625" style="130" customWidth="1"/>
    <col min="3097" max="3100" width="4.5703125" style="130" customWidth="1"/>
    <col min="3101" max="3101" width="11.5703125" style="130"/>
    <col min="3102" max="3102" width="8.42578125" style="130" customWidth="1"/>
    <col min="3103" max="3103" width="5.42578125" style="130" customWidth="1"/>
    <col min="3104" max="3105" width="5.140625" style="130" customWidth="1"/>
    <col min="3106" max="3106" width="6.42578125" style="130" customWidth="1"/>
    <col min="3107" max="3107" width="11.5703125" style="130"/>
    <col min="3108" max="3108" width="8.42578125" style="130" customWidth="1"/>
    <col min="3109" max="3109" width="3.140625" style="130" customWidth="1"/>
    <col min="3110" max="3110" width="5.140625" style="130" customWidth="1"/>
    <col min="3111" max="3111" width="7.42578125" style="130" customWidth="1"/>
    <col min="3112" max="3112" width="4.5703125" style="130" customWidth="1"/>
    <col min="3113" max="3328" width="11.5703125" style="130"/>
    <col min="3329" max="3329" width="1.85546875" style="130" customWidth="1"/>
    <col min="3330" max="3330" width="8.140625" style="130" customWidth="1"/>
    <col min="3331" max="3332" width="4.5703125" style="130" customWidth="1"/>
    <col min="3333" max="3333" width="7.140625" style="130" customWidth="1"/>
    <col min="3334" max="3334" width="7.85546875" style="130" customWidth="1"/>
    <col min="3335" max="3335" width="4.5703125" style="130" customWidth="1"/>
    <col min="3336" max="3336" width="8.140625" style="130" customWidth="1"/>
    <col min="3337" max="3337" width="9.42578125" style="130" customWidth="1"/>
    <col min="3338" max="3338" width="7.140625" style="130" customWidth="1"/>
    <col min="3339" max="3340" width="8.5703125" style="130" customWidth="1"/>
    <col min="3341" max="3341" width="4.5703125" style="130" customWidth="1"/>
    <col min="3342" max="3342" width="7.42578125" style="130" customWidth="1"/>
    <col min="3343" max="3344" width="4.5703125" style="130" customWidth="1"/>
    <col min="3345" max="3345" width="7" style="130" customWidth="1"/>
    <col min="3346" max="3346" width="8.140625" style="130" customWidth="1"/>
    <col min="3347" max="3347" width="8" style="130" customWidth="1"/>
    <col min="3348" max="3348" width="7.140625" style="130" customWidth="1"/>
    <col min="3349" max="3349" width="6.5703125" style="130" customWidth="1"/>
    <col min="3350" max="3350" width="4.5703125" style="130" customWidth="1"/>
    <col min="3351" max="3351" width="7.85546875" style="130" customWidth="1"/>
    <col min="3352" max="3352" width="8.140625" style="130" customWidth="1"/>
    <col min="3353" max="3356" width="4.5703125" style="130" customWidth="1"/>
    <col min="3357" max="3357" width="11.5703125" style="130"/>
    <col min="3358" max="3358" width="8.42578125" style="130" customWidth="1"/>
    <col min="3359" max="3359" width="5.42578125" style="130" customWidth="1"/>
    <col min="3360" max="3361" width="5.140625" style="130" customWidth="1"/>
    <col min="3362" max="3362" width="6.42578125" style="130" customWidth="1"/>
    <col min="3363" max="3363" width="11.5703125" style="130"/>
    <col min="3364" max="3364" width="8.42578125" style="130" customWidth="1"/>
    <col min="3365" max="3365" width="3.140625" style="130" customWidth="1"/>
    <col min="3366" max="3366" width="5.140625" style="130" customWidth="1"/>
    <col min="3367" max="3367" width="7.42578125" style="130" customWidth="1"/>
    <col min="3368" max="3368" width="4.5703125" style="130" customWidth="1"/>
    <col min="3369" max="3584" width="11.5703125" style="130"/>
    <col min="3585" max="3585" width="1.85546875" style="130" customWidth="1"/>
    <col min="3586" max="3586" width="8.140625" style="130" customWidth="1"/>
    <col min="3587" max="3588" width="4.5703125" style="130" customWidth="1"/>
    <col min="3589" max="3589" width="7.140625" style="130" customWidth="1"/>
    <col min="3590" max="3590" width="7.85546875" style="130" customWidth="1"/>
    <col min="3591" max="3591" width="4.5703125" style="130" customWidth="1"/>
    <col min="3592" max="3592" width="8.140625" style="130" customWidth="1"/>
    <col min="3593" max="3593" width="9.42578125" style="130" customWidth="1"/>
    <col min="3594" max="3594" width="7.140625" style="130" customWidth="1"/>
    <col min="3595" max="3596" width="8.5703125" style="130" customWidth="1"/>
    <col min="3597" max="3597" width="4.5703125" style="130" customWidth="1"/>
    <col min="3598" max="3598" width="7.42578125" style="130" customWidth="1"/>
    <col min="3599" max="3600" width="4.5703125" style="130" customWidth="1"/>
    <col min="3601" max="3601" width="7" style="130" customWidth="1"/>
    <col min="3602" max="3602" width="8.140625" style="130" customWidth="1"/>
    <col min="3603" max="3603" width="8" style="130" customWidth="1"/>
    <col min="3604" max="3604" width="7.140625" style="130" customWidth="1"/>
    <col min="3605" max="3605" width="6.5703125" style="130" customWidth="1"/>
    <col min="3606" max="3606" width="4.5703125" style="130" customWidth="1"/>
    <col min="3607" max="3607" width="7.85546875" style="130" customWidth="1"/>
    <col min="3608" max="3608" width="8.140625" style="130" customWidth="1"/>
    <col min="3609" max="3612" width="4.5703125" style="130" customWidth="1"/>
    <col min="3613" max="3613" width="11.5703125" style="130"/>
    <col min="3614" max="3614" width="8.42578125" style="130" customWidth="1"/>
    <col min="3615" max="3615" width="5.42578125" style="130" customWidth="1"/>
    <col min="3616" max="3617" width="5.140625" style="130" customWidth="1"/>
    <col min="3618" max="3618" width="6.42578125" style="130" customWidth="1"/>
    <col min="3619" max="3619" width="11.5703125" style="130"/>
    <col min="3620" max="3620" width="8.42578125" style="130" customWidth="1"/>
    <col min="3621" max="3621" width="3.140625" style="130" customWidth="1"/>
    <col min="3622" max="3622" width="5.140625" style="130" customWidth="1"/>
    <col min="3623" max="3623" width="7.42578125" style="130" customWidth="1"/>
    <col min="3624" max="3624" width="4.5703125" style="130" customWidth="1"/>
    <col min="3625" max="3840" width="11.5703125" style="130"/>
    <col min="3841" max="3841" width="1.85546875" style="130" customWidth="1"/>
    <col min="3842" max="3842" width="8.140625" style="130" customWidth="1"/>
    <col min="3843" max="3844" width="4.5703125" style="130" customWidth="1"/>
    <col min="3845" max="3845" width="7.140625" style="130" customWidth="1"/>
    <col min="3846" max="3846" width="7.85546875" style="130" customWidth="1"/>
    <col min="3847" max="3847" width="4.5703125" style="130" customWidth="1"/>
    <col min="3848" max="3848" width="8.140625" style="130" customWidth="1"/>
    <col min="3849" max="3849" width="9.42578125" style="130" customWidth="1"/>
    <col min="3850" max="3850" width="7.140625" style="130" customWidth="1"/>
    <col min="3851" max="3852" width="8.5703125" style="130" customWidth="1"/>
    <col min="3853" max="3853" width="4.5703125" style="130" customWidth="1"/>
    <col min="3854" max="3854" width="7.42578125" style="130" customWidth="1"/>
    <col min="3855" max="3856" width="4.5703125" style="130" customWidth="1"/>
    <col min="3857" max="3857" width="7" style="130" customWidth="1"/>
    <col min="3858" max="3858" width="8.140625" style="130" customWidth="1"/>
    <col min="3859" max="3859" width="8" style="130" customWidth="1"/>
    <col min="3860" max="3860" width="7.140625" style="130" customWidth="1"/>
    <col min="3861" max="3861" width="6.5703125" style="130" customWidth="1"/>
    <col min="3862" max="3862" width="4.5703125" style="130" customWidth="1"/>
    <col min="3863" max="3863" width="7.85546875" style="130" customWidth="1"/>
    <col min="3864" max="3864" width="8.140625" style="130" customWidth="1"/>
    <col min="3865" max="3868" width="4.5703125" style="130" customWidth="1"/>
    <col min="3869" max="3869" width="11.5703125" style="130"/>
    <col min="3870" max="3870" width="8.42578125" style="130" customWidth="1"/>
    <col min="3871" max="3871" width="5.42578125" style="130" customWidth="1"/>
    <col min="3872" max="3873" width="5.140625" style="130" customWidth="1"/>
    <col min="3874" max="3874" width="6.42578125" style="130" customWidth="1"/>
    <col min="3875" max="3875" width="11.5703125" style="130"/>
    <col min="3876" max="3876" width="8.42578125" style="130" customWidth="1"/>
    <col min="3877" max="3877" width="3.140625" style="130" customWidth="1"/>
    <col min="3878" max="3878" width="5.140625" style="130" customWidth="1"/>
    <col min="3879" max="3879" width="7.42578125" style="130" customWidth="1"/>
    <col min="3880" max="3880" width="4.5703125" style="130" customWidth="1"/>
    <col min="3881" max="4096" width="11.5703125" style="130"/>
    <col min="4097" max="4097" width="1.85546875" style="130" customWidth="1"/>
    <col min="4098" max="4098" width="8.140625" style="130" customWidth="1"/>
    <col min="4099" max="4100" width="4.5703125" style="130" customWidth="1"/>
    <col min="4101" max="4101" width="7.140625" style="130" customWidth="1"/>
    <col min="4102" max="4102" width="7.85546875" style="130" customWidth="1"/>
    <col min="4103" max="4103" width="4.5703125" style="130" customWidth="1"/>
    <col min="4104" max="4104" width="8.140625" style="130" customWidth="1"/>
    <col min="4105" max="4105" width="9.42578125" style="130" customWidth="1"/>
    <col min="4106" max="4106" width="7.140625" style="130" customWidth="1"/>
    <col min="4107" max="4108" width="8.5703125" style="130" customWidth="1"/>
    <col min="4109" max="4109" width="4.5703125" style="130" customWidth="1"/>
    <col min="4110" max="4110" width="7.42578125" style="130" customWidth="1"/>
    <col min="4111" max="4112" width="4.5703125" style="130" customWidth="1"/>
    <col min="4113" max="4113" width="7" style="130" customWidth="1"/>
    <col min="4114" max="4114" width="8.140625" style="130" customWidth="1"/>
    <col min="4115" max="4115" width="8" style="130" customWidth="1"/>
    <col min="4116" max="4116" width="7.140625" style="130" customWidth="1"/>
    <col min="4117" max="4117" width="6.5703125" style="130" customWidth="1"/>
    <col min="4118" max="4118" width="4.5703125" style="130" customWidth="1"/>
    <col min="4119" max="4119" width="7.85546875" style="130" customWidth="1"/>
    <col min="4120" max="4120" width="8.140625" style="130" customWidth="1"/>
    <col min="4121" max="4124" width="4.5703125" style="130" customWidth="1"/>
    <col min="4125" max="4125" width="11.5703125" style="130"/>
    <col min="4126" max="4126" width="8.42578125" style="130" customWidth="1"/>
    <col min="4127" max="4127" width="5.42578125" style="130" customWidth="1"/>
    <col min="4128" max="4129" width="5.140625" style="130" customWidth="1"/>
    <col min="4130" max="4130" width="6.42578125" style="130" customWidth="1"/>
    <col min="4131" max="4131" width="11.5703125" style="130"/>
    <col min="4132" max="4132" width="8.42578125" style="130" customWidth="1"/>
    <col min="4133" max="4133" width="3.140625" style="130" customWidth="1"/>
    <col min="4134" max="4134" width="5.140625" style="130" customWidth="1"/>
    <col min="4135" max="4135" width="7.42578125" style="130" customWidth="1"/>
    <col min="4136" max="4136" width="4.5703125" style="130" customWidth="1"/>
    <col min="4137" max="4352" width="11.5703125" style="130"/>
    <col min="4353" max="4353" width="1.85546875" style="130" customWidth="1"/>
    <col min="4354" max="4354" width="8.140625" style="130" customWidth="1"/>
    <col min="4355" max="4356" width="4.5703125" style="130" customWidth="1"/>
    <col min="4357" max="4357" width="7.140625" style="130" customWidth="1"/>
    <col min="4358" max="4358" width="7.85546875" style="130" customWidth="1"/>
    <col min="4359" max="4359" width="4.5703125" style="130" customWidth="1"/>
    <col min="4360" max="4360" width="8.140625" style="130" customWidth="1"/>
    <col min="4361" max="4361" width="9.42578125" style="130" customWidth="1"/>
    <col min="4362" max="4362" width="7.140625" style="130" customWidth="1"/>
    <col min="4363" max="4364" width="8.5703125" style="130" customWidth="1"/>
    <col min="4365" max="4365" width="4.5703125" style="130" customWidth="1"/>
    <col min="4366" max="4366" width="7.42578125" style="130" customWidth="1"/>
    <col min="4367" max="4368" width="4.5703125" style="130" customWidth="1"/>
    <col min="4369" max="4369" width="7" style="130" customWidth="1"/>
    <col min="4370" max="4370" width="8.140625" style="130" customWidth="1"/>
    <col min="4371" max="4371" width="8" style="130" customWidth="1"/>
    <col min="4372" max="4372" width="7.140625" style="130" customWidth="1"/>
    <col min="4373" max="4373" width="6.5703125" style="130" customWidth="1"/>
    <col min="4374" max="4374" width="4.5703125" style="130" customWidth="1"/>
    <col min="4375" max="4375" width="7.85546875" style="130" customWidth="1"/>
    <col min="4376" max="4376" width="8.140625" style="130" customWidth="1"/>
    <col min="4377" max="4380" width="4.5703125" style="130" customWidth="1"/>
    <col min="4381" max="4381" width="11.5703125" style="130"/>
    <col min="4382" max="4382" width="8.42578125" style="130" customWidth="1"/>
    <col min="4383" max="4383" width="5.42578125" style="130" customWidth="1"/>
    <col min="4384" max="4385" width="5.140625" style="130" customWidth="1"/>
    <col min="4386" max="4386" width="6.42578125" style="130" customWidth="1"/>
    <col min="4387" max="4387" width="11.5703125" style="130"/>
    <col min="4388" max="4388" width="8.42578125" style="130" customWidth="1"/>
    <col min="4389" max="4389" width="3.140625" style="130" customWidth="1"/>
    <col min="4390" max="4390" width="5.140625" style="130" customWidth="1"/>
    <col min="4391" max="4391" width="7.42578125" style="130" customWidth="1"/>
    <col min="4392" max="4392" width="4.5703125" style="130" customWidth="1"/>
    <col min="4393" max="4608" width="11.5703125" style="130"/>
    <col min="4609" max="4609" width="1.85546875" style="130" customWidth="1"/>
    <col min="4610" max="4610" width="8.140625" style="130" customWidth="1"/>
    <col min="4611" max="4612" width="4.5703125" style="130" customWidth="1"/>
    <col min="4613" max="4613" width="7.140625" style="130" customWidth="1"/>
    <col min="4614" max="4614" width="7.85546875" style="130" customWidth="1"/>
    <col min="4615" max="4615" width="4.5703125" style="130" customWidth="1"/>
    <col min="4616" max="4616" width="8.140625" style="130" customWidth="1"/>
    <col min="4617" max="4617" width="9.42578125" style="130" customWidth="1"/>
    <col min="4618" max="4618" width="7.140625" style="130" customWidth="1"/>
    <col min="4619" max="4620" width="8.5703125" style="130" customWidth="1"/>
    <col min="4621" max="4621" width="4.5703125" style="130" customWidth="1"/>
    <col min="4622" max="4622" width="7.42578125" style="130" customWidth="1"/>
    <col min="4623" max="4624" width="4.5703125" style="130" customWidth="1"/>
    <col min="4625" max="4625" width="7" style="130" customWidth="1"/>
    <col min="4626" max="4626" width="8.140625" style="130" customWidth="1"/>
    <col min="4627" max="4627" width="8" style="130" customWidth="1"/>
    <col min="4628" max="4628" width="7.140625" style="130" customWidth="1"/>
    <col min="4629" max="4629" width="6.5703125" style="130" customWidth="1"/>
    <col min="4630" max="4630" width="4.5703125" style="130" customWidth="1"/>
    <col min="4631" max="4631" width="7.85546875" style="130" customWidth="1"/>
    <col min="4632" max="4632" width="8.140625" style="130" customWidth="1"/>
    <col min="4633" max="4636" width="4.5703125" style="130" customWidth="1"/>
    <col min="4637" max="4637" width="11.5703125" style="130"/>
    <col min="4638" max="4638" width="8.42578125" style="130" customWidth="1"/>
    <col min="4639" max="4639" width="5.42578125" style="130" customWidth="1"/>
    <col min="4640" max="4641" width="5.140625" style="130" customWidth="1"/>
    <col min="4642" max="4642" width="6.42578125" style="130" customWidth="1"/>
    <col min="4643" max="4643" width="11.5703125" style="130"/>
    <col min="4644" max="4644" width="8.42578125" style="130" customWidth="1"/>
    <col min="4645" max="4645" width="3.140625" style="130" customWidth="1"/>
    <col min="4646" max="4646" width="5.140625" style="130" customWidth="1"/>
    <col min="4647" max="4647" width="7.42578125" style="130" customWidth="1"/>
    <col min="4648" max="4648" width="4.5703125" style="130" customWidth="1"/>
    <col min="4649" max="4864" width="11.5703125" style="130"/>
    <col min="4865" max="4865" width="1.85546875" style="130" customWidth="1"/>
    <col min="4866" max="4866" width="8.140625" style="130" customWidth="1"/>
    <col min="4867" max="4868" width="4.5703125" style="130" customWidth="1"/>
    <col min="4869" max="4869" width="7.140625" style="130" customWidth="1"/>
    <col min="4870" max="4870" width="7.85546875" style="130" customWidth="1"/>
    <col min="4871" max="4871" width="4.5703125" style="130" customWidth="1"/>
    <col min="4872" max="4872" width="8.140625" style="130" customWidth="1"/>
    <col min="4873" max="4873" width="9.42578125" style="130" customWidth="1"/>
    <col min="4874" max="4874" width="7.140625" style="130" customWidth="1"/>
    <col min="4875" max="4876" width="8.5703125" style="130" customWidth="1"/>
    <col min="4877" max="4877" width="4.5703125" style="130" customWidth="1"/>
    <col min="4878" max="4878" width="7.42578125" style="130" customWidth="1"/>
    <col min="4879" max="4880" width="4.5703125" style="130" customWidth="1"/>
    <col min="4881" max="4881" width="7" style="130" customWidth="1"/>
    <col min="4882" max="4882" width="8.140625" style="130" customWidth="1"/>
    <col min="4883" max="4883" width="8" style="130" customWidth="1"/>
    <col min="4884" max="4884" width="7.140625" style="130" customWidth="1"/>
    <col min="4885" max="4885" width="6.5703125" style="130" customWidth="1"/>
    <col min="4886" max="4886" width="4.5703125" style="130" customWidth="1"/>
    <col min="4887" max="4887" width="7.85546875" style="130" customWidth="1"/>
    <col min="4888" max="4888" width="8.140625" style="130" customWidth="1"/>
    <col min="4889" max="4892" width="4.5703125" style="130" customWidth="1"/>
    <col min="4893" max="4893" width="11.5703125" style="130"/>
    <col min="4894" max="4894" width="8.42578125" style="130" customWidth="1"/>
    <col min="4895" max="4895" width="5.42578125" style="130" customWidth="1"/>
    <col min="4896" max="4897" width="5.140625" style="130" customWidth="1"/>
    <col min="4898" max="4898" width="6.42578125" style="130" customWidth="1"/>
    <col min="4899" max="4899" width="11.5703125" style="130"/>
    <col min="4900" max="4900" width="8.42578125" style="130" customWidth="1"/>
    <col min="4901" max="4901" width="3.140625" style="130" customWidth="1"/>
    <col min="4902" max="4902" width="5.140625" style="130" customWidth="1"/>
    <col min="4903" max="4903" width="7.42578125" style="130" customWidth="1"/>
    <col min="4904" max="4904" width="4.5703125" style="130" customWidth="1"/>
    <col min="4905" max="5120" width="11.5703125" style="130"/>
    <col min="5121" max="5121" width="1.85546875" style="130" customWidth="1"/>
    <col min="5122" max="5122" width="8.140625" style="130" customWidth="1"/>
    <col min="5123" max="5124" width="4.5703125" style="130" customWidth="1"/>
    <col min="5125" max="5125" width="7.140625" style="130" customWidth="1"/>
    <col min="5126" max="5126" width="7.85546875" style="130" customWidth="1"/>
    <col min="5127" max="5127" width="4.5703125" style="130" customWidth="1"/>
    <col min="5128" max="5128" width="8.140625" style="130" customWidth="1"/>
    <col min="5129" max="5129" width="9.42578125" style="130" customWidth="1"/>
    <col min="5130" max="5130" width="7.140625" style="130" customWidth="1"/>
    <col min="5131" max="5132" width="8.5703125" style="130" customWidth="1"/>
    <col min="5133" max="5133" width="4.5703125" style="130" customWidth="1"/>
    <col min="5134" max="5134" width="7.42578125" style="130" customWidth="1"/>
    <col min="5135" max="5136" width="4.5703125" style="130" customWidth="1"/>
    <col min="5137" max="5137" width="7" style="130" customWidth="1"/>
    <col min="5138" max="5138" width="8.140625" style="130" customWidth="1"/>
    <col min="5139" max="5139" width="8" style="130" customWidth="1"/>
    <col min="5140" max="5140" width="7.140625" style="130" customWidth="1"/>
    <col min="5141" max="5141" width="6.5703125" style="130" customWidth="1"/>
    <col min="5142" max="5142" width="4.5703125" style="130" customWidth="1"/>
    <col min="5143" max="5143" width="7.85546875" style="130" customWidth="1"/>
    <col min="5144" max="5144" width="8.140625" style="130" customWidth="1"/>
    <col min="5145" max="5148" width="4.5703125" style="130" customWidth="1"/>
    <col min="5149" max="5149" width="11.5703125" style="130"/>
    <col min="5150" max="5150" width="8.42578125" style="130" customWidth="1"/>
    <col min="5151" max="5151" width="5.42578125" style="130" customWidth="1"/>
    <col min="5152" max="5153" width="5.140625" style="130" customWidth="1"/>
    <col min="5154" max="5154" width="6.42578125" style="130" customWidth="1"/>
    <col min="5155" max="5155" width="11.5703125" style="130"/>
    <col min="5156" max="5156" width="8.42578125" style="130" customWidth="1"/>
    <col min="5157" max="5157" width="3.140625" style="130" customWidth="1"/>
    <col min="5158" max="5158" width="5.140625" style="130" customWidth="1"/>
    <col min="5159" max="5159" width="7.42578125" style="130" customWidth="1"/>
    <col min="5160" max="5160" width="4.5703125" style="130" customWidth="1"/>
    <col min="5161" max="5376" width="11.5703125" style="130"/>
    <col min="5377" max="5377" width="1.85546875" style="130" customWidth="1"/>
    <col min="5378" max="5378" width="8.140625" style="130" customWidth="1"/>
    <col min="5379" max="5380" width="4.5703125" style="130" customWidth="1"/>
    <col min="5381" max="5381" width="7.140625" style="130" customWidth="1"/>
    <col min="5382" max="5382" width="7.85546875" style="130" customWidth="1"/>
    <col min="5383" max="5383" width="4.5703125" style="130" customWidth="1"/>
    <col min="5384" max="5384" width="8.140625" style="130" customWidth="1"/>
    <col min="5385" max="5385" width="9.42578125" style="130" customWidth="1"/>
    <col min="5386" max="5386" width="7.140625" style="130" customWidth="1"/>
    <col min="5387" max="5388" width="8.5703125" style="130" customWidth="1"/>
    <col min="5389" max="5389" width="4.5703125" style="130" customWidth="1"/>
    <col min="5390" max="5390" width="7.42578125" style="130" customWidth="1"/>
    <col min="5391" max="5392" width="4.5703125" style="130" customWidth="1"/>
    <col min="5393" max="5393" width="7" style="130" customWidth="1"/>
    <col min="5394" max="5394" width="8.140625" style="130" customWidth="1"/>
    <col min="5395" max="5395" width="8" style="130" customWidth="1"/>
    <col min="5396" max="5396" width="7.140625" style="130" customWidth="1"/>
    <col min="5397" max="5397" width="6.5703125" style="130" customWidth="1"/>
    <col min="5398" max="5398" width="4.5703125" style="130" customWidth="1"/>
    <col min="5399" max="5399" width="7.85546875" style="130" customWidth="1"/>
    <col min="5400" max="5400" width="8.140625" style="130" customWidth="1"/>
    <col min="5401" max="5404" width="4.5703125" style="130" customWidth="1"/>
    <col min="5405" max="5405" width="11.5703125" style="130"/>
    <col min="5406" max="5406" width="8.42578125" style="130" customWidth="1"/>
    <col min="5407" max="5407" width="5.42578125" style="130" customWidth="1"/>
    <col min="5408" max="5409" width="5.140625" style="130" customWidth="1"/>
    <col min="5410" max="5410" width="6.42578125" style="130" customWidth="1"/>
    <col min="5411" max="5411" width="11.5703125" style="130"/>
    <col min="5412" max="5412" width="8.42578125" style="130" customWidth="1"/>
    <col min="5413" max="5413" width="3.140625" style="130" customWidth="1"/>
    <col min="5414" max="5414" width="5.140625" style="130" customWidth="1"/>
    <col min="5415" max="5415" width="7.42578125" style="130" customWidth="1"/>
    <col min="5416" max="5416" width="4.5703125" style="130" customWidth="1"/>
    <col min="5417" max="5632" width="11.5703125" style="130"/>
    <col min="5633" max="5633" width="1.85546875" style="130" customWidth="1"/>
    <col min="5634" max="5634" width="8.140625" style="130" customWidth="1"/>
    <col min="5635" max="5636" width="4.5703125" style="130" customWidth="1"/>
    <col min="5637" max="5637" width="7.140625" style="130" customWidth="1"/>
    <col min="5638" max="5638" width="7.85546875" style="130" customWidth="1"/>
    <col min="5639" max="5639" width="4.5703125" style="130" customWidth="1"/>
    <col min="5640" max="5640" width="8.140625" style="130" customWidth="1"/>
    <col min="5641" max="5641" width="9.42578125" style="130" customWidth="1"/>
    <col min="5642" max="5642" width="7.140625" style="130" customWidth="1"/>
    <col min="5643" max="5644" width="8.5703125" style="130" customWidth="1"/>
    <col min="5645" max="5645" width="4.5703125" style="130" customWidth="1"/>
    <col min="5646" max="5646" width="7.42578125" style="130" customWidth="1"/>
    <col min="5647" max="5648" width="4.5703125" style="130" customWidth="1"/>
    <col min="5649" max="5649" width="7" style="130" customWidth="1"/>
    <col min="5650" max="5650" width="8.140625" style="130" customWidth="1"/>
    <col min="5651" max="5651" width="8" style="130" customWidth="1"/>
    <col min="5652" max="5652" width="7.140625" style="130" customWidth="1"/>
    <col min="5653" max="5653" width="6.5703125" style="130" customWidth="1"/>
    <col min="5654" max="5654" width="4.5703125" style="130" customWidth="1"/>
    <col min="5655" max="5655" width="7.85546875" style="130" customWidth="1"/>
    <col min="5656" max="5656" width="8.140625" style="130" customWidth="1"/>
    <col min="5657" max="5660" width="4.5703125" style="130" customWidth="1"/>
    <col min="5661" max="5661" width="11.5703125" style="130"/>
    <col min="5662" max="5662" width="8.42578125" style="130" customWidth="1"/>
    <col min="5663" max="5663" width="5.42578125" style="130" customWidth="1"/>
    <col min="5664" max="5665" width="5.140625" style="130" customWidth="1"/>
    <col min="5666" max="5666" width="6.42578125" style="130" customWidth="1"/>
    <col min="5667" max="5667" width="11.5703125" style="130"/>
    <col min="5668" max="5668" width="8.42578125" style="130" customWidth="1"/>
    <col min="5669" max="5669" width="3.140625" style="130" customWidth="1"/>
    <col min="5670" max="5670" width="5.140625" style="130" customWidth="1"/>
    <col min="5671" max="5671" width="7.42578125" style="130" customWidth="1"/>
    <col min="5672" max="5672" width="4.5703125" style="130" customWidth="1"/>
    <col min="5673" max="5888" width="11.5703125" style="130"/>
    <col min="5889" max="5889" width="1.85546875" style="130" customWidth="1"/>
    <col min="5890" max="5890" width="8.140625" style="130" customWidth="1"/>
    <col min="5891" max="5892" width="4.5703125" style="130" customWidth="1"/>
    <col min="5893" max="5893" width="7.140625" style="130" customWidth="1"/>
    <col min="5894" max="5894" width="7.85546875" style="130" customWidth="1"/>
    <col min="5895" max="5895" width="4.5703125" style="130" customWidth="1"/>
    <col min="5896" max="5896" width="8.140625" style="130" customWidth="1"/>
    <col min="5897" max="5897" width="9.42578125" style="130" customWidth="1"/>
    <col min="5898" max="5898" width="7.140625" style="130" customWidth="1"/>
    <col min="5899" max="5900" width="8.5703125" style="130" customWidth="1"/>
    <col min="5901" max="5901" width="4.5703125" style="130" customWidth="1"/>
    <col min="5902" max="5902" width="7.42578125" style="130" customWidth="1"/>
    <col min="5903" max="5904" width="4.5703125" style="130" customWidth="1"/>
    <col min="5905" max="5905" width="7" style="130" customWidth="1"/>
    <col min="5906" max="5906" width="8.140625" style="130" customWidth="1"/>
    <col min="5907" max="5907" width="8" style="130" customWidth="1"/>
    <col min="5908" max="5908" width="7.140625" style="130" customWidth="1"/>
    <col min="5909" max="5909" width="6.5703125" style="130" customWidth="1"/>
    <col min="5910" max="5910" width="4.5703125" style="130" customWidth="1"/>
    <col min="5911" max="5911" width="7.85546875" style="130" customWidth="1"/>
    <col min="5912" max="5912" width="8.140625" style="130" customWidth="1"/>
    <col min="5913" max="5916" width="4.5703125" style="130" customWidth="1"/>
    <col min="5917" max="5917" width="11.5703125" style="130"/>
    <col min="5918" max="5918" width="8.42578125" style="130" customWidth="1"/>
    <col min="5919" max="5919" width="5.42578125" style="130" customWidth="1"/>
    <col min="5920" max="5921" width="5.140625" style="130" customWidth="1"/>
    <col min="5922" max="5922" width="6.42578125" style="130" customWidth="1"/>
    <col min="5923" max="5923" width="11.5703125" style="130"/>
    <col min="5924" max="5924" width="8.42578125" style="130" customWidth="1"/>
    <col min="5925" max="5925" width="3.140625" style="130" customWidth="1"/>
    <col min="5926" max="5926" width="5.140625" style="130" customWidth="1"/>
    <col min="5927" max="5927" width="7.42578125" style="130" customWidth="1"/>
    <col min="5928" max="5928" width="4.5703125" style="130" customWidth="1"/>
    <col min="5929" max="6144" width="11.5703125" style="130"/>
    <col min="6145" max="6145" width="1.85546875" style="130" customWidth="1"/>
    <col min="6146" max="6146" width="8.140625" style="130" customWidth="1"/>
    <col min="6147" max="6148" width="4.5703125" style="130" customWidth="1"/>
    <col min="6149" max="6149" width="7.140625" style="130" customWidth="1"/>
    <col min="6150" max="6150" width="7.85546875" style="130" customWidth="1"/>
    <col min="6151" max="6151" width="4.5703125" style="130" customWidth="1"/>
    <col min="6152" max="6152" width="8.140625" style="130" customWidth="1"/>
    <col min="6153" max="6153" width="9.42578125" style="130" customWidth="1"/>
    <col min="6154" max="6154" width="7.140625" style="130" customWidth="1"/>
    <col min="6155" max="6156" width="8.5703125" style="130" customWidth="1"/>
    <col min="6157" max="6157" width="4.5703125" style="130" customWidth="1"/>
    <col min="6158" max="6158" width="7.42578125" style="130" customWidth="1"/>
    <col min="6159" max="6160" width="4.5703125" style="130" customWidth="1"/>
    <col min="6161" max="6161" width="7" style="130" customWidth="1"/>
    <col min="6162" max="6162" width="8.140625" style="130" customWidth="1"/>
    <col min="6163" max="6163" width="8" style="130" customWidth="1"/>
    <col min="6164" max="6164" width="7.140625" style="130" customWidth="1"/>
    <col min="6165" max="6165" width="6.5703125" style="130" customWidth="1"/>
    <col min="6166" max="6166" width="4.5703125" style="130" customWidth="1"/>
    <col min="6167" max="6167" width="7.85546875" style="130" customWidth="1"/>
    <col min="6168" max="6168" width="8.140625" style="130" customWidth="1"/>
    <col min="6169" max="6172" width="4.5703125" style="130" customWidth="1"/>
    <col min="6173" max="6173" width="11.5703125" style="130"/>
    <col min="6174" max="6174" width="8.42578125" style="130" customWidth="1"/>
    <col min="6175" max="6175" width="5.42578125" style="130" customWidth="1"/>
    <col min="6176" max="6177" width="5.140625" style="130" customWidth="1"/>
    <col min="6178" max="6178" width="6.42578125" style="130" customWidth="1"/>
    <col min="6179" max="6179" width="11.5703125" style="130"/>
    <col min="6180" max="6180" width="8.42578125" style="130" customWidth="1"/>
    <col min="6181" max="6181" width="3.140625" style="130" customWidth="1"/>
    <col min="6182" max="6182" width="5.140625" style="130" customWidth="1"/>
    <col min="6183" max="6183" width="7.42578125" style="130" customWidth="1"/>
    <col min="6184" max="6184" width="4.5703125" style="130" customWidth="1"/>
    <col min="6185" max="6400" width="11.5703125" style="130"/>
    <col min="6401" max="6401" width="1.85546875" style="130" customWidth="1"/>
    <col min="6402" max="6402" width="8.140625" style="130" customWidth="1"/>
    <col min="6403" max="6404" width="4.5703125" style="130" customWidth="1"/>
    <col min="6405" max="6405" width="7.140625" style="130" customWidth="1"/>
    <col min="6406" max="6406" width="7.85546875" style="130" customWidth="1"/>
    <col min="6407" max="6407" width="4.5703125" style="130" customWidth="1"/>
    <col min="6408" max="6408" width="8.140625" style="130" customWidth="1"/>
    <col min="6409" max="6409" width="9.42578125" style="130" customWidth="1"/>
    <col min="6410" max="6410" width="7.140625" style="130" customWidth="1"/>
    <col min="6411" max="6412" width="8.5703125" style="130" customWidth="1"/>
    <col min="6413" max="6413" width="4.5703125" style="130" customWidth="1"/>
    <col min="6414" max="6414" width="7.42578125" style="130" customWidth="1"/>
    <col min="6415" max="6416" width="4.5703125" style="130" customWidth="1"/>
    <col min="6417" max="6417" width="7" style="130" customWidth="1"/>
    <col min="6418" max="6418" width="8.140625" style="130" customWidth="1"/>
    <col min="6419" max="6419" width="8" style="130" customWidth="1"/>
    <col min="6420" max="6420" width="7.140625" style="130" customWidth="1"/>
    <col min="6421" max="6421" width="6.5703125" style="130" customWidth="1"/>
    <col min="6422" max="6422" width="4.5703125" style="130" customWidth="1"/>
    <col min="6423" max="6423" width="7.85546875" style="130" customWidth="1"/>
    <col min="6424" max="6424" width="8.140625" style="130" customWidth="1"/>
    <col min="6425" max="6428" width="4.5703125" style="130" customWidth="1"/>
    <col min="6429" max="6429" width="11.5703125" style="130"/>
    <col min="6430" max="6430" width="8.42578125" style="130" customWidth="1"/>
    <col min="6431" max="6431" width="5.42578125" style="130" customWidth="1"/>
    <col min="6432" max="6433" width="5.140625" style="130" customWidth="1"/>
    <col min="6434" max="6434" width="6.42578125" style="130" customWidth="1"/>
    <col min="6435" max="6435" width="11.5703125" style="130"/>
    <col min="6436" max="6436" width="8.42578125" style="130" customWidth="1"/>
    <col min="6437" max="6437" width="3.140625" style="130" customWidth="1"/>
    <col min="6438" max="6438" width="5.140625" style="130" customWidth="1"/>
    <col min="6439" max="6439" width="7.42578125" style="130" customWidth="1"/>
    <col min="6440" max="6440" width="4.5703125" style="130" customWidth="1"/>
    <col min="6441" max="6656" width="11.5703125" style="130"/>
    <col min="6657" max="6657" width="1.85546875" style="130" customWidth="1"/>
    <col min="6658" max="6658" width="8.140625" style="130" customWidth="1"/>
    <col min="6659" max="6660" width="4.5703125" style="130" customWidth="1"/>
    <col min="6661" max="6661" width="7.140625" style="130" customWidth="1"/>
    <col min="6662" max="6662" width="7.85546875" style="130" customWidth="1"/>
    <col min="6663" max="6663" width="4.5703125" style="130" customWidth="1"/>
    <col min="6664" max="6664" width="8.140625" style="130" customWidth="1"/>
    <col min="6665" max="6665" width="9.42578125" style="130" customWidth="1"/>
    <col min="6666" max="6666" width="7.140625" style="130" customWidth="1"/>
    <col min="6667" max="6668" width="8.5703125" style="130" customWidth="1"/>
    <col min="6669" max="6669" width="4.5703125" style="130" customWidth="1"/>
    <col min="6670" max="6670" width="7.42578125" style="130" customWidth="1"/>
    <col min="6671" max="6672" width="4.5703125" style="130" customWidth="1"/>
    <col min="6673" max="6673" width="7" style="130" customWidth="1"/>
    <col min="6674" max="6674" width="8.140625" style="130" customWidth="1"/>
    <col min="6675" max="6675" width="8" style="130" customWidth="1"/>
    <col min="6676" max="6676" width="7.140625" style="130" customWidth="1"/>
    <col min="6677" max="6677" width="6.5703125" style="130" customWidth="1"/>
    <col min="6678" max="6678" width="4.5703125" style="130" customWidth="1"/>
    <col min="6679" max="6679" width="7.85546875" style="130" customWidth="1"/>
    <col min="6680" max="6680" width="8.140625" style="130" customWidth="1"/>
    <col min="6681" max="6684" width="4.5703125" style="130" customWidth="1"/>
    <col min="6685" max="6685" width="11.5703125" style="130"/>
    <col min="6686" max="6686" width="8.42578125" style="130" customWidth="1"/>
    <col min="6687" max="6687" width="5.42578125" style="130" customWidth="1"/>
    <col min="6688" max="6689" width="5.140625" style="130" customWidth="1"/>
    <col min="6690" max="6690" width="6.42578125" style="130" customWidth="1"/>
    <col min="6691" max="6691" width="11.5703125" style="130"/>
    <col min="6692" max="6692" width="8.42578125" style="130" customWidth="1"/>
    <col min="6693" max="6693" width="3.140625" style="130" customWidth="1"/>
    <col min="6694" max="6694" width="5.140625" style="130" customWidth="1"/>
    <col min="6695" max="6695" width="7.42578125" style="130" customWidth="1"/>
    <col min="6696" max="6696" width="4.5703125" style="130" customWidth="1"/>
    <col min="6697" max="6912" width="11.5703125" style="130"/>
    <col min="6913" max="6913" width="1.85546875" style="130" customWidth="1"/>
    <col min="6914" max="6914" width="8.140625" style="130" customWidth="1"/>
    <col min="6915" max="6916" width="4.5703125" style="130" customWidth="1"/>
    <col min="6917" max="6917" width="7.140625" style="130" customWidth="1"/>
    <col min="6918" max="6918" width="7.85546875" style="130" customWidth="1"/>
    <col min="6919" max="6919" width="4.5703125" style="130" customWidth="1"/>
    <col min="6920" max="6920" width="8.140625" style="130" customWidth="1"/>
    <col min="6921" max="6921" width="9.42578125" style="130" customWidth="1"/>
    <col min="6922" max="6922" width="7.140625" style="130" customWidth="1"/>
    <col min="6923" max="6924" width="8.5703125" style="130" customWidth="1"/>
    <col min="6925" max="6925" width="4.5703125" style="130" customWidth="1"/>
    <col min="6926" max="6926" width="7.42578125" style="130" customWidth="1"/>
    <col min="6927" max="6928" width="4.5703125" style="130" customWidth="1"/>
    <col min="6929" max="6929" width="7" style="130" customWidth="1"/>
    <col min="6930" max="6930" width="8.140625" style="130" customWidth="1"/>
    <col min="6931" max="6931" width="8" style="130" customWidth="1"/>
    <col min="6932" max="6932" width="7.140625" style="130" customWidth="1"/>
    <col min="6933" max="6933" width="6.5703125" style="130" customWidth="1"/>
    <col min="6934" max="6934" width="4.5703125" style="130" customWidth="1"/>
    <col min="6935" max="6935" width="7.85546875" style="130" customWidth="1"/>
    <col min="6936" max="6936" width="8.140625" style="130" customWidth="1"/>
    <col min="6937" max="6940" width="4.5703125" style="130" customWidth="1"/>
    <col min="6941" max="6941" width="11.5703125" style="130"/>
    <col min="6942" max="6942" width="8.42578125" style="130" customWidth="1"/>
    <col min="6943" max="6943" width="5.42578125" style="130" customWidth="1"/>
    <col min="6944" max="6945" width="5.140625" style="130" customWidth="1"/>
    <col min="6946" max="6946" width="6.42578125" style="130" customWidth="1"/>
    <col min="6947" max="6947" width="11.5703125" style="130"/>
    <col min="6948" max="6948" width="8.42578125" style="130" customWidth="1"/>
    <col min="6949" max="6949" width="3.140625" style="130" customWidth="1"/>
    <col min="6950" max="6950" width="5.140625" style="130" customWidth="1"/>
    <col min="6951" max="6951" width="7.42578125" style="130" customWidth="1"/>
    <col min="6952" max="6952" width="4.5703125" style="130" customWidth="1"/>
    <col min="6953" max="7168" width="11.5703125" style="130"/>
    <col min="7169" max="7169" width="1.85546875" style="130" customWidth="1"/>
    <col min="7170" max="7170" width="8.140625" style="130" customWidth="1"/>
    <col min="7171" max="7172" width="4.5703125" style="130" customWidth="1"/>
    <col min="7173" max="7173" width="7.140625" style="130" customWidth="1"/>
    <col min="7174" max="7174" width="7.85546875" style="130" customWidth="1"/>
    <col min="7175" max="7175" width="4.5703125" style="130" customWidth="1"/>
    <col min="7176" max="7176" width="8.140625" style="130" customWidth="1"/>
    <col min="7177" max="7177" width="9.42578125" style="130" customWidth="1"/>
    <col min="7178" max="7178" width="7.140625" style="130" customWidth="1"/>
    <col min="7179" max="7180" width="8.5703125" style="130" customWidth="1"/>
    <col min="7181" max="7181" width="4.5703125" style="130" customWidth="1"/>
    <col min="7182" max="7182" width="7.42578125" style="130" customWidth="1"/>
    <col min="7183" max="7184" width="4.5703125" style="130" customWidth="1"/>
    <col min="7185" max="7185" width="7" style="130" customWidth="1"/>
    <col min="7186" max="7186" width="8.140625" style="130" customWidth="1"/>
    <col min="7187" max="7187" width="8" style="130" customWidth="1"/>
    <col min="7188" max="7188" width="7.140625" style="130" customWidth="1"/>
    <col min="7189" max="7189" width="6.5703125" style="130" customWidth="1"/>
    <col min="7190" max="7190" width="4.5703125" style="130" customWidth="1"/>
    <col min="7191" max="7191" width="7.85546875" style="130" customWidth="1"/>
    <col min="7192" max="7192" width="8.140625" style="130" customWidth="1"/>
    <col min="7193" max="7196" width="4.5703125" style="130" customWidth="1"/>
    <col min="7197" max="7197" width="11.5703125" style="130"/>
    <col min="7198" max="7198" width="8.42578125" style="130" customWidth="1"/>
    <col min="7199" max="7199" width="5.42578125" style="130" customWidth="1"/>
    <col min="7200" max="7201" width="5.140625" style="130" customWidth="1"/>
    <col min="7202" max="7202" width="6.42578125" style="130" customWidth="1"/>
    <col min="7203" max="7203" width="11.5703125" style="130"/>
    <col min="7204" max="7204" width="8.42578125" style="130" customWidth="1"/>
    <col min="7205" max="7205" width="3.140625" style="130" customWidth="1"/>
    <col min="7206" max="7206" width="5.140625" style="130" customWidth="1"/>
    <col min="7207" max="7207" width="7.42578125" style="130" customWidth="1"/>
    <col min="7208" max="7208" width="4.5703125" style="130" customWidth="1"/>
    <col min="7209" max="7424" width="11.5703125" style="130"/>
    <col min="7425" max="7425" width="1.85546875" style="130" customWidth="1"/>
    <col min="7426" max="7426" width="8.140625" style="130" customWidth="1"/>
    <col min="7427" max="7428" width="4.5703125" style="130" customWidth="1"/>
    <col min="7429" max="7429" width="7.140625" style="130" customWidth="1"/>
    <col min="7430" max="7430" width="7.85546875" style="130" customWidth="1"/>
    <col min="7431" max="7431" width="4.5703125" style="130" customWidth="1"/>
    <col min="7432" max="7432" width="8.140625" style="130" customWidth="1"/>
    <col min="7433" max="7433" width="9.42578125" style="130" customWidth="1"/>
    <col min="7434" max="7434" width="7.140625" style="130" customWidth="1"/>
    <col min="7435" max="7436" width="8.5703125" style="130" customWidth="1"/>
    <col min="7437" max="7437" width="4.5703125" style="130" customWidth="1"/>
    <col min="7438" max="7438" width="7.42578125" style="130" customWidth="1"/>
    <col min="7439" max="7440" width="4.5703125" style="130" customWidth="1"/>
    <col min="7441" max="7441" width="7" style="130" customWidth="1"/>
    <col min="7442" max="7442" width="8.140625" style="130" customWidth="1"/>
    <col min="7443" max="7443" width="8" style="130" customWidth="1"/>
    <col min="7444" max="7444" width="7.140625" style="130" customWidth="1"/>
    <col min="7445" max="7445" width="6.5703125" style="130" customWidth="1"/>
    <col min="7446" max="7446" width="4.5703125" style="130" customWidth="1"/>
    <col min="7447" max="7447" width="7.85546875" style="130" customWidth="1"/>
    <col min="7448" max="7448" width="8.140625" style="130" customWidth="1"/>
    <col min="7449" max="7452" width="4.5703125" style="130" customWidth="1"/>
    <col min="7453" max="7453" width="11.5703125" style="130"/>
    <col min="7454" max="7454" width="8.42578125" style="130" customWidth="1"/>
    <col min="7455" max="7455" width="5.42578125" style="130" customWidth="1"/>
    <col min="7456" max="7457" width="5.140625" style="130" customWidth="1"/>
    <col min="7458" max="7458" width="6.42578125" style="130" customWidth="1"/>
    <col min="7459" max="7459" width="11.5703125" style="130"/>
    <col min="7460" max="7460" width="8.42578125" style="130" customWidth="1"/>
    <col min="7461" max="7461" width="3.140625" style="130" customWidth="1"/>
    <col min="7462" max="7462" width="5.140625" style="130" customWidth="1"/>
    <col min="7463" max="7463" width="7.42578125" style="130" customWidth="1"/>
    <col min="7464" max="7464" width="4.5703125" style="130" customWidth="1"/>
    <col min="7465" max="7680" width="11.5703125" style="130"/>
    <col min="7681" max="7681" width="1.85546875" style="130" customWidth="1"/>
    <col min="7682" max="7682" width="8.140625" style="130" customWidth="1"/>
    <col min="7683" max="7684" width="4.5703125" style="130" customWidth="1"/>
    <col min="7685" max="7685" width="7.140625" style="130" customWidth="1"/>
    <col min="7686" max="7686" width="7.85546875" style="130" customWidth="1"/>
    <col min="7687" max="7687" width="4.5703125" style="130" customWidth="1"/>
    <col min="7688" max="7688" width="8.140625" style="130" customWidth="1"/>
    <col min="7689" max="7689" width="9.42578125" style="130" customWidth="1"/>
    <col min="7690" max="7690" width="7.140625" style="130" customWidth="1"/>
    <col min="7691" max="7692" width="8.5703125" style="130" customWidth="1"/>
    <col min="7693" max="7693" width="4.5703125" style="130" customWidth="1"/>
    <col min="7694" max="7694" width="7.42578125" style="130" customWidth="1"/>
    <col min="7695" max="7696" width="4.5703125" style="130" customWidth="1"/>
    <col min="7697" max="7697" width="7" style="130" customWidth="1"/>
    <col min="7698" max="7698" width="8.140625" style="130" customWidth="1"/>
    <col min="7699" max="7699" width="8" style="130" customWidth="1"/>
    <col min="7700" max="7700" width="7.140625" style="130" customWidth="1"/>
    <col min="7701" max="7701" width="6.5703125" style="130" customWidth="1"/>
    <col min="7702" max="7702" width="4.5703125" style="130" customWidth="1"/>
    <col min="7703" max="7703" width="7.85546875" style="130" customWidth="1"/>
    <col min="7704" max="7704" width="8.140625" style="130" customWidth="1"/>
    <col min="7705" max="7708" width="4.5703125" style="130" customWidth="1"/>
    <col min="7709" max="7709" width="11.5703125" style="130"/>
    <col min="7710" max="7710" width="8.42578125" style="130" customWidth="1"/>
    <col min="7711" max="7711" width="5.42578125" style="130" customWidth="1"/>
    <col min="7712" max="7713" width="5.140625" style="130" customWidth="1"/>
    <col min="7714" max="7714" width="6.42578125" style="130" customWidth="1"/>
    <col min="7715" max="7715" width="11.5703125" style="130"/>
    <col min="7716" max="7716" width="8.42578125" style="130" customWidth="1"/>
    <col min="7717" max="7717" width="3.140625" style="130" customWidth="1"/>
    <col min="7718" max="7718" width="5.140625" style="130" customWidth="1"/>
    <col min="7719" max="7719" width="7.42578125" style="130" customWidth="1"/>
    <col min="7720" max="7720" width="4.5703125" style="130" customWidth="1"/>
    <col min="7721" max="7936" width="11.5703125" style="130"/>
    <col min="7937" max="7937" width="1.85546875" style="130" customWidth="1"/>
    <col min="7938" max="7938" width="8.140625" style="130" customWidth="1"/>
    <col min="7939" max="7940" width="4.5703125" style="130" customWidth="1"/>
    <col min="7941" max="7941" width="7.140625" style="130" customWidth="1"/>
    <col min="7942" max="7942" width="7.85546875" style="130" customWidth="1"/>
    <col min="7943" max="7943" width="4.5703125" style="130" customWidth="1"/>
    <col min="7944" max="7944" width="8.140625" style="130" customWidth="1"/>
    <col min="7945" max="7945" width="9.42578125" style="130" customWidth="1"/>
    <col min="7946" max="7946" width="7.140625" style="130" customWidth="1"/>
    <col min="7947" max="7948" width="8.5703125" style="130" customWidth="1"/>
    <col min="7949" max="7949" width="4.5703125" style="130" customWidth="1"/>
    <col min="7950" max="7950" width="7.42578125" style="130" customWidth="1"/>
    <col min="7951" max="7952" width="4.5703125" style="130" customWidth="1"/>
    <col min="7953" max="7953" width="7" style="130" customWidth="1"/>
    <col min="7954" max="7954" width="8.140625" style="130" customWidth="1"/>
    <col min="7955" max="7955" width="8" style="130" customWidth="1"/>
    <col min="7956" max="7956" width="7.140625" style="130" customWidth="1"/>
    <col min="7957" max="7957" width="6.5703125" style="130" customWidth="1"/>
    <col min="7958" max="7958" width="4.5703125" style="130" customWidth="1"/>
    <col min="7959" max="7959" width="7.85546875" style="130" customWidth="1"/>
    <col min="7960" max="7960" width="8.140625" style="130" customWidth="1"/>
    <col min="7961" max="7964" width="4.5703125" style="130" customWidth="1"/>
    <col min="7965" max="7965" width="11.5703125" style="130"/>
    <col min="7966" max="7966" width="8.42578125" style="130" customWidth="1"/>
    <col min="7967" max="7967" width="5.42578125" style="130" customWidth="1"/>
    <col min="7968" max="7969" width="5.140625" style="130" customWidth="1"/>
    <col min="7970" max="7970" width="6.42578125" style="130" customWidth="1"/>
    <col min="7971" max="7971" width="11.5703125" style="130"/>
    <col min="7972" max="7972" width="8.42578125" style="130" customWidth="1"/>
    <col min="7973" max="7973" width="3.140625" style="130" customWidth="1"/>
    <col min="7974" max="7974" width="5.140625" style="130" customWidth="1"/>
    <col min="7975" max="7975" width="7.42578125" style="130" customWidth="1"/>
    <col min="7976" max="7976" width="4.5703125" style="130" customWidth="1"/>
    <col min="7977" max="8192" width="11.5703125" style="130"/>
    <col min="8193" max="8193" width="1.85546875" style="130" customWidth="1"/>
    <col min="8194" max="8194" width="8.140625" style="130" customWidth="1"/>
    <col min="8195" max="8196" width="4.5703125" style="130" customWidth="1"/>
    <col min="8197" max="8197" width="7.140625" style="130" customWidth="1"/>
    <col min="8198" max="8198" width="7.85546875" style="130" customWidth="1"/>
    <col min="8199" max="8199" width="4.5703125" style="130" customWidth="1"/>
    <col min="8200" max="8200" width="8.140625" style="130" customWidth="1"/>
    <col min="8201" max="8201" width="9.42578125" style="130" customWidth="1"/>
    <col min="8202" max="8202" width="7.140625" style="130" customWidth="1"/>
    <col min="8203" max="8204" width="8.5703125" style="130" customWidth="1"/>
    <col min="8205" max="8205" width="4.5703125" style="130" customWidth="1"/>
    <col min="8206" max="8206" width="7.42578125" style="130" customWidth="1"/>
    <col min="8207" max="8208" width="4.5703125" style="130" customWidth="1"/>
    <col min="8209" max="8209" width="7" style="130" customWidth="1"/>
    <col min="8210" max="8210" width="8.140625" style="130" customWidth="1"/>
    <col min="8211" max="8211" width="8" style="130" customWidth="1"/>
    <col min="8212" max="8212" width="7.140625" style="130" customWidth="1"/>
    <col min="8213" max="8213" width="6.5703125" style="130" customWidth="1"/>
    <col min="8214" max="8214" width="4.5703125" style="130" customWidth="1"/>
    <col min="8215" max="8215" width="7.85546875" style="130" customWidth="1"/>
    <col min="8216" max="8216" width="8.140625" style="130" customWidth="1"/>
    <col min="8217" max="8220" width="4.5703125" style="130" customWidth="1"/>
    <col min="8221" max="8221" width="11.5703125" style="130"/>
    <col min="8222" max="8222" width="8.42578125" style="130" customWidth="1"/>
    <col min="8223" max="8223" width="5.42578125" style="130" customWidth="1"/>
    <col min="8224" max="8225" width="5.140625" style="130" customWidth="1"/>
    <col min="8226" max="8226" width="6.42578125" style="130" customWidth="1"/>
    <col min="8227" max="8227" width="11.5703125" style="130"/>
    <col min="8228" max="8228" width="8.42578125" style="130" customWidth="1"/>
    <col min="8229" max="8229" width="3.140625" style="130" customWidth="1"/>
    <col min="8230" max="8230" width="5.140625" style="130" customWidth="1"/>
    <col min="8231" max="8231" width="7.42578125" style="130" customWidth="1"/>
    <col min="8232" max="8232" width="4.5703125" style="130" customWidth="1"/>
    <col min="8233" max="8448" width="11.5703125" style="130"/>
    <col min="8449" max="8449" width="1.85546875" style="130" customWidth="1"/>
    <col min="8450" max="8450" width="8.140625" style="130" customWidth="1"/>
    <col min="8451" max="8452" width="4.5703125" style="130" customWidth="1"/>
    <col min="8453" max="8453" width="7.140625" style="130" customWidth="1"/>
    <col min="8454" max="8454" width="7.85546875" style="130" customWidth="1"/>
    <col min="8455" max="8455" width="4.5703125" style="130" customWidth="1"/>
    <col min="8456" max="8456" width="8.140625" style="130" customWidth="1"/>
    <col min="8457" max="8457" width="9.42578125" style="130" customWidth="1"/>
    <col min="8458" max="8458" width="7.140625" style="130" customWidth="1"/>
    <col min="8459" max="8460" width="8.5703125" style="130" customWidth="1"/>
    <col min="8461" max="8461" width="4.5703125" style="130" customWidth="1"/>
    <col min="8462" max="8462" width="7.42578125" style="130" customWidth="1"/>
    <col min="8463" max="8464" width="4.5703125" style="130" customWidth="1"/>
    <col min="8465" max="8465" width="7" style="130" customWidth="1"/>
    <col min="8466" max="8466" width="8.140625" style="130" customWidth="1"/>
    <col min="8467" max="8467" width="8" style="130" customWidth="1"/>
    <col min="8468" max="8468" width="7.140625" style="130" customWidth="1"/>
    <col min="8469" max="8469" width="6.5703125" style="130" customWidth="1"/>
    <col min="8470" max="8470" width="4.5703125" style="130" customWidth="1"/>
    <col min="8471" max="8471" width="7.85546875" style="130" customWidth="1"/>
    <col min="8472" max="8472" width="8.140625" style="130" customWidth="1"/>
    <col min="8473" max="8476" width="4.5703125" style="130" customWidth="1"/>
    <col min="8477" max="8477" width="11.5703125" style="130"/>
    <col min="8478" max="8478" width="8.42578125" style="130" customWidth="1"/>
    <col min="8479" max="8479" width="5.42578125" style="130" customWidth="1"/>
    <col min="8480" max="8481" width="5.140625" style="130" customWidth="1"/>
    <col min="8482" max="8482" width="6.42578125" style="130" customWidth="1"/>
    <col min="8483" max="8483" width="11.5703125" style="130"/>
    <col min="8484" max="8484" width="8.42578125" style="130" customWidth="1"/>
    <col min="8485" max="8485" width="3.140625" style="130" customWidth="1"/>
    <col min="8486" max="8486" width="5.140625" style="130" customWidth="1"/>
    <col min="8487" max="8487" width="7.42578125" style="130" customWidth="1"/>
    <col min="8488" max="8488" width="4.5703125" style="130" customWidth="1"/>
    <col min="8489" max="8704" width="11.5703125" style="130"/>
    <col min="8705" max="8705" width="1.85546875" style="130" customWidth="1"/>
    <col min="8706" max="8706" width="8.140625" style="130" customWidth="1"/>
    <col min="8707" max="8708" width="4.5703125" style="130" customWidth="1"/>
    <col min="8709" max="8709" width="7.140625" style="130" customWidth="1"/>
    <col min="8710" max="8710" width="7.85546875" style="130" customWidth="1"/>
    <col min="8711" max="8711" width="4.5703125" style="130" customWidth="1"/>
    <col min="8712" max="8712" width="8.140625" style="130" customWidth="1"/>
    <col min="8713" max="8713" width="9.42578125" style="130" customWidth="1"/>
    <col min="8714" max="8714" width="7.140625" style="130" customWidth="1"/>
    <col min="8715" max="8716" width="8.5703125" style="130" customWidth="1"/>
    <col min="8717" max="8717" width="4.5703125" style="130" customWidth="1"/>
    <col min="8718" max="8718" width="7.42578125" style="130" customWidth="1"/>
    <col min="8719" max="8720" width="4.5703125" style="130" customWidth="1"/>
    <col min="8721" max="8721" width="7" style="130" customWidth="1"/>
    <col min="8722" max="8722" width="8.140625" style="130" customWidth="1"/>
    <col min="8723" max="8723" width="8" style="130" customWidth="1"/>
    <col min="8724" max="8724" width="7.140625" style="130" customWidth="1"/>
    <col min="8725" max="8725" width="6.5703125" style="130" customWidth="1"/>
    <col min="8726" max="8726" width="4.5703125" style="130" customWidth="1"/>
    <col min="8727" max="8727" width="7.85546875" style="130" customWidth="1"/>
    <col min="8728" max="8728" width="8.140625" style="130" customWidth="1"/>
    <col min="8729" max="8732" width="4.5703125" style="130" customWidth="1"/>
    <col min="8733" max="8733" width="11.5703125" style="130"/>
    <col min="8734" max="8734" width="8.42578125" style="130" customWidth="1"/>
    <col min="8735" max="8735" width="5.42578125" style="130" customWidth="1"/>
    <col min="8736" max="8737" width="5.140625" style="130" customWidth="1"/>
    <col min="8738" max="8738" width="6.42578125" style="130" customWidth="1"/>
    <col min="8739" max="8739" width="11.5703125" style="130"/>
    <col min="8740" max="8740" width="8.42578125" style="130" customWidth="1"/>
    <col min="8741" max="8741" width="3.140625" style="130" customWidth="1"/>
    <col min="8742" max="8742" width="5.140625" style="130" customWidth="1"/>
    <col min="8743" max="8743" width="7.42578125" style="130" customWidth="1"/>
    <col min="8744" max="8744" width="4.5703125" style="130" customWidth="1"/>
    <col min="8745" max="8960" width="11.5703125" style="130"/>
    <col min="8961" max="8961" width="1.85546875" style="130" customWidth="1"/>
    <col min="8962" max="8962" width="8.140625" style="130" customWidth="1"/>
    <col min="8963" max="8964" width="4.5703125" style="130" customWidth="1"/>
    <col min="8965" max="8965" width="7.140625" style="130" customWidth="1"/>
    <col min="8966" max="8966" width="7.85546875" style="130" customWidth="1"/>
    <col min="8967" max="8967" width="4.5703125" style="130" customWidth="1"/>
    <col min="8968" max="8968" width="8.140625" style="130" customWidth="1"/>
    <col min="8969" max="8969" width="9.42578125" style="130" customWidth="1"/>
    <col min="8970" max="8970" width="7.140625" style="130" customWidth="1"/>
    <col min="8971" max="8972" width="8.5703125" style="130" customWidth="1"/>
    <col min="8973" max="8973" width="4.5703125" style="130" customWidth="1"/>
    <col min="8974" max="8974" width="7.42578125" style="130" customWidth="1"/>
    <col min="8975" max="8976" width="4.5703125" style="130" customWidth="1"/>
    <col min="8977" max="8977" width="7" style="130" customWidth="1"/>
    <col min="8978" max="8978" width="8.140625" style="130" customWidth="1"/>
    <col min="8979" max="8979" width="8" style="130" customWidth="1"/>
    <col min="8980" max="8980" width="7.140625" style="130" customWidth="1"/>
    <col min="8981" max="8981" width="6.5703125" style="130" customWidth="1"/>
    <col min="8982" max="8982" width="4.5703125" style="130" customWidth="1"/>
    <col min="8983" max="8983" width="7.85546875" style="130" customWidth="1"/>
    <col min="8984" max="8984" width="8.140625" style="130" customWidth="1"/>
    <col min="8985" max="8988" width="4.5703125" style="130" customWidth="1"/>
    <col min="8989" max="8989" width="11.5703125" style="130"/>
    <col min="8990" max="8990" width="8.42578125" style="130" customWidth="1"/>
    <col min="8991" max="8991" width="5.42578125" style="130" customWidth="1"/>
    <col min="8992" max="8993" width="5.140625" style="130" customWidth="1"/>
    <col min="8994" max="8994" width="6.42578125" style="130" customWidth="1"/>
    <col min="8995" max="8995" width="11.5703125" style="130"/>
    <col min="8996" max="8996" width="8.42578125" style="130" customWidth="1"/>
    <col min="8997" max="8997" width="3.140625" style="130" customWidth="1"/>
    <col min="8998" max="8998" width="5.140625" style="130" customWidth="1"/>
    <col min="8999" max="8999" width="7.42578125" style="130" customWidth="1"/>
    <col min="9000" max="9000" width="4.5703125" style="130" customWidth="1"/>
    <col min="9001" max="9216" width="11.5703125" style="130"/>
    <col min="9217" max="9217" width="1.85546875" style="130" customWidth="1"/>
    <col min="9218" max="9218" width="8.140625" style="130" customWidth="1"/>
    <col min="9219" max="9220" width="4.5703125" style="130" customWidth="1"/>
    <col min="9221" max="9221" width="7.140625" style="130" customWidth="1"/>
    <col min="9222" max="9222" width="7.85546875" style="130" customWidth="1"/>
    <col min="9223" max="9223" width="4.5703125" style="130" customWidth="1"/>
    <col min="9224" max="9224" width="8.140625" style="130" customWidth="1"/>
    <col min="9225" max="9225" width="9.42578125" style="130" customWidth="1"/>
    <col min="9226" max="9226" width="7.140625" style="130" customWidth="1"/>
    <col min="9227" max="9228" width="8.5703125" style="130" customWidth="1"/>
    <col min="9229" max="9229" width="4.5703125" style="130" customWidth="1"/>
    <col min="9230" max="9230" width="7.42578125" style="130" customWidth="1"/>
    <col min="9231" max="9232" width="4.5703125" style="130" customWidth="1"/>
    <col min="9233" max="9233" width="7" style="130" customWidth="1"/>
    <col min="9234" max="9234" width="8.140625" style="130" customWidth="1"/>
    <col min="9235" max="9235" width="8" style="130" customWidth="1"/>
    <col min="9236" max="9236" width="7.140625" style="130" customWidth="1"/>
    <col min="9237" max="9237" width="6.5703125" style="130" customWidth="1"/>
    <col min="9238" max="9238" width="4.5703125" style="130" customWidth="1"/>
    <col min="9239" max="9239" width="7.85546875" style="130" customWidth="1"/>
    <col min="9240" max="9240" width="8.140625" style="130" customWidth="1"/>
    <col min="9241" max="9244" width="4.5703125" style="130" customWidth="1"/>
    <col min="9245" max="9245" width="11.5703125" style="130"/>
    <col min="9246" max="9246" width="8.42578125" style="130" customWidth="1"/>
    <col min="9247" max="9247" width="5.42578125" style="130" customWidth="1"/>
    <col min="9248" max="9249" width="5.140625" style="130" customWidth="1"/>
    <col min="9250" max="9250" width="6.42578125" style="130" customWidth="1"/>
    <col min="9251" max="9251" width="11.5703125" style="130"/>
    <col min="9252" max="9252" width="8.42578125" style="130" customWidth="1"/>
    <col min="9253" max="9253" width="3.140625" style="130" customWidth="1"/>
    <col min="9254" max="9254" width="5.140625" style="130" customWidth="1"/>
    <col min="9255" max="9255" width="7.42578125" style="130" customWidth="1"/>
    <col min="9256" max="9256" width="4.5703125" style="130" customWidth="1"/>
    <col min="9257" max="9472" width="11.5703125" style="130"/>
    <col min="9473" max="9473" width="1.85546875" style="130" customWidth="1"/>
    <col min="9474" max="9474" width="8.140625" style="130" customWidth="1"/>
    <col min="9475" max="9476" width="4.5703125" style="130" customWidth="1"/>
    <col min="9477" max="9477" width="7.140625" style="130" customWidth="1"/>
    <col min="9478" max="9478" width="7.85546875" style="130" customWidth="1"/>
    <col min="9479" max="9479" width="4.5703125" style="130" customWidth="1"/>
    <col min="9480" max="9480" width="8.140625" style="130" customWidth="1"/>
    <col min="9481" max="9481" width="9.42578125" style="130" customWidth="1"/>
    <col min="9482" max="9482" width="7.140625" style="130" customWidth="1"/>
    <col min="9483" max="9484" width="8.5703125" style="130" customWidth="1"/>
    <col min="9485" max="9485" width="4.5703125" style="130" customWidth="1"/>
    <col min="9486" max="9486" width="7.42578125" style="130" customWidth="1"/>
    <col min="9487" max="9488" width="4.5703125" style="130" customWidth="1"/>
    <col min="9489" max="9489" width="7" style="130" customWidth="1"/>
    <col min="9490" max="9490" width="8.140625" style="130" customWidth="1"/>
    <col min="9491" max="9491" width="8" style="130" customWidth="1"/>
    <col min="9492" max="9492" width="7.140625" style="130" customWidth="1"/>
    <col min="9493" max="9493" width="6.5703125" style="130" customWidth="1"/>
    <col min="9494" max="9494" width="4.5703125" style="130" customWidth="1"/>
    <col min="9495" max="9495" width="7.85546875" style="130" customWidth="1"/>
    <col min="9496" max="9496" width="8.140625" style="130" customWidth="1"/>
    <col min="9497" max="9500" width="4.5703125" style="130" customWidth="1"/>
    <col min="9501" max="9501" width="11.5703125" style="130"/>
    <col min="9502" max="9502" width="8.42578125" style="130" customWidth="1"/>
    <col min="9503" max="9503" width="5.42578125" style="130" customWidth="1"/>
    <col min="9504" max="9505" width="5.140625" style="130" customWidth="1"/>
    <col min="9506" max="9506" width="6.42578125" style="130" customWidth="1"/>
    <col min="9507" max="9507" width="11.5703125" style="130"/>
    <col min="9508" max="9508" width="8.42578125" style="130" customWidth="1"/>
    <col min="9509" max="9509" width="3.140625" style="130" customWidth="1"/>
    <col min="9510" max="9510" width="5.140625" style="130" customWidth="1"/>
    <col min="9511" max="9511" width="7.42578125" style="130" customWidth="1"/>
    <col min="9512" max="9512" width="4.5703125" style="130" customWidth="1"/>
    <col min="9513" max="9728" width="11.5703125" style="130"/>
    <col min="9729" max="9729" width="1.85546875" style="130" customWidth="1"/>
    <col min="9730" max="9730" width="8.140625" style="130" customWidth="1"/>
    <col min="9731" max="9732" width="4.5703125" style="130" customWidth="1"/>
    <col min="9733" max="9733" width="7.140625" style="130" customWidth="1"/>
    <col min="9734" max="9734" width="7.85546875" style="130" customWidth="1"/>
    <col min="9735" max="9735" width="4.5703125" style="130" customWidth="1"/>
    <col min="9736" max="9736" width="8.140625" style="130" customWidth="1"/>
    <col min="9737" max="9737" width="9.42578125" style="130" customWidth="1"/>
    <col min="9738" max="9738" width="7.140625" style="130" customWidth="1"/>
    <col min="9739" max="9740" width="8.5703125" style="130" customWidth="1"/>
    <col min="9741" max="9741" width="4.5703125" style="130" customWidth="1"/>
    <col min="9742" max="9742" width="7.42578125" style="130" customWidth="1"/>
    <col min="9743" max="9744" width="4.5703125" style="130" customWidth="1"/>
    <col min="9745" max="9745" width="7" style="130" customWidth="1"/>
    <col min="9746" max="9746" width="8.140625" style="130" customWidth="1"/>
    <col min="9747" max="9747" width="8" style="130" customWidth="1"/>
    <col min="9748" max="9748" width="7.140625" style="130" customWidth="1"/>
    <col min="9749" max="9749" width="6.5703125" style="130" customWidth="1"/>
    <col min="9750" max="9750" width="4.5703125" style="130" customWidth="1"/>
    <col min="9751" max="9751" width="7.85546875" style="130" customWidth="1"/>
    <col min="9752" max="9752" width="8.140625" style="130" customWidth="1"/>
    <col min="9753" max="9756" width="4.5703125" style="130" customWidth="1"/>
    <col min="9757" max="9757" width="11.5703125" style="130"/>
    <col min="9758" max="9758" width="8.42578125" style="130" customWidth="1"/>
    <col min="9759" max="9759" width="5.42578125" style="130" customWidth="1"/>
    <col min="9760" max="9761" width="5.140625" style="130" customWidth="1"/>
    <col min="9762" max="9762" width="6.42578125" style="130" customWidth="1"/>
    <col min="9763" max="9763" width="11.5703125" style="130"/>
    <col min="9764" max="9764" width="8.42578125" style="130" customWidth="1"/>
    <col min="9765" max="9765" width="3.140625" style="130" customWidth="1"/>
    <col min="9766" max="9766" width="5.140625" style="130" customWidth="1"/>
    <col min="9767" max="9767" width="7.42578125" style="130" customWidth="1"/>
    <col min="9768" max="9768" width="4.5703125" style="130" customWidth="1"/>
    <col min="9769" max="9984" width="11.5703125" style="130"/>
    <col min="9985" max="9985" width="1.85546875" style="130" customWidth="1"/>
    <col min="9986" max="9986" width="8.140625" style="130" customWidth="1"/>
    <col min="9987" max="9988" width="4.5703125" style="130" customWidth="1"/>
    <col min="9989" max="9989" width="7.140625" style="130" customWidth="1"/>
    <col min="9990" max="9990" width="7.85546875" style="130" customWidth="1"/>
    <col min="9991" max="9991" width="4.5703125" style="130" customWidth="1"/>
    <col min="9992" max="9992" width="8.140625" style="130" customWidth="1"/>
    <col min="9993" max="9993" width="9.42578125" style="130" customWidth="1"/>
    <col min="9994" max="9994" width="7.140625" style="130" customWidth="1"/>
    <col min="9995" max="9996" width="8.5703125" style="130" customWidth="1"/>
    <col min="9997" max="9997" width="4.5703125" style="130" customWidth="1"/>
    <col min="9998" max="9998" width="7.42578125" style="130" customWidth="1"/>
    <col min="9999" max="10000" width="4.5703125" style="130" customWidth="1"/>
    <col min="10001" max="10001" width="7" style="130" customWidth="1"/>
    <col min="10002" max="10002" width="8.140625" style="130" customWidth="1"/>
    <col min="10003" max="10003" width="8" style="130" customWidth="1"/>
    <col min="10004" max="10004" width="7.140625" style="130" customWidth="1"/>
    <col min="10005" max="10005" width="6.5703125" style="130" customWidth="1"/>
    <col min="10006" max="10006" width="4.5703125" style="130" customWidth="1"/>
    <col min="10007" max="10007" width="7.85546875" style="130" customWidth="1"/>
    <col min="10008" max="10008" width="8.140625" style="130" customWidth="1"/>
    <col min="10009" max="10012" width="4.5703125" style="130" customWidth="1"/>
    <col min="10013" max="10013" width="11.5703125" style="130"/>
    <col min="10014" max="10014" width="8.42578125" style="130" customWidth="1"/>
    <col min="10015" max="10015" width="5.42578125" style="130" customWidth="1"/>
    <col min="10016" max="10017" width="5.140625" style="130" customWidth="1"/>
    <col min="10018" max="10018" width="6.42578125" style="130" customWidth="1"/>
    <col min="10019" max="10019" width="11.5703125" style="130"/>
    <col min="10020" max="10020" width="8.42578125" style="130" customWidth="1"/>
    <col min="10021" max="10021" width="3.140625" style="130" customWidth="1"/>
    <col min="10022" max="10022" width="5.140625" style="130" customWidth="1"/>
    <col min="10023" max="10023" width="7.42578125" style="130" customWidth="1"/>
    <col min="10024" max="10024" width="4.5703125" style="130" customWidth="1"/>
    <col min="10025" max="10240" width="11.5703125" style="130"/>
    <col min="10241" max="10241" width="1.85546875" style="130" customWidth="1"/>
    <col min="10242" max="10242" width="8.140625" style="130" customWidth="1"/>
    <col min="10243" max="10244" width="4.5703125" style="130" customWidth="1"/>
    <col min="10245" max="10245" width="7.140625" style="130" customWidth="1"/>
    <col min="10246" max="10246" width="7.85546875" style="130" customWidth="1"/>
    <col min="10247" max="10247" width="4.5703125" style="130" customWidth="1"/>
    <col min="10248" max="10248" width="8.140625" style="130" customWidth="1"/>
    <col min="10249" max="10249" width="9.42578125" style="130" customWidth="1"/>
    <col min="10250" max="10250" width="7.140625" style="130" customWidth="1"/>
    <col min="10251" max="10252" width="8.5703125" style="130" customWidth="1"/>
    <col min="10253" max="10253" width="4.5703125" style="130" customWidth="1"/>
    <col min="10254" max="10254" width="7.42578125" style="130" customWidth="1"/>
    <col min="10255" max="10256" width="4.5703125" style="130" customWidth="1"/>
    <col min="10257" max="10257" width="7" style="130" customWidth="1"/>
    <col min="10258" max="10258" width="8.140625" style="130" customWidth="1"/>
    <col min="10259" max="10259" width="8" style="130" customWidth="1"/>
    <col min="10260" max="10260" width="7.140625" style="130" customWidth="1"/>
    <col min="10261" max="10261" width="6.5703125" style="130" customWidth="1"/>
    <col min="10262" max="10262" width="4.5703125" style="130" customWidth="1"/>
    <col min="10263" max="10263" width="7.85546875" style="130" customWidth="1"/>
    <col min="10264" max="10264" width="8.140625" style="130" customWidth="1"/>
    <col min="10265" max="10268" width="4.5703125" style="130" customWidth="1"/>
    <col min="10269" max="10269" width="11.5703125" style="130"/>
    <col min="10270" max="10270" width="8.42578125" style="130" customWidth="1"/>
    <col min="10271" max="10271" width="5.42578125" style="130" customWidth="1"/>
    <col min="10272" max="10273" width="5.140625" style="130" customWidth="1"/>
    <col min="10274" max="10274" width="6.42578125" style="130" customWidth="1"/>
    <col min="10275" max="10275" width="11.5703125" style="130"/>
    <col min="10276" max="10276" width="8.42578125" style="130" customWidth="1"/>
    <col min="10277" max="10277" width="3.140625" style="130" customWidth="1"/>
    <col min="10278" max="10278" width="5.140625" style="130" customWidth="1"/>
    <col min="10279" max="10279" width="7.42578125" style="130" customWidth="1"/>
    <col min="10280" max="10280" width="4.5703125" style="130" customWidth="1"/>
    <col min="10281" max="10496" width="11.5703125" style="130"/>
    <col min="10497" max="10497" width="1.85546875" style="130" customWidth="1"/>
    <col min="10498" max="10498" width="8.140625" style="130" customWidth="1"/>
    <col min="10499" max="10500" width="4.5703125" style="130" customWidth="1"/>
    <col min="10501" max="10501" width="7.140625" style="130" customWidth="1"/>
    <col min="10502" max="10502" width="7.85546875" style="130" customWidth="1"/>
    <col min="10503" max="10503" width="4.5703125" style="130" customWidth="1"/>
    <col min="10504" max="10504" width="8.140625" style="130" customWidth="1"/>
    <col min="10505" max="10505" width="9.42578125" style="130" customWidth="1"/>
    <col min="10506" max="10506" width="7.140625" style="130" customWidth="1"/>
    <col min="10507" max="10508" width="8.5703125" style="130" customWidth="1"/>
    <col min="10509" max="10509" width="4.5703125" style="130" customWidth="1"/>
    <col min="10510" max="10510" width="7.42578125" style="130" customWidth="1"/>
    <col min="10511" max="10512" width="4.5703125" style="130" customWidth="1"/>
    <col min="10513" max="10513" width="7" style="130" customWidth="1"/>
    <col min="10514" max="10514" width="8.140625" style="130" customWidth="1"/>
    <col min="10515" max="10515" width="8" style="130" customWidth="1"/>
    <col min="10516" max="10516" width="7.140625" style="130" customWidth="1"/>
    <col min="10517" max="10517" width="6.5703125" style="130" customWidth="1"/>
    <col min="10518" max="10518" width="4.5703125" style="130" customWidth="1"/>
    <col min="10519" max="10519" width="7.85546875" style="130" customWidth="1"/>
    <col min="10520" max="10520" width="8.140625" style="130" customWidth="1"/>
    <col min="10521" max="10524" width="4.5703125" style="130" customWidth="1"/>
    <col min="10525" max="10525" width="11.5703125" style="130"/>
    <col min="10526" max="10526" width="8.42578125" style="130" customWidth="1"/>
    <col min="10527" max="10527" width="5.42578125" style="130" customWidth="1"/>
    <col min="10528" max="10529" width="5.140625" style="130" customWidth="1"/>
    <col min="10530" max="10530" width="6.42578125" style="130" customWidth="1"/>
    <col min="10531" max="10531" width="11.5703125" style="130"/>
    <col min="10532" max="10532" width="8.42578125" style="130" customWidth="1"/>
    <col min="10533" max="10533" width="3.140625" style="130" customWidth="1"/>
    <col min="10534" max="10534" width="5.140625" style="130" customWidth="1"/>
    <col min="10535" max="10535" width="7.42578125" style="130" customWidth="1"/>
    <col min="10536" max="10536" width="4.5703125" style="130" customWidth="1"/>
    <col min="10537" max="10752" width="11.5703125" style="130"/>
    <col min="10753" max="10753" width="1.85546875" style="130" customWidth="1"/>
    <col min="10754" max="10754" width="8.140625" style="130" customWidth="1"/>
    <col min="10755" max="10756" width="4.5703125" style="130" customWidth="1"/>
    <col min="10757" max="10757" width="7.140625" style="130" customWidth="1"/>
    <col min="10758" max="10758" width="7.85546875" style="130" customWidth="1"/>
    <col min="10759" max="10759" width="4.5703125" style="130" customWidth="1"/>
    <col min="10760" max="10760" width="8.140625" style="130" customWidth="1"/>
    <col min="10761" max="10761" width="9.42578125" style="130" customWidth="1"/>
    <col min="10762" max="10762" width="7.140625" style="130" customWidth="1"/>
    <col min="10763" max="10764" width="8.5703125" style="130" customWidth="1"/>
    <col min="10765" max="10765" width="4.5703125" style="130" customWidth="1"/>
    <col min="10766" max="10766" width="7.42578125" style="130" customWidth="1"/>
    <col min="10767" max="10768" width="4.5703125" style="130" customWidth="1"/>
    <col min="10769" max="10769" width="7" style="130" customWidth="1"/>
    <col min="10770" max="10770" width="8.140625" style="130" customWidth="1"/>
    <col min="10771" max="10771" width="8" style="130" customWidth="1"/>
    <col min="10772" max="10772" width="7.140625" style="130" customWidth="1"/>
    <col min="10773" max="10773" width="6.5703125" style="130" customWidth="1"/>
    <col min="10774" max="10774" width="4.5703125" style="130" customWidth="1"/>
    <col min="10775" max="10775" width="7.85546875" style="130" customWidth="1"/>
    <col min="10776" max="10776" width="8.140625" style="130" customWidth="1"/>
    <col min="10777" max="10780" width="4.5703125" style="130" customWidth="1"/>
    <col min="10781" max="10781" width="11.5703125" style="130"/>
    <col min="10782" max="10782" width="8.42578125" style="130" customWidth="1"/>
    <col min="10783" max="10783" width="5.42578125" style="130" customWidth="1"/>
    <col min="10784" max="10785" width="5.140625" style="130" customWidth="1"/>
    <col min="10786" max="10786" width="6.42578125" style="130" customWidth="1"/>
    <col min="10787" max="10787" width="11.5703125" style="130"/>
    <col min="10788" max="10788" width="8.42578125" style="130" customWidth="1"/>
    <col min="10789" max="10789" width="3.140625" style="130" customWidth="1"/>
    <col min="10790" max="10790" width="5.140625" style="130" customWidth="1"/>
    <col min="10791" max="10791" width="7.42578125" style="130" customWidth="1"/>
    <col min="10792" max="10792" width="4.5703125" style="130" customWidth="1"/>
    <col min="10793" max="11008" width="11.5703125" style="130"/>
    <col min="11009" max="11009" width="1.85546875" style="130" customWidth="1"/>
    <col min="11010" max="11010" width="8.140625" style="130" customWidth="1"/>
    <col min="11011" max="11012" width="4.5703125" style="130" customWidth="1"/>
    <col min="11013" max="11013" width="7.140625" style="130" customWidth="1"/>
    <col min="11014" max="11014" width="7.85546875" style="130" customWidth="1"/>
    <col min="11015" max="11015" width="4.5703125" style="130" customWidth="1"/>
    <col min="11016" max="11016" width="8.140625" style="130" customWidth="1"/>
    <col min="11017" max="11017" width="9.42578125" style="130" customWidth="1"/>
    <col min="11018" max="11018" width="7.140625" style="130" customWidth="1"/>
    <col min="11019" max="11020" width="8.5703125" style="130" customWidth="1"/>
    <col min="11021" max="11021" width="4.5703125" style="130" customWidth="1"/>
    <col min="11022" max="11022" width="7.42578125" style="130" customWidth="1"/>
    <col min="11023" max="11024" width="4.5703125" style="130" customWidth="1"/>
    <col min="11025" max="11025" width="7" style="130" customWidth="1"/>
    <col min="11026" max="11026" width="8.140625" style="130" customWidth="1"/>
    <col min="11027" max="11027" width="8" style="130" customWidth="1"/>
    <col min="11028" max="11028" width="7.140625" style="130" customWidth="1"/>
    <col min="11029" max="11029" width="6.5703125" style="130" customWidth="1"/>
    <col min="11030" max="11030" width="4.5703125" style="130" customWidth="1"/>
    <col min="11031" max="11031" width="7.85546875" style="130" customWidth="1"/>
    <col min="11032" max="11032" width="8.140625" style="130" customWidth="1"/>
    <col min="11033" max="11036" width="4.5703125" style="130" customWidth="1"/>
    <col min="11037" max="11037" width="11.5703125" style="130"/>
    <col min="11038" max="11038" width="8.42578125" style="130" customWidth="1"/>
    <col min="11039" max="11039" width="5.42578125" style="130" customWidth="1"/>
    <col min="11040" max="11041" width="5.140625" style="130" customWidth="1"/>
    <col min="11042" max="11042" width="6.42578125" style="130" customWidth="1"/>
    <col min="11043" max="11043" width="11.5703125" style="130"/>
    <col min="11044" max="11044" width="8.42578125" style="130" customWidth="1"/>
    <col min="11045" max="11045" width="3.140625" style="130" customWidth="1"/>
    <col min="11046" max="11046" width="5.140625" style="130" customWidth="1"/>
    <col min="11047" max="11047" width="7.42578125" style="130" customWidth="1"/>
    <col min="11048" max="11048" width="4.5703125" style="130" customWidth="1"/>
    <col min="11049" max="11264" width="11.5703125" style="130"/>
    <col min="11265" max="11265" width="1.85546875" style="130" customWidth="1"/>
    <col min="11266" max="11266" width="8.140625" style="130" customWidth="1"/>
    <col min="11267" max="11268" width="4.5703125" style="130" customWidth="1"/>
    <col min="11269" max="11269" width="7.140625" style="130" customWidth="1"/>
    <col min="11270" max="11270" width="7.85546875" style="130" customWidth="1"/>
    <col min="11271" max="11271" width="4.5703125" style="130" customWidth="1"/>
    <col min="11272" max="11272" width="8.140625" style="130" customWidth="1"/>
    <col min="11273" max="11273" width="9.42578125" style="130" customWidth="1"/>
    <col min="11274" max="11274" width="7.140625" style="130" customWidth="1"/>
    <col min="11275" max="11276" width="8.5703125" style="130" customWidth="1"/>
    <col min="11277" max="11277" width="4.5703125" style="130" customWidth="1"/>
    <col min="11278" max="11278" width="7.42578125" style="130" customWidth="1"/>
    <col min="11279" max="11280" width="4.5703125" style="130" customWidth="1"/>
    <col min="11281" max="11281" width="7" style="130" customWidth="1"/>
    <col min="11282" max="11282" width="8.140625" style="130" customWidth="1"/>
    <col min="11283" max="11283" width="8" style="130" customWidth="1"/>
    <col min="11284" max="11284" width="7.140625" style="130" customWidth="1"/>
    <col min="11285" max="11285" width="6.5703125" style="130" customWidth="1"/>
    <col min="11286" max="11286" width="4.5703125" style="130" customWidth="1"/>
    <col min="11287" max="11287" width="7.85546875" style="130" customWidth="1"/>
    <col min="11288" max="11288" width="8.140625" style="130" customWidth="1"/>
    <col min="11289" max="11292" width="4.5703125" style="130" customWidth="1"/>
    <col min="11293" max="11293" width="11.5703125" style="130"/>
    <col min="11294" max="11294" width="8.42578125" style="130" customWidth="1"/>
    <col min="11295" max="11295" width="5.42578125" style="130" customWidth="1"/>
    <col min="11296" max="11297" width="5.140625" style="130" customWidth="1"/>
    <col min="11298" max="11298" width="6.42578125" style="130" customWidth="1"/>
    <col min="11299" max="11299" width="11.5703125" style="130"/>
    <col min="11300" max="11300" width="8.42578125" style="130" customWidth="1"/>
    <col min="11301" max="11301" width="3.140625" style="130" customWidth="1"/>
    <col min="11302" max="11302" width="5.140625" style="130" customWidth="1"/>
    <col min="11303" max="11303" width="7.42578125" style="130" customWidth="1"/>
    <col min="11304" max="11304" width="4.5703125" style="130" customWidth="1"/>
    <col min="11305" max="11520" width="11.5703125" style="130"/>
    <col min="11521" max="11521" width="1.85546875" style="130" customWidth="1"/>
    <col min="11522" max="11522" width="8.140625" style="130" customWidth="1"/>
    <col min="11523" max="11524" width="4.5703125" style="130" customWidth="1"/>
    <col min="11525" max="11525" width="7.140625" style="130" customWidth="1"/>
    <col min="11526" max="11526" width="7.85546875" style="130" customWidth="1"/>
    <col min="11527" max="11527" width="4.5703125" style="130" customWidth="1"/>
    <col min="11528" max="11528" width="8.140625" style="130" customWidth="1"/>
    <col min="11529" max="11529" width="9.42578125" style="130" customWidth="1"/>
    <col min="11530" max="11530" width="7.140625" style="130" customWidth="1"/>
    <col min="11531" max="11532" width="8.5703125" style="130" customWidth="1"/>
    <col min="11533" max="11533" width="4.5703125" style="130" customWidth="1"/>
    <col min="11534" max="11534" width="7.42578125" style="130" customWidth="1"/>
    <col min="11535" max="11536" width="4.5703125" style="130" customWidth="1"/>
    <col min="11537" max="11537" width="7" style="130" customWidth="1"/>
    <col min="11538" max="11538" width="8.140625" style="130" customWidth="1"/>
    <col min="11539" max="11539" width="8" style="130" customWidth="1"/>
    <col min="11540" max="11540" width="7.140625" style="130" customWidth="1"/>
    <col min="11541" max="11541" width="6.5703125" style="130" customWidth="1"/>
    <col min="11542" max="11542" width="4.5703125" style="130" customWidth="1"/>
    <col min="11543" max="11543" width="7.85546875" style="130" customWidth="1"/>
    <col min="11544" max="11544" width="8.140625" style="130" customWidth="1"/>
    <col min="11545" max="11548" width="4.5703125" style="130" customWidth="1"/>
    <col min="11549" max="11549" width="11.5703125" style="130"/>
    <col min="11550" max="11550" width="8.42578125" style="130" customWidth="1"/>
    <col min="11551" max="11551" width="5.42578125" style="130" customWidth="1"/>
    <col min="11552" max="11553" width="5.140625" style="130" customWidth="1"/>
    <col min="11554" max="11554" width="6.42578125" style="130" customWidth="1"/>
    <col min="11555" max="11555" width="11.5703125" style="130"/>
    <col min="11556" max="11556" width="8.42578125" style="130" customWidth="1"/>
    <col min="11557" max="11557" width="3.140625" style="130" customWidth="1"/>
    <col min="11558" max="11558" width="5.140625" style="130" customWidth="1"/>
    <col min="11559" max="11559" width="7.42578125" style="130" customWidth="1"/>
    <col min="11560" max="11560" width="4.5703125" style="130" customWidth="1"/>
    <col min="11561" max="11776" width="11.5703125" style="130"/>
    <col min="11777" max="11777" width="1.85546875" style="130" customWidth="1"/>
    <col min="11778" max="11778" width="8.140625" style="130" customWidth="1"/>
    <col min="11779" max="11780" width="4.5703125" style="130" customWidth="1"/>
    <col min="11781" max="11781" width="7.140625" style="130" customWidth="1"/>
    <col min="11782" max="11782" width="7.85546875" style="130" customWidth="1"/>
    <col min="11783" max="11783" width="4.5703125" style="130" customWidth="1"/>
    <col min="11784" max="11784" width="8.140625" style="130" customWidth="1"/>
    <col min="11785" max="11785" width="9.42578125" style="130" customWidth="1"/>
    <col min="11786" max="11786" width="7.140625" style="130" customWidth="1"/>
    <col min="11787" max="11788" width="8.5703125" style="130" customWidth="1"/>
    <col min="11789" max="11789" width="4.5703125" style="130" customWidth="1"/>
    <col min="11790" max="11790" width="7.42578125" style="130" customWidth="1"/>
    <col min="11791" max="11792" width="4.5703125" style="130" customWidth="1"/>
    <col min="11793" max="11793" width="7" style="130" customWidth="1"/>
    <col min="11794" max="11794" width="8.140625" style="130" customWidth="1"/>
    <col min="11795" max="11795" width="8" style="130" customWidth="1"/>
    <col min="11796" max="11796" width="7.140625" style="130" customWidth="1"/>
    <col min="11797" max="11797" width="6.5703125" style="130" customWidth="1"/>
    <col min="11798" max="11798" width="4.5703125" style="130" customWidth="1"/>
    <col min="11799" max="11799" width="7.85546875" style="130" customWidth="1"/>
    <col min="11800" max="11800" width="8.140625" style="130" customWidth="1"/>
    <col min="11801" max="11804" width="4.5703125" style="130" customWidth="1"/>
    <col min="11805" max="11805" width="11.5703125" style="130"/>
    <col min="11806" max="11806" width="8.42578125" style="130" customWidth="1"/>
    <col min="11807" max="11807" width="5.42578125" style="130" customWidth="1"/>
    <col min="11808" max="11809" width="5.140625" style="130" customWidth="1"/>
    <col min="11810" max="11810" width="6.42578125" style="130" customWidth="1"/>
    <col min="11811" max="11811" width="11.5703125" style="130"/>
    <col min="11812" max="11812" width="8.42578125" style="130" customWidth="1"/>
    <col min="11813" max="11813" width="3.140625" style="130" customWidth="1"/>
    <col min="11814" max="11814" width="5.140625" style="130" customWidth="1"/>
    <col min="11815" max="11815" width="7.42578125" style="130" customWidth="1"/>
    <col min="11816" max="11816" width="4.5703125" style="130" customWidth="1"/>
    <col min="11817" max="12032" width="11.5703125" style="130"/>
    <col min="12033" max="12033" width="1.85546875" style="130" customWidth="1"/>
    <col min="12034" max="12034" width="8.140625" style="130" customWidth="1"/>
    <col min="12035" max="12036" width="4.5703125" style="130" customWidth="1"/>
    <col min="12037" max="12037" width="7.140625" style="130" customWidth="1"/>
    <col min="12038" max="12038" width="7.85546875" style="130" customWidth="1"/>
    <col min="12039" max="12039" width="4.5703125" style="130" customWidth="1"/>
    <col min="12040" max="12040" width="8.140625" style="130" customWidth="1"/>
    <col min="12041" max="12041" width="9.42578125" style="130" customWidth="1"/>
    <col min="12042" max="12042" width="7.140625" style="130" customWidth="1"/>
    <col min="12043" max="12044" width="8.5703125" style="130" customWidth="1"/>
    <col min="12045" max="12045" width="4.5703125" style="130" customWidth="1"/>
    <col min="12046" max="12046" width="7.42578125" style="130" customWidth="1"/>
    <col min="12047" max="12048" width="4.5703125" style="130" customWidth="1"/>
    <col min="12049" max="12049" width="7" style="130" customWidth="1"/>
    <col min="12050" max="12050" width="8.140625" style="130" customWidth="1"/>
    <col min="12051" max="12051" width="8" style="130" customWidth="1"/>
    <col min="12052" max="12052" width="7.140625" style="130" customWidth="1"/>
    <col min="12053" max="12053" width="6.5703125" style="130" customWidth="1"/>
    <col min="12054" max="12054" width="4.5703125" style="130" customWidth="1"/>
    <col min="12055" max="12055" width="7.85546875" style="130" customWidth="1"/>
    <col min="12056" max="12056" width="8.140625" style="130" customWidth="1"/>
    <col min="12057" max="12060" width="4.5703125" style="130" customWidth="1"/>
    <col min="12061" max="12061" width="11.5703125" style="130"/>
    <col min="12062" max="12062" width="8.42578125" style="130" customWidth="1"/>
    <col min="12063" max="12063" width="5.42578125" style="130" customWidth="1"/>
    <col min="12064" max="12065" width="5.140625" style="130" customWidth="1"/>
    <col min="12066" max="12066" width="6.42578125" style="130" customWidth="1"/>
    <col min="12067" max="12067" width="11.5703125" style="130"/>
    <col min="12068" max="12068" width="8.42578125" style="130" customWidth="1"/>
    <col min="12069" max="12069" width="3.140625" style="130" customWidth="1"/>
    <col min="12070" max="12070" width="5.140625" style="130" customWidth="1"/>
    <col min="12071" max="12071" width="7.42578125" style="130" customWidth="1"/>
    <col min="12072" max="12072" width="4.5703125" style="130" customWidth="1"/>
    <col min="12073" max="12288" width="11.5703125" style="130"/>
    <col min="12289" max="12289" width="1.85546875" style="130" customWidth="1"/>
    <col min="12290" max="12290" width="8.140625" style="130" customWidth="1"/>
    <col min="12291" max="12292" width="4.5703125" style="130" customWidth="1"/>
    <col min="12293" max="12293" width="7.140625" style="130" customWidth="1"/>
    <col min="12294" max="12294" width="7.85546875" style="130" customWidth="1"/>
    <col min="12295" max="12295" width="4.5703125" style="130" customWidth="1"/>
    <col min="12296" max="12296" width="8.140625" style="130" customWidth="1"/>
    <col min="12297" max="12297" width="9.42578125" style="130" customWidth="1"/>
    <col min="12298" max="12298" width="7.140625" style="130" customWidth="1"/>
    <col min="12299" max="12300" width="8.5703125" style="130" customWidth="1"/>
    <col min="12301" max="12301" width="4.5703125" style="130" customWidth="1"/>
    <col min="12302" max="12302" width="7.42578125" style="130" customWidth="1"/>
    <col min="12303" max="12304" width="4.5703125" style="130" customWidth="1"/>
    <col min="12305" max="12305" width="7" style="130" customWidth="1"/>
    <col min="12306" max="12306" width="8.140625" style="130" customWidth="1"/>
    <col min="12307" max="12307" width="8" style="130" customWidth="1"/>
    <col min="12308" max="12308" width="7.140625" style="130" customWidth="1"/>
    <col min="12309" max="12309" width="6.5703125" style="130" customWidth="1"/>
    <col min="12310" max="12310" width="4.5703125" style="130" customWidth="1"/>
    <col min="12311" max="12311" width="7.85546875" style="130" customWidth="1"/>
    <col min="12312" max="12312" width="8.140625" style="130" customWidth="1"/>
    <col min="12313" max="12316" width="4.5703125" style="130" customWidth="1"/>
    <col min="12317" max="12317" width="11.5703125" style="130"/>
    <col min="12318" max="12318" width="8.42578125" style="130" customWidth="1"/>
    <col min="12319" max="12319" width="5.42578125" style="130" customWidth="1"/>
    <col min="12320" max="12321" width="5.140625" style="130" customWidth="1"/>
    <col min="12322" max="12322" width="6.42578125" style="130" customWidth="1"/>
    <col min="12323" max="12323" width="11.5703125" style="130"/>
    <col min="12324" max="12324" width="8.42578125" style="130" customWidth="1"/>
    <col min="12325" max="12325" width="3.140625" style="130" customWidth="1"/>
    <col min="12326" max="12326" width="5.140625" style="130" customWidth="1"/>
    <col min="12327" max="12327" width="7.42578125" style="130" customWidth="1"/>
    <col min="12328" max="12328" width="4.5703125" style="130" customWidth="1"/>
    <col min="12329" max="12544" width="11.5703125" style="130"/>
    <col min="12545" max="12545" width="1.85546875" style="130" customWidth="1"/>
    <col min="12546" max="12546" width="8.140625" style="130" customWidth="1"/>
    <col min="12547" max="12548" width="4.5703125" style="130" customWidth="1"/>
    <col min="12549" max="12549" width="7.140625" style="130" customWidth="1"/>
    <col min="12550" max="12550" width="7.85546875" style="130" customWidth="1"/>
    <col min="12551" max="12551" width="4.5703125" style="130" customWidth="1"/>
    <col min="12552" max="12552" width="8.140625" style="130" customWidth="1"/>
    <col min="12553" max="12553" width="9.42578125" style="130" customWidth="1"/>
    <col min="12554" max="12554" width="7.140625" style="130" customWidth="1"/>
    <col min="12555" max="12556" width="8.5703125" style="130" customWidth="1"/>
    <col min="12557" max="12557" width="4.5703125" style="130" customWidth="1"/>
    <col min="12558" max="12558" width="7.42578125" style="130" customWidth="1"/>
    <col min="12559" max="12560" width="4.5703125" style="130" customWidth="1"/>
    <col min="12561" max="12561" width="7" style="130" customWidth="1"/>
    <col min="12562" max="12562" width="8.140625" style="130" customWidth="1"/>
    <col min="12563" max="12563" width="8" style="130" customWidth="1"/>
    <col min="12564" max="12564" width="7.140625" style="130" customWidth="1"/>
    <col min="12565" max="12565" width="6.5703125" style="130" customWidth="1"/>
    <col min="12566" max="12566" width="4.5703125" style="130" customWidth="1"/>
    <col min="12567" max="12567" width="7.85546875" style="130" customWidth="1"/>
    <col min="12568" max="12568" width="8.140625" style="130" customWidth="1"/>
    <col min="12569" max="12572" width="4.5703125" style="130" customWidth="1"/>
    <col min="12573" max="12573" width="11.5703125" style="130"/>
    <col min="12574" max="12574" width="8.42578125" style="130" customWidth="1"/>
    <col min="12575" max="12575" width="5.42578125" style="130" customWidth="1"/>
    <col min="12576" max="12577" width="5.140625" style="130" customWidth="1"/>
    <col min="12578" max="12578" width="6.42578125" style="130" customWidth="1"/>
    <col min="12579" max="12579" width="11.5703125" style="130"/>
    <col min="12580" max="12580" width="8.42578125" style="130" customWidth="1"/>
    <col min="12581" max="12581" width="3.140625" style="130" customWidth="1"/>
    <col min="12582" max="12582" width="5.140625" style="130" customWidth="1"/>
    <col min="12583" max="12583" width="7.42578125" style="130" customWidth="1"/>
    <col min="12584" max="12584" width="4.5703125" style="130" customWidth="1"/>
    <col min="12585" max="12800" width="11.5703125" style="130"/>
    <col min="12801" max="12801" width="1.85546875" style="130" customWidth="1"/>
    <col min="12802" max="12802" width="8.140625" style="130" customWidth="1"/>
    <col min="12803" max="12804" width="4.5703125" style="130" customWidth="1"/>
    <col min="12805" max="12805" width="7.140625" style="130" customWidth="1"/>
    <col min="12806" max="12806" width="7.85546875" style="130" customWidth="1"/>
    <col min="12807" max="12807" width="4.5703125" style="130" customWidth="1"/>
    <col min="12808" max="12808" width="8.140625" style="130" customWidth="1"/>
    <col min="12809" max="12809" width="9.42578125" style="130" customWidth="1"/>
    <col min="12810" max="12810" width="7.140625" style="130" customWidth="1"/>
    <col min="12811" max="12812" width="8.5703125" style="130" customWidth="1"/>
    <col min="12813" max="12813" width="4.5703125" style="130" customWidth="1"/>
    <col min="12814" max="12814" width="7.42578125" style="130" customWidth="1"/>
    <col min="12815" max="12816" width="4.5703125" style="130" customWidth="1"/>
    <col min="12817" max="12817" width="7" style="130" customWidth="1"/>
    <col min="12818" max="12818" width="8.140625" style="130" customWidth="1"/>
    <col min="12819" max="12819" width="8" style="130" customWidth="1"/>
    <col min="12820" max="12820" width="7.140625" style="130" customWidth="1"/>
    <col min="12821" max="12821" width="6.5703125" style="130" customWidth="1"/>
    <col min="12822" max="12822" width="4.5703125" style="130" customWidth="1"/>
    <col min="12823" max="12823" width="7.85546875" style="130" customWidth="1"/>
    <col min="12824" max="12824" width="8.140625" style="130" customWidth="1"/>
    <col min="12825" max="12828" width="4.5703125" style="130" customWidth="1"/>
    <col min="12829" max="12829" width="11.5703125" style="130"/>
    <col min="12830" max="12830" width="8.42578125" style="130" customWidth="1"/>
    <col min="12831" max="12831" width="5.42578125" style="130" customWidth="1"/>
    <col min="12832" max="12833" width="5.140625" style="130" customWidth="1"/>
    <col min="12834" max="12834" width="6.42578125" style="130" customWidth="1"/>
    <col min="12835" max="12835" width="11.5703125" style="130"/>
    <col min="12836" max="12836" width="8.42578125" style="130" customWidth="1"/>
    <col min="12837" max="12837" width="3.140625" style="130" customWidth="1"/>
    <col min="12838" max="12838" width="5.140625" style="130" customWidth="1"/>
    <col min="12839" max="12839" width="7.42578125" style="130" customWidth="1"/>
    <col min="12840" max="12840" width="4.5703125" style="130" customWidth="1"/>
    <col min="12841" max="13056" width="11.5703125" style="130"/>
    <col min="13057" max="13057" width="1.85546875" style="130" customWidth="1"/>
    <col min="13058" max="13058" width="8.140625" style="130" customWidth="1"/>
    <col min="13059" max="13060" width="4.5703125" style="130" customWidth="1"/>
    <col min="13061" max="13061" width="7.140625" style="130" customWidth="1"/>
    <col min="13062" max="13062" width="7.85546875" style="130" customWidth="1"/>
    <col min="13063" max="13063" width="4.5703125" style="130" customWidth="1"/>
    <col min="13064" max="13064" width="8.140625" style="130" customWidth="1"/>
    <col min="13065" max="13065" width="9.42578125" style="130" customWidth="1"/>
    <col min="13066" max="13066" width="7.140625" style="130" customWidth="1"/>
    <col min="13067" max="13068" width="8.5703125" style="130" customWidth="1"/>
    <col min="13069" max="13069" width="4.5703125" style="130" customWidth="1"/>
    <col min="13070" max="13070" width="7.42578125" style="130" customWidth="1"/>
    <col min="13071" max="13072" width="4.5703125" style="130" customWidth="1"/>
    <col min="13073" max="13073" width="7" style="130" customWidth="1"/>
    <col min="13074" max="13074" width="8.140625" style="130" customWidth="1"/>
    <col min="13075" max="13075" width="8" style="130" customWidth="1"/>
    <col min="13076" max="13076" width="7.140625" style="130" customWidth="1"/>
    <col min="13077" max="13077" width="6.5703125" style="130" customWidth="1"/>
    <col min="13078" max="13078" width="4.5703125" style="130" customWidth="1"/>
    <col min="13079" max="13079" width="7.85546875" style="130" customWidth="1"/>
    <col min="13080" max="13080" width="8.140625" style="130" customWidth="1"/>
    <col min="13081" max="13084" width="4.5703125" style="130" customWidth="1"/>
    <col min="13085" max="13085" width="11.5703125" style="130"/>
    <col min="13086" max="13086" width="8.42578125" style="130" customWidth="1"/>
    <col min="13087" max="13087" width="5.42578125" style="130" customWidth="1"/>
    <col min="13088" max="13089" width="5.140625" style="130" customWidth="1"/>
    <col min="13090" max="13090" width="6.42578125" style="130" customWidth="1"/>
    <col min="13091" max="13091" width="11.5703125" style="130"/>
    <col min="13092" max="13092" width="8.42578125" style="130" customWidth="1"/>
    <col min="13093" max="13093" width="3.140625" style="130" customWidth="1"/>
    <col min="13094" max="13094" width="5.140625" style="130" customWidth="1"/>
    <col min="13095" max="13095" width="7.42578125" style="130" customWidth="1"/>
    <col min="13096" max="13096" width="4.5703125" style="130" customWidth="1"/>
    <col min="13097" max="13312" width="11.5703125" style="130"/>
    <col min="13313" max="13313" width="1.85546875" style="130" customWidth="1"/>
    <col min="13314" max="13314" width="8.140625" style="130" customWidth="1"/>
    <col min="13315" max="13316" width="4.5703125" style="130" customWidth="1"/>
    <col min="13317" max="13317" width="7.140625" style="130" customWidth="1"/>
    <col min="13318" max="13318" width="7.85546875" style="130" customWidth="1"/>
    <col min="13319" max="13319" width="4.5703125" style="130" customWidth="1"/>
    <col min="13320" max="13320" width="8.140625" style="130" customWidth="1"/>
    <col min="13321" max="13321" width="9.42578125" style="130" customWidth="1"/>
    <col min="13322" max="13322" width="7.140625" style="130" customWidth="1"/>
    <col min="13323" max="13324" width="8.5703125" style="130" customWidth="1"/>
    <col min="13325" max="13325" width="4.5703125" style="130" customWidth="1"/>
    <col min="13326" max="13326" width="7.42578125" style="130" customWidth="1"/>
    <col min="13327" max="13328" width="4.5703125" style="130" customWidth="1"/>
    <col min="13329" max="13329" width="7" style="130" customWidth="1"/>
    <col min="13330" max="13330" width="8.140625" style="130" customWidth="1"/>
    <col min="13331" max="13331" width="8" style="130" customWidth="1"/>
    <col min="13332" max="13332" width="7.140625" style="130" customWidth="1"/>
    <col min="13333" max="13333" width="6.5703125" style="130" customWidth="1"/>
    <col min="13334" max="13334" width="4.5703125" style="130" customWidth="1"/>
    <col min="13335" max="13335" width="7.85546875" style="130" customWidth="1"/>
    <col min="13336" max="13336" width="8.140625" style="130" customWidth="1"/>
    <col min="13337" max="13340" width="4.5703125" style="130" customWidth="1"/>
    <col min="13341" max="13341" width="11.5703125" style="130"/>
    <col min="13342" max="13342" width="8.42578125" style="130" customWidth="1"/>
    <col min="13343" max="13343" width="5.42578125" style="130" customWidth="1"/>
    <col min="13344" max="13345" width="5.140625" style="130" customWidth="1"/>
    <col min="13346" max="13346" width="6.42578125" style="130" customWidth="1"/>
    <col min="13347" max="13347" width="11.5703125" style="130"/>
    <col min="13348" max="13348" width="8.42578125" style="130" customWidth="1"/>
    <col min="13349" max="13349" width="3.140625" style="130" customWidth="1"/>
    <col min="13350" max="13350" width="5.140625" style="130" customWidth="1"/>
    <col min="13351" max="13351" width="7.42578125" style="130" customWidth="1"/>
    <col min="13352" max="13352" width="4.5703125" style="130" customWidth="1"/>
    <col min="13353" max="13568" width="11.5703125" style="130"/>
    <col min="13569" max="13569" width="1.85546875" style="130" customWidth="1"/>
    <col min="13570" max="13570" width="8.140625" style="130" customWidth="1"/>
    <col min="13571" max="13572" width="4.5703125" style="130" customWidth="1"/>
    <col min="13573" max="13573" width="7.140625" style="130" customWidth="1"/>
    <col min="13574" max="13574" width="7.85546875" style="130" customWidth="1"/>
    <col min="13575" max="13575" width="4.5703125" style="130" customWidth="1"/>
    <col min="13576" max="13576" width="8.140625" style="130" customWidth="1"/>
    <col min="13577" max="13577" width="9.42578125" style="130" customWidth="1"/>
    <col min="13578" max="13578" width="7.140625" style="130" customWidth="1"/>
    <col min="13579" max="13580" width="8.5703125" style="130" customWidth="1"/>
    <col min="13581" max="13581" width="4.5703125" style="130" customWidth="1"/>
    <col min="13582" max="13582" width="7.42578125" style="130" customWidth="1"/>
    <col min="13583" max="13584" width="4.5703125" style="130" customWidth="1"/>
    <col min="13585" max="13585" width="7" style="130" customWidth="1"/>
    <col min="13586" max="13586" width="8.140625" style="130" customWidth="1"/>
    <col min="13587" max="13587" width="8" style="130" customWidth="1"/>
    <col min="13588" max="13588" width="7.140625" style="130" customWidth="1"/>
    <col min="13589" max="13589" width="6.5703125" style="130" customWidth="1"/>
    <col min="13590" max="13590" width="4.5703125" style="130" customWidth="1"/>
    <col min="13591" max="13591" width="7.85546875" style="130" customWidth="1"/>
    <col min="13592" max="13592" width="8.140625" style="130" customWidth="1"/>
    <col min="13593" max="13596" width="4.5703125" style="130" customWidth="1"/>
    <col min="13597" max="13597" width="11.5703125" style="130"/>
    <col min="13598" max="13598" width="8.42578125" style="130" customWidth="1"/>
    <col min="13599" max="13599" width="5.42578125" style="130" customWidth="1"/>
    <col min="13600" max="13601" width="5.140625" style="130" customWidth="1"/>
    <col min="13602" max="13602" width="6.42578125" style="130" customWidth="1"/>
    <col min="13603" max="13603" width="11.5703125" style="130"/>
    <col min="13604" max="13604" width="8.42578125" style="130" customWidth="1"/>
    <col min="13605" max="13605" width="3.140625" style="130" customWidth="1"/>
    <col min="13606" max="13606" width="5.140625" style="130" customWidth="1"/>
    <col min="13607" max="13607" width="7.42578125" style="130" customWidth="1"/>
    <col min="13608" max="13608" width="4.5703125" style="130" customWidth="1"/>
    <col min="13609" max="13824" width="11.5703125" style="130"/>
    <col min="13825" max="13825" width="1.85546875" style="130" customWidth="1"/>
    <col min="13826" max="13826" width="8.140625" style="130" customWidth="1"/>
    <col min="13827" max="13828" width="4.5703125" style="130" customWidth="1"/>
    <col min="13829" max="13829" width="7.140625" style="130" customWidth="1"/>
    <col min="13830" max="13830" width="7.85546875" style="130" customWidth="1"/>
    <col min="13831" max="13831" width="4.5703125" style="130" customWidth="1"/>
    <col min="13832" max="13832" width="8.140625" style="130" customWidth="1"/>
    <col min="13833" max="13833" width="9.42578125" style="130" customWidth="1"/>
    <col min="13834" max="13834" width="7.140625" style="130" customWidth="1"/>
    <col min="13835" max="13836" width="8.5703125" style="130" customWidth="1"/>
    <col min="13837" max="13837" width="4.5703125" style="130" customWidth="1"/>
    <col min="13838" max="13838" width="7.42578125" style="130" customWidth="1"/>
    <col min="13839" max="13840" width="4.5703125" style="130" customWidth="1"/>
    <col min="13841" max="13841" width="7" style="130" customWidth="1"/>
    <col min="13842" max="13842" width="8.140625" style="130" customWidth="1"/>
    <col min="13843" max="13843" width="8" style="130" customWidth="1"/>
    <col min="13844" max="13844" width="7.140625" style="130" customWidth="1"/>
    <col min="13845" max="13845" width="6.5703125" style="130" customWidth="1"/>
    <col min="13846" max="13846" width="4.5703125" style="130" customWidth="1"/>
    <col min="13847" max="13847" width="7.85546875" style="130" customWidth="1"/>
    <col min="13848" max="13848" width="8.140625" style="130" customWidth="1"/>
    <col min="13849" max="13852" width="4.5703125" style="130" customWidth="1"/>
    <col min="13853" max="13853" width="11.5703125" style="130"/>
    <col min="13854" max="13854" width="8.42578125" style="130" customWidth="1"/>
    <col min="13855" max="13855" width="5.42578125" style="130" customWidth="1"/>
    <col min="13856" max="13857" width="5.140625" style="130" customWidth="1"/>
    <col min="13858" max="13858" width="6.42578125" style="130" customWidth="1"/>
    <col min="13859" max="13859" width="11.5703125" style="130"/>
    <col min="13860" max="13860" width="8.42578125" style="130" customWidth="1"/>
    <col min="13861" max="13861" width="3.140625" style="130" customWidth="1"/>
    <col min="13862" max="13862" width="5.140625" style="130" customWidth="1"/>
    <col min="13863" max="13863" width="7.42578125" style="130" customWidth="1"/>
    <col min="13864" max="13864" width="4.5703125" style="130" customWidth="1"/>
    <col min="13865" max="14080" width="11.5703125" style="130"/>
    <col min="14081" max="14081" width="1.85546875" style="130" customWidth="1"/>
    <col min="14082" max="14082" width="8.140625" style="130" customWidth="1"/>
    <col min="14083" max="14084" width="4.5703125" style="130" customWidth="1"/>
    <col min="14085" max="14085" width="7.140625" style="130" customWidth="1"/>
    <col min="14086" max="14086" width="7.85546875" style="130" customWidth="1"/>
    <col min="14087" max="14087" width="4.5703125" style="130" customWidth="1"/>
    <col min="14088" max="14088" width="8.140625" style="130" customWidth="1"/>
    <col min="14089" max="14089" width="9.42578125" style="130" customWidth="1"/>
    <col min="14090" max="14090" width="7.140625" style="130" customWidth="1"/>
    <col min="14091" max="14092" width="8.5703125" style="130" customWidth="1"/>
    <col min="14093" max="14093" width="4.5703125" style="130" customWidth="1"/>
    <col min="14094" max="14094" width="7.42578125" style="130" customWidth="1"/>
    <col min="14095" max="14096" width="4.5703125" style="130" customWidth="1"/>
    <col min="14097" max="14097" width="7" style="130" customWidth="1"/>
    <col min="14098" max="14098" width="8.140625" style="130" customWidth="1"/>
    <col min="14099" max="14099" width="8" style="130" customWidth="1"/>
    <col min="14100" max="14100" width="7.140625" style="130" customWidth="1"/>
    <col min="14101" max="14101" width="6.5703125" style="130" customWidth="1"/>
    <col min="14102" max="14102" width="4.5703125" style="130" customWidth="1"/>
    <col min="14103" max="14103" width="7.85546875" style="130" customWidth="1"/>
    <col min="14104" max="14104" width="8.140625" style="130" customWidth="1"/>
    <col min="14105" max="14108" width="4.5703125" style="130" customWidth="1"/>
    <col min="14109" max="14109" width="11.5703125" style="130"/>
    <col min="14110" max="14110" width="8.42578125" style="130" customWidth="1"/>
    <col min="14111" max="14111" width="5.42578125" style="130" customWidth="1"/>
    <col min="14112" max="14113" width="5.140625" style="130" customWidth="1"/>
    <col min="14114" max="14114" width="6.42578125" style="130" customWidth="1"/>
    <col min="14115" max="14115" width="11.5703125" style="130"/>
    <col min="14116" max="14116" width="8.42578125" style="130" customWidth="1"/>
    <col min="14117" max="14117" width="3.140625" style="130" customWidth="1"/>
    <col min="14118" max="14118" width="5.140625" style="130" customWidth="1"/>
    <col min="14119" max="14119" width="7.42578125" style="130" customWidth="1"/>
    <col min="14120" max="14120" width="4.5703125" style="130" customWidth="1"/>
    <col min="14121" max="14336" width="11.5703125" style="130"/>
    <col min="14337" max="14337" width="1.85546875" style="130" customWidth="1"/>
    <col min="14338" max="14338" width="8.140625" style="130" customWidth="1"/>
    <col min="14339" max="14340" width="4.5703125" style="130" customWidth="1"/>
    <col min="14341" max="14341" width="7.140625" style="130" customWidth="1"/>
    <col min="14342" max="14342" width="7.85546875" style="130" customWidth="1"/>
    <col min="14343" max="14343" width="4.5703125" style="130" customWidth="1"/>
    <col min="14344" max="14344" width="8.140625" style="130" customWidth="1"/>
    <col min="14345" max="14345" width="9.42578125" style="130" customWidth="1"/>
    <col min="14346" max="14346" width="7.140625" style="130" customWidth="1"/>
    <col min="14347" max="14348" width="8.5703125" style="130" customWidth="1"/>
    <col min="14349" max="14349" width="4.5703125" style="130" customWidth="1"/>
    <col min="14350" max="14350" width="7.42578125" style="130" customWidth="1"/>
    <col min="14351" max="14352" width="4.5703125" style="130" customWidth="1"/>
    <col min="14353" max="14353" width="7" style="130" customWidth="1"/>
    <col min="14354" max="14354" width="8.140625" style="130" customWidth="1"/>
    <col min="14355" max="14355" width="8" style="130" customWidth="1"/>
    <col min="14356" max="14356" width="7.140625" style="130" customWidth="1"/>
    <col min="14357" max="14357" width="6.5703125" style="130" customWidth="1"/>
    <col min="14358" max="14358" width="4.5703125" style="130" customWidth="1"/>
    <col min="14359" max="14359" width="7.85546875" style="130" customWidth="1"/>
    <col min="14360" max="14360" width="8.140625" style="130" customWidth="1"/>
    <col min="14361" max="14364" width="4.5703125" style="130" customWidth="1"/>
    <col min="14365" max="14365" width="11.5703125" style="130"/>
    <col min="14366" max="14366" width="8.42578125" style="130" customWidth="1"/>
    <col min="14367" max="14367" width="5.42578125" style="130" customWidth="1"/>
    <col min="14368" max="14369" width="5.140625" style="130" customWidth="1"/>
    <col min="14370" max="14370" width="6.42578125" style="130" customWidth="1"/>
    <col min="14371" max="14371" width="11.5703125" style="130"/>
    <col min="14372" max="14372" width="8.42578125" style="130" customWidth="1"/>
    <col min="14373" max="14373" width="3.140625" style="130" customWidth="1"/>
    <col min="14374" max="14374" width="5.140625" style="130" customWidth="1"/>
    <col min="14375" max="14375" width="7.42578125" style="130" customWidth="1"/>
    <col min="14376" max="14376" width="4.5703125" style="130" customWidth="1"/>
    <col min="14377" max="14592" width="11.5703125" style="130"/>
    <col min="14593" max="14593" width="1.85546875" style="130" customWidth="1"/>
    <col min="14594" max="14594" width="8.140625" style="130" customWidth="1"/>
    <col min="14595" max="14596" width="4.5703125" style="130" customWidth="1"/>
    <col min="14597" max="14597" width="7.140625" style="130" customWidth="1"/>
    <col min="14598" max="14598" width="7.85546875" style="130" customWidth="1"/>
    <col min="14599" max="14599" width="4.5703125" style="130" customWidth="1"/>
    <col min="14600" max="14600" width="8.140625" style="130" customWidth="1"/>
    <col min="14601" max="14601" width="9.42578125" style="130" customWidth="1"/>
    <col min="14602" max="14602" width="7.140625" style="130" customWidth="1"/>
    <col min="14603" max="14604" width="8.5703125" style="130" customWidth="1"/>
    <col min="14605" max="14605" width="4.5703125" style="130" customWidth="1"/>
    <col min="14606" max="14606" width="7.42578125" style="130" customWidth="1"/>
    <col min="14607" max="14608" width="4.5703125" style="130" customWidth="1"/>
    <col min="14609" max="14609" width="7" style="130" customWidth="1"/>
    <col min="14610" max="14610" width="8.140625" style="130" customWidth="1"/>
    <col min="14611" max="14611" width="8" style="130" customWidth="1"/>
    <col min="14612" max="14612" width="7.140625" style="130" customWidth="1"/>
    <col min="14613" max="14613" width="6.5703125" style="130" customWidth="1"/>
    <col min="14614" max="14614" width="4.5703125" style="130" customWidth="1"/>
    <col min="14615" max="14615" width="7.85546875" style="130" customWidth="1"/>
    <col min="14616" max="14616" width="8.140625" style="130" customWidth="1"/>
    <col min="14617" max="14620" width="4.5703125" style="130" customWidth="1"/>
    <col min="14621" max="14621" width="11.5703125" style="130"/>
    <col min="14622" max="14622" width="8.42578125" style="130" customWidth="1"/>
    <col min="14623" max="14623" width="5.42578125" style="130" customWidth="1"/>
    <col min="14624" max="14625" width="5.140625" style="130" customWidth="1"/>
    <col min="14626" max="14626" width="6.42578125" style="130" customWidth="1"/>
    <col min="14627" max="14627" width="11.5703125" style="130"/>
    <col min="14628" max="14628" width="8.42578125" style="130" customWidth="1"/>
    <col min="14629" max="14629" width="3.140625" style="130" customWidth="1"/>
    <col min="14630" max="14630" width="5.140625" style="130" customWidth="1"/>
    <col min="14631" max="14631" width="7.42578125" style="130" customWidth="1"/>
    <col min="14632" max="14632" width="4.5703125" style="130" customWidth="1"/>
    <col min="14633" max="14848" width="11.5703125" style="130"/>
    <col min="14849" max="14849" width="1.85546875" style="130" customWidth="1"/>
    <col min="14850" max="14850" width="8.140625" style="130" customWidth="1"/>
    <col min="14851" max="14852" width="4.5703125" style="130" customWidth="1"/>
    <col min="14853" max="14853" width="7.140625" style="130" customWidth="1"/>
    <col min="14854" max="14854" width="7.85546875" style="130" customWidth="1"/>
    <col min="14855" max="14855" width="4.5703125" style="130" customWidth="1"/>
    <col min="14856" max="14856" width="8.140625" style="130" customWidth="1"/>
    <col min="14857" max="14857" width="9.42578125" style="130" customWidth="1"/>
    <col min="14858" max="14858" width="7.140625" style="130" customWidth="1"/>
    <col min="14859" max="14860" width="8.5703125" style="130" customWidth="1"/>
    <col min="14861" max="14861" width="4.5703125" style="130" customWidth="1"/>
    <col min="14862" max="14862" width="7.42578125" style="130" customWidth="1"/>
    <col min="14863" max="14864" width="4.5703125" style="130" customWidth="1"/>
    <col min="14865" max="14865" width="7" style="130" customWidth="1"/>
    <col min="14866" max="14866" width="8.140625" style="130" customWidth="1"/>
    <col min="14867" max="14867" width="8" style="130" customWidth="1"/>
    <col min="14868" max="14868" width="7.140625" style="130" customWidth="1"/>
    <col min="14869" max="14869" width="6.5703125" style="130" customWidth="1"/>
    <col min="14870" max="14870" width="4.5703125" style="130" customWidth="1"/>
    <col min="14871" max="14871" width="7.85546875" style="130" customWidth="1"/>
    <col min="14872" max="14872" width="8.140625" style="130" customWidth="1"/>
    <col min="14873" max="14876" width="4.5703125" style="130" customWidth="1"/>
    <col min="14877" max="14877" width="11.5703125" style="130"/>
    <col min="14878" max="14878" width="8.42578125" style="130" customWidth="1"/>
    <col min="14879" max="14879" width="5.42578125" style="130" customWidth="1"/>
    <col min="14880" max="14881" width="5.140625" style="130" customWidth="1"/>
    <col min="14882" max="14882" width="6.42578125" style="130" customWidth="1"/>
    <col min="14883" max="14883" width="11.5703125" style="130"/>
    <col min="14884" max="14884" width="8.42578125" style="130" customWidth="1"/>
    <col min="14885" max="14885" width="3.140625" style="130" customWidth="1"/>
    <col min="14886" max="14886" width="5.140625" style="130" customWidth="1"/>
    <col min="14887" max="14887" width="7.42578125" style="130" customWidth="1"/>
    <col min="14888" max="14888" width="4.5703125" style="130" customWidth="1"/>
    <col min="14889" max="15104" width="11.5703125" style="130"/>
    <col min="15105" max="15105" width="1.85546875" style="130" customWidth="1"/>
    <col min="15106" max="15106" width="8.140625" style="130" customWidth="1"/>
    <col min="15107" max="15108" width="4.5703125" style="130" customWidth="1"/>
    <col min="15109" max="15109" width="7.140625" style="130" customWidth="1"/>
    <col min="15110" max="15110" width="7.85546875" style="130" customWidth="1"/>
    <col min="15111" max="15111" width="4.5703125" style="130" customWidth="1"/>
    <col min="15112" max="15112" width="8.140625" style="130" customWidth="1"/>
    <col min="15113" max="15113" width="9.42578125" style="130" customWidth="1"/>
    <col min="15114" max="15114" width="7.140625" style="130" customWidth="1"/>
    <col min="15115" max="15116" width="8.5703125" style="130" customWidth="1"/>
    <col min="15117" max="15117" width="4.5703125" style="130" customWidth="1"/>
    <col min="15118" max="15118" width="7.42578125" style="130" customWidth="1"/>
    <col min="15119" max="15120" width="4.5703125" style="130" customWidth="1"/>
    <col min="15121" max="15121" width="7" style="130" customWidth="1"/>
    <col min="15122" max="15122" width="8.140625" style="130" customWidth="1"/>
    <col min="15123" max="15123" width="8" style="130" customWidth="1"/>
    <col min="15124" max="15124" width="7.140625" style="130" customWidth="1"/>
    <col min="15125" max="15125" width="6.5703125" style="130" customWidth="1"/>
    <col min="15126" max="15126" width="4.5703125" style="130" customWidth="1"/>
    <col min="15127" max="15127" width="7.85546875" style="130" customWidth="1"/>
    <col min="15128" max="15128" width="8.140625" style="130" customWidth="1"/>
    <col min="15129" max="15132" width="4.5703125" style="130" customWidth="1"/>
    <col min="15133" max="15133" width="11.5703125" style="130"/>
    <col min="15134" max="15134" width="8.42578125" style="130" customWidth="1"/>
    <col min="15135" max="15135" width="5.42578125" style="130" customWidth="1"/>
    <col min="15136" max="15137" width="5.140625" style="130" customWidth="1"/>
    <col min="15138" max="15138" width="6.42578125" style="130" customWidth="1"/>
    <col min="15139" max="15139" width="11.5703125" style="130"/>
    <col min="15140" max="15140" width="8.42578125" style="130" customWidth="1"/>
    <col min="15141" max="15141" width="3.140625" style="130" customWidth="1"/>
    <col min="15142" max="15142" width="5.140625" style="130" customWidth="1"/>
    <col min="15143" max="15143" width="7.42578125" style="130" customWidth="1"/>
    <col min="15144" max="15144" width="4.5703125" style="130" customWidth="1"/>
    <col min="15145" max="15360" width="11.5703125" style="130"/>
    <col min="15361" max="15361" width="1.85546875" style="130" customWidth="1"/>
    <col min="15362" max="15362" width="8.140625" style="130" customWidth="1"/>
    <col min="15363" max="15364" width="4.5703125" style="130" customWidth="1"/>
    <col min="15365" max="15365" width="7.140625" style="130" customWidth="1"/>
    <col min="15366" max="15366" width="7.85546875" style="130" customWidth="1"/>
    <col min="15367" max="15367" width="4.5703125" style="130" customWidth="1"/>
    <col min="15368" max="15368" width="8.140625" style="130" customWidth="1"/>
    <col min="15369" max="15369" width="9.42578125" style="130" customWidth="1"/>
    <col min="15370" max="15370" width="7.140625" style="130" customWidth="1"/>
    <col min="15371" max="15372" width="8.5703125" style="130" customWidth="1"/>
    <col min="15373" max="15373" width="4.5703125" style="130" customWidth="1"/>
    <col min="15374" max="15374" width="7.42578125" style="130" customWidth="1"/>
    <col min="15375" max="15376" width="4.5703125" style="130" customWidth="1"/>
    <col min="15377" max="15377" width="7" style="130" customWidth="1"/>
    <col min="15378" max="15378" width="8.140625" style="130" customWidth="1"/>
    <col min="15379" max="15379" width="8" style="130" customWidth="1"/>
    <col min="15380" max="15380" width="7.140625" style="130" customWidth="1"/>
    <col min="15381" max="15381" width="6.5703125" style="130" customWidth="1"/>
    <col min="15382" max="15382" width="4.5703125" style="130" customWidth="1"/>
    <col min="15383" max="15383" width="7.85546875" style="130" customWidth="1"/>
    <col min="15384" max="15384" width="8.140625" style="130" customWidth="1"/>
    <col min="15385" max="15388" width="4.5703125" style="130" customWidth="1"/>
    <col min="15389" max="15389" width="11.5703125" style="130"/>
    <col min="15390" max="15390" width="8.42578125" style="130" customWidth="1"/>
    <col min="15391" max="15391" width="5.42578125" style="130" customWidth="1"/>
    <col min="15392" max="15393" width="5.140625" style="130" customWidth="1"/>
    <col min="15394" max="15394" width="6.42578125" style="130" customWidth="1"/>
    <col min="15395" max="15395" width="11.5703125" style="130"/>
    <col min="15396" max="15396" width="8.42578125" style="130" customWidth="1"/>
    <col min="15397" max="15397" width="3.140625" style="130" customWidth="1"/>
    <col min="15398" max="15398" width="5.140625" style="130" customWidth="1"/>
    <col min="15399" max="15399" width="7.42578125" style="130" customWidth="1"/>
    <col min="15400" max="15400" width="4.5703125" style="130" customWidth="1"/>
    <col min="15401" max="15616" width="11.5703125" style="130"/>
    <col min="15617" max="15617" width="1.85546875" style="130" customWidth="1"/>
    <col min="15618" max="15618" width="8.140625" style="130" customWidth="1"/>
    <col min="15619" max="15620" width="4.5703125" style="130" customWidth="1"/>
    <col min="15621" max="15621" width="7.140625" style="130" customWidth="1"/>
    <col min="15622" max="15622" width="7.85546875" style="130" customWidth="1"/>
    <col min="15623" max="15623" width="4.5703125" style="130" customWidth="1"/>
    <col min="15624" max="15624" width="8.140625" style="130" customWidth="1"/>
    <col min="15625" max="15625" width="9.42578125" style="130" customWidth="1"/>
    <col min="15626" max="15626" width="7.140625" style="130" customWidth="1"/>
    <col min="15627" max="15628" width="8.5703125" style="130" customWidth="1"/>
    <col min="15629" max="15629" width="4.5703125" style="130" customWidth="1"/>
    <col min="15630" max="15630" width="7.42578125" style="130" customWidth="1"/>
    <col min="15631" max="15632" width="4.5703125" style="130" customWidth="1"/>
    <col min="15633" max="15633" width="7" style="130" customWidth="1"/>
    <col min="15634" max="15634" width="8.140625" style="130" customWidth="1"/>
    <col min="15635" max="15635" width="8" style="130" customWidth="1"/>
    <col min="15636" max="15636" width="7.140625" style="130" customWidth="1"/>
    <col min="15637" max="15637" width="6.5703125" style="130" customWidth="1"/>
    <col min="15638" max="15638" width="4.5703125" style="130" customWidth="1"/>
    <col min="15639" max="15639" width="7.85546875" style="130" customWidth="1"/>
    <col min="15640" max="15640" width="8.140625" style="130" customWidth="1"/>
    <col min="15641" max="15644" width="4.5703125" style="130" customWidth="1"/>
    <col min="15645" max="15645" width="11.5703125" style="130"/>
    <col min="15646" max="15646" width="8.42578125" style="130" customWidth="1"/>
    <col min="15647" max="15647" width="5.42578125" style="130" customWidth="1"/>
    <col min="15648" max="15649" width="5.140625" style="130" customWidth="1"/>
    <col min="15650" max="15650" width="6.42578125" style="130" customWidth="1"/>
    <col min="15651" max="15651" width="11.5703125" style="130"/>
    <col min="15652" max="15652" width="8.42578125" style="130" customWidth="1"/>
    <col min="15653" max="15653" width="3.140625" style="130" customWidth="1"/>
    <col min="15654" max="15654" width="5.140625" style="130" customWidth="1"/>
    <col min="15655" max="15655" width="7.42578125" style="130" customWidth="1"/>
    <col min="15656" max="15656" width="4.5703125" style="130" customWidth="1"/>
    <col min="15657" max="15872" width="11.5703125" style="130"/>
    <col min="15873" max="15873" width="1.85546875" style="130" customWidth="1"/>
    <col min="15874" max="15874" width="8.140625" style="130" customWidth="1"/>
    <col min="15875" max="15876" width="4.5703125" style="130" customWidth="1"/>
    <col min="15877" max="15877" width="7.140625" style="130" customWidth="1"/>
    <col min="15878" max="15878" width="7.85546875" style="130" customWidth="1"/>
    <col min="15879" max="15879" width="4.5703125" style="130" customWidth="1"/>
    <col min="15880" max="15880" width="8.140625" style="130" customWidth="1"/>
    <col min="15881" max="15881" width="9.42578125" style="130" customWidth="1"/>
    <col min="15882" max="15882" width="7.140625" style="130" customWidth="1"/>
    <col min="15883" max="15884" width="8.5703125" style="130" customWidth="1"/>
    <col min="15885" max="15885" width="4.5703125" style="130" customWidth="1"/>
    <col min="15886" max="15886" width="7.42578125" style="130" customWidth="1"/>
    <col min="15887" max="15888" width="4.5703125" style="130" customWidth="1"/>
    <col min="15889" max="15889" width="7" style="130" customWidth="1"/>
    <col min="15890" max="15890" width="8.140625" style="130" customWidth="1"/>
    <col min="15891" max="15891" width="8" style="130" customWidth="1"/>
    <col min="15892" max="15892" width="7.140625" style="130" customWidth="1"/>
    <col min="15893" max="15893" width="6.5703125" style="130" customWidth="1"/>
    <col min="15894" max="15894" width="4.5703125" style="130" customWidth="1"/>
    <col min="15895" max="15895" width="7.85546875" style="130" customWidth="1"/>
    <col min="15896" max="15896" width="8.140625" style="130" customWidth="1"/>
    <col min="15897" max="15900" width="4.5703125" style="130" customWidth="1"/>
    <col min="15901" max="15901" width="11.5703125" style="130"/>
    <col min="15902" max="15902" width="8.42578125" style="130" customWidth="1"/>
    <col min="15903" max="15903" width="5.42578125" style="130" customWidth="1"/>
    <col min="15904" max="15905" width="5.140625" style="130" customWidth="1"/>
    <col min="15906" max="15906" width="6.42578125" style="130" customWidth="1"/>
    <col min="15907" max="15907" width="11.5703125" style="130"/>
    <col min="15908" max="15908" width="8.42578125" style="130" customWidth="1"/>
    <col min="15909" max="15909" width="3.140625" style="130" customWidth="1"/>
    <col min="15910" max="15910" width="5.140625" style="130" customWidth="1"/>
    <col min="15911" max="15911" width="7.42578125" style="130" customWidth="1"/>
    <col min="15912" max="15912" width="4.5703125" style="130" customWidth="1"/>
    <col min="15913" max="16128" width="11.5703125" style="130"/>
    <col min="16129" max="16129" width="1.85546875" style="130" customWidth="1"/>
    <col min="16130" max="16130" width="8.140625" style="130" customWidth="1"/>
    <col min="16131" max="16132" width="4.5703125" style="130" customWidth="1"/>
    <col min="16133" max="16133" width="7.140625" style="130" customWidth="1"/>
    <col min="16134" max="16134" width="7.85546875" style="130" customWidth="1"/>
    <col min="16135" max="16135" width="4.5703125" style="130" customWidth="1"/>
    <col min="16136" max="16136" width="8.140625" style="130" customWidth="1"/>
    <col min="16137" max="16137" width="9.42578125" style="130" customWidth="1"/>
    <col min="16138" max="16138" width="7.140625" style="130" customWidth="1"/>
    <col min="16139" max="16140" width="8.5703125" style="130" customWidth="1"/>
    <col min="16141" max="16141" width="4.5703125" style="130" customWidth="1"/>
    <col min="16142" max="16142" width="7.42578125" style="130" customWidth="1"/>
    <col min="16143" max="16144" width="4.5703125" style="130" customWidth="1"/>
    <col min="16145" max="16145" width="7" style="130" customWidth="1"/>
    <col min="16146" max="16146" width="8.140625" style="130" customWidth="1"/>
    <col min="16147" max="16147" width="8" style="130" customWidth="1"/>
    <col min="16148" max="16148" width="7.140625" style="130" customWidth="1"/>
    <col min="16149" max="16149" width="6.5703125" style="130" customWidth="1"/>
    <col min="16150" max="16150" width="4.5703125" style="130" customWidth="1"/>
    <col min="16151" max="16151" width="7.85546875" style="130" customWidth="1"/>
    <col min="16152" max="16152" width="8.140625" style="130" customWidth="1"/>
    <col min="16153" max="16156" width="4.5703125" style="130" customWidth="1"/>
    <col min="16157" max="16157" width="11.5703125" style="130"/>
    <col min="16158" max="16158" width="8.42578125" style="130" customWidth="1"/>
    <col min="16159" max="16159" width="5.42578125" style="130" customWidth="1"/>
    <col min="16160" max="16161" width="5.140625" style="130" customWidth="1"/>
    <col min="16162" max="16162" width="6.42578125" style="130" customWidth="1"/>
    <col min="16163" max="16163" width="11.5703125" style="130"/>
    <col min="16164" max="16164" width="8.42578125" style="130" customWidth="1"/>
    <col min="16165" max="16165" width="3.140625" style="130" customWidth="1"/>
    <col min="16166" max="16166" width="5.140625" style="130" customWidth="1"/>
    <col min="16167" max="16167" width="7.42578125" style="130" customWidth="1"/>
    <col min="16168" max="16168" width="4.5703125" style="130" customWidth="1"/>
    <col min="16169" max="16384" width="11.5703125" style="130"/>
  </cols>
  <sheetData>
    <row r="1" spans="3:21" ht="15.75" thickBot="1"/>
    <row r="2" spans="3:21">
      <c r="C2" s="702" t="s">
        <v>63</v>
      </c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4"/>
    </row>
    <row r="3" spans="3:21" ht="15.75" thickBot="1">
      <c r="C3" s="705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7"/>
    </row>
    <row r="4" spans="3:21" ht="27" customHeight="1">
      <c r="C4" s="855" t="s">
        <v>64</v>
      </c>
      <c r="D4" s="856"/>
      <c r="E4" s="856"/>
      <c r="F4" s="856"/>
      <c r="G4" s="856"/>
      <c r="H4" s="856"/>
      <c r="I4" s="856"/>
      <c r="J4" s="131">
        <v>1698</v>
      </c>
      <c r="K4" s="854">
        <f>+'R14 14A'!R26</f>
        <v>394333555</v>
      </c>
      <c r="L4" s="854"/>
      <c r="M4" s="854"/>
      <c r="N4" s="854"/>
      <c r="O4" s="854"/>
      <c r="P4" s="176" t="s">
        <v>0</v>
      </c>
    </row>
    <row r="5" spans="3:21" ht="27" customHeight="1" thickBot="1">
      <c r="C5" s="857" t="s">
        <v>65</v>
      </c>
      <c r="D5" s="730"/>
      <c r="E5" s="730"/>
      <c r="F5" s="730"/>
      <c r="G5" s="730"/>
      <c r="H5" s="730"/>
      <c r="I5" s="730"/>
      <c r="J5" s="133">
        <v>1717</v>
      </c>
      <c r="K5" s="858"/>
      <c r="L5" s="858"/>
      <c r="M5" s="858"/>
      <c r="N5" s="858"/>
      <c r="O5" s="858"/>
      <c r="P5" s="177" t="s">
        <v>179</v>
      </c>
    </row>
    <row r="6" spans="3:21" ht="27" customHeight="1">
      <c r="C6" s="699" t="s">
        <v>66</v>
      </c>
      <c r="D6" s="700"/>
      <c r="E6" s="700"/>
      <c r="F6" s="700"/>
      <c r="G6" s="700"/>
      <c r="H6" s="700"/>
      <c r="I6" s="700"/>
      <c r="J6" s="133">
        <v>1692</v>
      </c>
      <c r="K6" s="854">
        <f>-'RREE  final'!S34</f>
        <v>2152643.35</v>
      </c>
      <c r="L6" s="854"/>
      <c r="M6" s="854"/>
      <c r="N6" s="854"/>
      <c r="O6" s="854"/>
      <c r="P6" s="178" t="s">
        <v>0</v>
      </c>
    </row>
    <row r="7" spans="3:21" ht="27" customHeight="1">
      <c r="C7" s="699" t="s">
        <v>67</v>
      </c>
      <c r="D7" s="700"/>
      <c r="E7" s="700"/>
      <c r="F7" s="700"/>
      <c r="G7" s="700"/>
      <c r="H7" s="700"/>
      <c r="I7" s="700"/>
      <c r="J7" s="133">
        <v>1699</v>
      </c>
      <c r="K7" s="858">
        <f>+'retiros o dividendos ejercicio'!P18</f>
        <v>60222000</v>
      </c>
      <c r="L7" s="858"/>
      <c r="M7" s="858"/>
      <c r="N7" s="858"/>
      <c r="O7" s="858"/>
      <c r="P7" s="178" t="s">
        <v>0</v>
      </c>
    </row>
    <row r="8" spans="3:21" ht="27" customHeight="1">
      <c r="C8" s="859" t="s">
        <v>68</v>
      </c>
      <c r="D8" s="860"/>
      <c r="E8" s="860"/>
      <c r="F8" s="860"/>
      <c r="G8" s="860"/>
      <c r="H8" s="860"/>
      <c r="I8" s="860"/>
      <c r="J8" s="179">
        <v>1718</v>
      </c>
      <c r="K8" s="861">
        <f>+K4-K5+K6+K7</f>
        <v>456708198.35000002</v>
      </c>
      <c r="L8" s="861"/>
      <c r="M8" s="861"/>
      <c r="N8" s="861"/>
      <c r="O8" s="861"/>
      <c r="P8" s="180" t="s">
        <v>2</v>
      </c>
      <c r="R8" s="181"/>
    </row>
    <row r="9" spans="3:21" ht="27" customHeight="1">
      <c r="C9" s="699" t="s">
        <v>69</v>
      </c>
      <c r="D9" s="700"/>
      <c r="E9" s="700"/>
      <c r="F9" s="700"/>
      <c r="G9" s="700"/>
      <c r="H9" s="700"/>
      <c r="I9" s="700"/>
      <c r="J9" s="133">
        <v>1693</v>
      </c>
      <c r="K9" s="862"/>
      <c r="L9" s="862"/>
      <c r="M9" s="862"/>
      <c r="N9" s="862"/>
      <c r="O9" s="862"/>
      <c r="P9" s="177" t="s">
        <v>179</v>
      </c>
    </row>
    <row r="10" spans="3:21" ht="27" customHeight="1">
      <c r="C10" s="864" t="s">
        <v>70</v>
      </c>
      <c r="D10" s="865"/>
      <c r="E10" s="865"/>
      <c r="F10" s="865"/>
      <c r="G10" s="865"/>
      <c r="H10" s="865"/>
      <c r="I10" s="866"/>
      <c r="J10" s="133">
        <v>844</v>
      </c>
      <c r="K10" s="858">
        <f>+'ANTECEDENTES '!E8*1.133</f>
        <v>4188927.5999999996</v>
      </c>
      <c r="L10" s="858"/>
      <c r="M10" s="858"/>
      <c r="N10" s="858"/>
      <c r="O10" s="858"/>
      <c r="P10" s="177" t="s">
        <v>179</v>
      </c>
    </row>
    <row r="11" spans="3:21" ht="45.6" customHeight="1">
      <c r="C11" s="864" t="s">
        <v>71</v>
      </c>
      <c r="D11" s="865"/>
      <c r="E11" s="865"/>
      <c r="F11" s="865"/>
      <c r="G11" s="865"/>
      <c r="H11" s="865"/>
      <c r="I11" s="866"/>
      <c r="J11" s="133">
        <v>982</v>
      </c>
      <c r="K11" s="858"/>
      <c r="L11" s="858"/>
      <c r="M11" s="858"/>
      <c r="N11" s="858"/>
      <c r="O11" s="858"/>
      <c r="P11" s="177" t="s">
        <v>179</v>
      </c>
    </row>
    <row r="12" spans="3:21" ht="43.7" customHeight="1" thickBot="1">
      <c r="C12" s="867" t="s">
        <v>72</v>
      </c>
      <c r="D12" s="868"/>
      <c r="E12" s="868"/>
      <c r="F12" s="868"/>
      <c r="G12" s="868"/>
      <c r="H12" s="868"/>
      <c r="I12" s="868"/>
      <c r="J12" s="182">
        <v>1198</v>
      </c>
      <c r="K12" s="858"/>
      <c r="L12" s="858"/>
      <c r="M12" s="858"/>
      <c r="N12" s="858"/>
      <c r="O12" s="858"/>
      <c r="P12" s="183" t="s">
        <v>179</v>
      </c>
    </row>
    <row r="13" spans="3:21" ht="27" customHeight="1" thickBot="1">
      <c r="C13" s="715" t="s">
        <v>73</v>
      </c>
      <c r="D13" s="716"/>
      <c r="E13" s="716"/>
      <c r="F13" s="716"/>
      <c r="G13" s="716"/>
      <c r="H13" s="716"/>
      <c r="I13" s="716"/>
      <c r="J13" s="140">
        <v>1199</v>
      </c>
      <c r="K13" s="863">
        <f>+K8-K9-K10-K11-K12</f>
        <v>452519270.75</v>
      </c>
      <c r="L13" s="863"/>
      <c r="M13" s="863"/>
      <c r="N13" s="863"/>
      <c r="O13" s="863"/>
      <c r="P13" s="184" t="s">
        <v>2</v>
      </c>
      <c r="R13" s="175" t="s">
        <v>292</v>
      </c>
      <c r="S13" s="185"/>
      <c r="U13" s="592">
        <f>+K13</f>
        <v>452519270.75</v>
      </c>
    </row>
  </sheetData>
  <mergeCells count="21">
    <mergeCell ref="C13:I13"/>
    <mergeCell ref="K13:O13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6:I6"/>
    <mergeCell ref="K6:O6"/>
    <mergeCell ref="C2:P3"/>
    <mergeCell ref="C4:I4"/>
    <mergeCell ref="K4:O4"/>
    <mergeCell ref="C5:I5"/>
    <mergeCell ref="K5:O5"/>
  </mergeCells>
  <hyperlinks>
    <hyperlink ref="C2:P3" location="'Indice F22'!A1" display="RECUADRO Nº 13: DETERMINACIÓN DEL RAI RÉGIMEN DEL ARTÍCULO 14 LETRA A) LIR"/>
  </hyperlink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22"/>
  <sheetViews>
    <sheetView tabSelected="1" zoomScale="106" zoomScaleNormal="106" workbookViewId="0">
      <selection activeCell="I29" sqref="I29"/>
    </sheetView>
  </sheetViews>
  <sheetFormatPr baseColWidth="10" defaultRowHeight="15"/>
  <cols>
    <col min="3" max="3" width="29.7109375" customWidth="1"/>
    <col min="4" max="4" width="20.140625" customWidth="1"/>
    <col min="5" max="5" width="12.42578125" bestFit="1" customWidth="1"/>
    <col min="259" max="259" width="29.7109375" customWidth="1"/>
    <col min="260" max="260" width="20.140625" customWidth="1"/>
    <col min="515" max="515" width="29.7109375" customWidth="1"/>
    <col min="516" max="516" width="20.140625" customWidth="1"/>
    <col min="771" max="771" width="29.7109375" customWidth="1"/>
    <col min="772" max="772" width="20.140625" customWidth="1"/>
    <col min="1027" max="1027" width="29.7109375" customWidth="1"/>
    <col min="1028" max="1028" width="20.140625" customWidth="1"/>
    <col min="1283" max="1283" width="29.7109375" customWidth="1"/>
    <col min="1284" max="1284" width="20.140625" customWidth="1"/>
    <col min="1539" max="1539" width="29.7109375" customWidth="1"/>
    <col min="1540" max="1540" width="20.140625" customWidth="1"/>
    <col min="1795" max="1795" width="29.7109375" customWidth="1"/>
    <col min="1796" max="1796" width="20.140625" customWidth="1"/>
    <col min="2051" max="2051" width="29.7109375" customWidth="1"/>
    <col min="2052" max="2052" width="20.140625" customWidth="1"/>
    <col min="2307" max="2307" width="29.7109375" customWidth="1"/>
    <col min="2308" max="2308" width="20.140625" customWidth="1"/>
    <col min="2563" max="2563" width="29.7109375" customWidth="1"/>
    <col min="2564" max="2564" width="20.140625" customWidth="1"/>
    <col min="2819" max="2819" width="29.7109375" customWidth="1"/>
    <col min="2820" max="2820" width="20.140625" customWidth="1"/>
    <col min="3075" max="3075" width="29.7109375" customWidth="1"/>
    <col min="3076" max="3076" width="20.140625" customWidth="1"/>
    <col min="3331" max="3331" width="29.7109375" customWidth="1"/>
    <col min="3332" max="3332" width="20.140625" customWidth="1"/>
    <col min="3587" max="3587" width="29.7109375" customWidth="1"/>
    <col min="3588" max="3588" width="20.140625" customWidth="1"/>
    <col min="3843" max="3843" width="29.7109375" customWidth="1"/>
    <col min="3844" max="3844" width="20.140625" customWidth="1"/>
    <col min="4099" max="4099" width="29.7109375" customWidth="1"/>
    <col min="4100" max="4100" width="20.140625" customWidth="1"/>
    <col min="4355" max="4355" width="29.7109375" customWidth="1"/>
    <col min="4356" max="4356" width="20.140625" customWidth="1"/>
    <col min="4611" max="4611" width="29.7109375" customWidth="1"/>
    <col min="4612" max="4612" width="20.140625" customWidth="1"/>
    <col min="4867" max="4867" width="29.7109375" customWidth="1"/>
    <col min="4868" max="4868" width="20.140625" customWidth="1"/>
    <col min="5123" max="5123" width="29.7109375" customWidth="1"/>
    <col min="5124" max="5124" width="20.140625" customWidth="1"/>
    <col min="5379" max="5379" width="29.7109375" customWidth="1"/>
    <col min="5380" max="5380" width="20.140625" customWidth="1"/>
    <col min="5635" max="5635" width="29.7109375" customWidth="1"/>
    <col min="5636" max="5636" width="20.140625" customWidth="1"/>
    <col min="5891" max="5891" width="29.7109375" customWidth="1"/>
    <col min="5892" max="5892" width="20.140625" customWidth="1"/>
    <col min="6147" max="6147" width="29.7109375" customWidth="1"/>
    <col min="6148" max="6148" width="20.140625" customWidth="1"/>
    <col min="6403" max="6403" width="29.7109375" customWidth="1"/>
    <col min="6404" max="6404" width="20.140625" customWidth="1"/>
    <col min="6659" max="6659" width="29.7109375" customWidth="1"/>
    <col min="6660" max="6660" width="20.140625" customWidth="1"/>
    <col min="6915" max="6915" width="29.7109375" customWidth="1"/>
    <col min="6916" max="6916" width="20.140625" customWidth="1"/>
    <col min="7171" max="7171" width="29.7109375" customWidth="1"/>
    <col min="7172" max="7172" width="20.140625" customWidth="1"/>
    <col min="7427" max="7427" width="29.7109375" customWidth="1"/>
    <col min="7428" max="7428" width="20.140625" customWidth="1"/>
    <col min="7683" max="7683" width="29.7109375" customWidth="1"/>
    <col min="7684" max="7684" width="20.140625" customWidth="1"/>
    <col min="7939" max="7939" width="29.7109375" customWidth="1"/>
    <col min="7940" max="7940" width="20.140625" customWidth="1"/>
    <col min="8195" max="8195" width="29.7109375" customWidth="1"/>
    <col min="8196" max="8196" width="20.140625" customWidth="1"/>
    <col min="8451" max="8451" width="29.7109375" customWidth="1"/>
    <col min="8452" max="8452" width="20.140625" customWidth="1"/>
    <col min="8707" max="8707" width="29.7109375" customWidth="1"/>
    <col min="8708" max="8708" width="20.140625" customWidth="1"/>
    <col min="8963" max="8963" width="29.7109375" customWidth="1"/>
    <col min="8964" max="8964" width="20.140625" customWidth="1"/>
    <col min="9219" max="9219" width="29.7109375" customWidth="1"/>
    <col min="9220" max="9220" width="20.140625" customWidth="1"/>
    <col min="9475" max="9475" width="29.7109375" customWidth="1"/>
    <col min="9476" max="9476" width="20.140625" customWidth="1"/>
    <col min="9731" max="9731" width="29.7109375" customWidth="1"/>
    <col min="9732" max="9732" width="20.140625" customWidth="1"/>
    <col min="9987" max="9987" width="29.7109375" customWidth="1"/>
    <col min="9988" max="9988" width="20.140625" customWidth="1"/>
    <col min="10243" max="10243" width="29.7109375" customWidth="1"/>
    <col min="10244" max="10244" width="20.140625" customWidth="1"/>
    <col min="10499" max="10499" width="29.7109375" customWidth="1"/>
    <col min="10500" max="10500" width="20.140625" customWidth="1"/>
    <col min="10755" max="10755" width="29.7109375" customWidth="1"/>
    <col min="10756" max="10756" width="20.140625" customWidth="1"/>
    <col min="11011" max="11011" width="29.7109375" customWidth="1"/>
    <col min="11012" max="11012" width="20.140625" customWidth="1"/>
    <col min="11267" max="11267" width="29.7109375" customWidth="1"/>
    <col min="11268" max="11268" width="20.140625" customWidth="1"/>
    <col min="11523" max="11523" width="29.7109375" customWidth="1"/>
    <col min="11524" max="11524" width="20.140625" customWidth="1"/>
    <col min="11779" max="11779" width="29.7109375" customWidth="1"/>
    <col min="11780" max="11780" width="20.140625" customWidth="1"/>
    <col min="12035" max="12035" width="29.7109375" customWidth="1"/>
    <col min="12036" max="12036" width="20.140625" customWidth="1"/>
    <col min="12291" max="12291" width="29.7109375" customWidth="1"/>
    <col min="12292" max="12292" width="20.140625" customWidth="1"/>
    <col min="12547" max="12547" width="29.7109375" customWidth="1"/>
    <col min="12548" max="12548" width="20.140625" customWidth="1"/>
    <col min="12803" max="12803" width="29.7109375" customWidth="1"/>
    <col min="12804" max="12804" width="20.140625" customWidth="1"/>
    <col min="13059" max="13059" width="29.7109375" customWidth="1"/>
    <col min="13060" max="13060" width="20.140625" customWidth="1"/>
    <col min="13315" max="13315" width="29.7109375" customWidth="1"/>
    <col min="13316" max="13316" width="20.140625" customWidth="1"/>
    <col min="13571" max="13571" width="29.7109375" customWidth="1"/>
    <col min="13572" max="13572" width="20.140625" customWidth="1"/>
    <col min="13827" max="13827" width="29.7109375" customWidth="1"/>
    <col min="13828" max="13828" width="20.140625" customWidth="1"/>
    <col min="14083" max="14083" width="29.7109375" customWidth="1"/>
    <col min="14084" max="14084" width="20.140625" customWidth="1"/>
    <col min="14339" max="14339" width="29.7109375" customWidth="1"/>
    <col min="14340" max="14340" width="20.140625" customWidth="1"/>
    <col min="14595" max="14595" width="29.7109375" customWidth="1"/>
    <col min="14596" max="14596" width="20.140625" customWidth="1"/>
    <col min="14851" max="14851" width="29.7109375" customWidth="1"/>
    <col min="14852" max="14852" width="20.140625" customWidth="1"/>
    <col min="15107" max="15107" width="29.7109375" customWidth="1"/>
    <col min="15108" max="15108" width="20.140625" customWidth="1"/>
    <col min="15363" max="15363" width="29.7109375" customWidth="1"/>
    <col min="15364" max="15364" width="20.140625" customWidth="1"/>
    <col min="15619" max="15619" width="29.7109375" customWidth="1"/>
    <col min="15620" max="15620" width="20.140625" customWidth="1"/>
    <col min="15875" max="15875" width="29.7109375" customWidth="1"/>
    <col min="15876" max="15876" width="20.140625" customWidth="1"/>
    <col min="16131" max="16131" width="29.7109375" customWidth="1"/>
    <col min="16132" max="16132" width="20.140625" customWidth="1"/>
  </cols>
  <sheetData>
    <row r="2" spans="2:6">
      <c r="B2" s="121" t="s">
        <v>1422</v>
      </c>
      <c r="C2" s="128" t="s">
        <v>1462</v>
      </c>
      <c r="D2" s="128"/>
      <c r="E2" s="121"/>
      <c r="F2" s="128"/>
    </row>
    <row r="3" spans="2:6">
      <c r="B3" s="556"/>
      <c r="C3" s="2" t="s">
        <v>1437</v>
      </c>
      <c r="D3" s="2"/>
      <c r="E3" s="557">
        <f>-'RREE  final'!G103</f>
        <v>7942213.7386005092</v>
      </c>
      <c r="F3" s="2"/>
    </row>
    <row r="4" spans="2:6">
      <c r="B4" s="556"/>
      <c r="C4" s="2" t="s">
        <v>1438</v>
      </c>
      <c r="D4" s="2"/>
      <c r="E4" s="557">
        <f>+E3</f>
        <v>7942213.7386005092</v>
      </c>
      <c r="F4" s="2"/>
    </row>
    <row r="5" spans="2:6">
      <c r="B5" s="556"/>
      <c r="C5" s="2" t="s">
        <v>1439</v>
      </c>
      <c r="D5" s="2"/>
      <c r="E5" s="557">
        <f>+E4</f>
        <v>7942213.7386005092</v>
      </c>
      <c r="F5" s="2"/>
    </row>
    <row r="6" spans="2:6">
      <c r="B6" s="556"/>
      <c r="C6" s="2"/>
      <c r="D6" s="2"/>
      <c r="E6" s="557"/>
      <c r="F6" s="2"/>
    </row>
    <row r="7" spans="2:6" ht="15.75" thickBot="1">
      <c r="B7" s="556"/>
      <c r="C7" s="2" t="s">
        <v>1423</v>
      </c>
      <c r="D7" s="2"/>
      <c r="E7" s="558">
        <f>SUM(E3:E6)</f>
        <v>23826641.21580153</v>
      </c>
      <c r="F7" s="2"/>
    </row>
    <row r="8" spans="2:6">
      <c r="B8" s="556"/>
      <c r="C8" s="2"/>
      <c r="D8" s="2"/>
      <c r="E8" s="559">
        <v>0.73</v>
      </c>
      <c r="F8" s="2"/>
    </row>
    <row r="9" spans="2:6">
      <c r="B9" s="556"/>
      <c r="C9" s="2"/>
      <c r="D9" s="2"/>
      <c r="E9" s="556"/>
      <c r="F9" s="2"/>
    </row>
    <row r="10" spans="2:6">
      <c r="B10" s="556"/>
      <c r="C10" s="128" t="s">
        <v>1424</v>
      </c>
      <c r="D10" s="128"/>
      <c r="E10" s="560">
        <f>+E7/E8</f>
        <v>32639234.542193878</v>
      </c>
      <c r="F10" s="2"/>
    </row>
    <row r="11" spans="2:6">
      <c r="B11" s="556"/>
      <c r="C11" s="2"/>
      <c r="D11" s="2"/>
      <c r="E11" s="556"/>
      <c r="F11" s="2"/>
    </row>
    <row r="12" spans="2:6">
      <c r="B12" s="121" t="s">
        <v>1425</v>
      </c>
      <c r="C12" s="128" t="s">
        <v>1426</v>
      </c>
      <c r="D12" s="2"/>
      <c r="E12" s="556"/>
      <c r="F12" s="2"/>
    </row>
    <row r="13" spans="2:6">
      <c r="B13" s="556"/>
      <c r="C13" s="2" t="s">
        <v>1427</v>
      </c>
      <c r="D13" s="2"/>
      <c r="E13" s="557">
        <f>+E10</f>
        <v>32639234.542193878</v>
      </c>
      <c r="F13" s="2"/>
    </row>
    <row r="14" spans="2:6">
      <c r="B14" s="556"/>
      <c r="C14" s="2" t="s">
        <v>1465</v>
      </c>
      <c r="D14" s="2"/>
      <c r="E14" s="556" t="s">
        <v>1428</v>
      </c>
      <c r="F14" s="2"/>
    </row>
    <row r="15" spans="2:6">
      <c r="B15" s="556"/>
      <c r="C15" s="2"/>
      <c r="D15" s="2"/>
      <c r="E15" s="561">
        <v>0.27</v>
      </c>
      <c r="F15" s="2"/>
    </row>
    <row r="16" spans="2:6">
      <c r="B16" s="556"/>
      <c r="C16" s="128" t="s">
        <v>1277</v>
      </c>
      <c r="D16" s="128"/>
      <c r="E16" s="560">
        <f>+E13*E15</f>
        <v>8812593.326392347</v>
      </c>
      <c r="F16" s="2"/>
    </row>
    <row r="17" spans="2:6">
      <c r="B17" s="556"/>
      <c r="C17" s="2"/>
      <c r="D17" s="2"/>
      <c r="E17" s="556"/>
      <c r="F17" s="2"/>
    </row>
    <row r="18" spans="2:6">
      <c r="B18" s="121" t="s">
        <v>1429</v>
      </c>
      <c r="C18" s="128" t="s">
        <v>1430</v>
      </c>
      <c r="D18" s="2"/>
      <c r="E18" s="556"/>
      <c r="F18" s="2"/>
    </row>
    <row r="19" spans="2:6">
      <c r="B19" s="556"/>
      <c r="C19" s="2" t="s">
        <v>1440</v>
      </c>
      <c r="D19" s="562">
        <f>+E3</f>
        <v>7942213.7386005092</v>
      </c>
      <c r="E19" s="563">
        <v>0.36986301369863012</v>
      </c>
      <c r="F19" s="564">
        <f>+D19*E19</f>
        <v>2937531.1087974487</v>
      </c>
    </row>
    <row r="20" spans="2:6">
      <c r="B20" s="556"/>
      <c r="C20" s="2" t="s">
        <v>1441</v>
      </c>
      <c r="D20" s="562">
        <f>+E4</f>
        <v>7942213.7386005092</v>
      </c>
      <c r="E20" s="563">
        <f>+E19</f>
        <v>0.36986301369863012</v>
      </c>
      <c r="F20" s="564">
        <f>+D20*E20</f>
        <v>2937531.1087974487</v>
      </c>
    </row>
    <row r="21" spans="2:6">
      <c r="B21" s="556"/>
      <c r="C21" s="2" t="s">
        <v>1442</v>
      </c>
      <c r="D21" s="562">
        <f>+D20</f>
        <v>7942213.7386005092</v>
      </c>
      <c r="E21" s="563">
        <f>+E20</f>
        <v>0.36986301369863012</v>
      </c>
      <c r="F21" s="564">
        <f>+D21*E21</f>
        <v>2937531.1087974487</v>
      </c>
    </row>
    <row r="22" spans="2:6">
      <c r="B22" s="556"/>
      <c r="C22" s="2"/>
      <c r="D22" s="2"/>
      <c r="E22" s="556"/>
      <c r="F22" s="564">
        <f>SUM(F19:F21)</f>
        <v>8812593.3263923451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82"/>
  <sheetViews>
    <sheetView showGridLines="0" zoomScaleNormal="100" zoomScaleSheetLayoutView="96" workbookViewId="0">
      <selection activeCell="B10" sqref="B10"/>
    </sheetView>
  </sheetViews>
  <sheetFormatPr baseColWidth="10" defaultColWidth="1" defaultRowHeight="15"/>
  <cols>
    <col min="1" max="1" width="3.42578125" style="203" customWidth="1"/>
    <col min="2" max="2" width="14.7109375" style="203" customWidth="1"/>
    <col min="3" max="3" width="97.140625" style="203" customWidth="1"/>
    <col min="4" max="250" width="11.42578125" style="191" customWidth="1"/>
    <col min="251" max="251" width="10" style="191" customWidth="1"/>
    <col min="252" max="252" width="69.7109375" style="191" customWidth="1"/>
    <col min="253" max="253" width="11.42578125" style="191" customWidth="1"/>
    <col min="254" max="254" width="1" style="191"/>
    <col min="255" max="255" width="1" style="191" customWidth="1"/>
    <col min="256" max="256" width="10" style="191" customWidth="1"/>
    <col min="257" max="257" width="97.140625" style="191" customWidth="1"/>
    <col min="258" max="258" width="17" style="191" customWidth="1"/>
    <col min="259" max="506" width="11.42578125" style="191" customWidth="1"/>
    <col min="507" max="507" width="10" style="191" customWidth="1"/>
    <col min="508" max="508" width="69.7109375" style="191" customWidth="1"/>
    <col min="509" max="509" width="11.42578125" style="191" customWidth="1"/>
    <col min="510" max="510" width="1" style="191"/>
    <col min="511" max="511" width="1" style="191" customWidth="1"/>
    <col min="512" max="512" width="10" style="191" customWidth="1"/>
    <col min="513" max="513" width="97.140625" style="191" customWidth="1"/>
    <col min="514" max="514" width="17" style="191" customWidth="1"/>
    <col min="515" max="762" width="11.42578125" style="191" customWidth="1"/>
    <col min="763" max="763" width="10" style="191" customWidth="1"/>
    <col min="764" max="764" width="69.7109375" style="191" customWidth="1"/>
    <col min="765" max="765" width="11.42578125" style="191" customWidth="1"/>
    <col min="766" max="766" width="1" style="191"/>
    <col min="767" max="767" width="1" style="191" customWidth="1"/>
    <col min="768" max="768" width="10" style="191" customWidth="1"/>
    <col min="769" max="769" width="97.140625" style="191" customWidth="1"/>
    <col min="770" max="770" width="17" style="191" customWidth="1"/>
    <col min="771" max="1018" width="11.42578125" style="191" customWidth="1"/>
    <col min="1019" max="1019" width="10" style="191" customWidth="1"/>
    <col min="1020" max="1020" width="69.7109375" style="191" customWidth="1"/>
    <col min="1021" max="1021" width="11.42578125" style="191" customWidth="1"/>
    <col min="1022" max="1022" width="1" style="191"/>
    <col min="1023" max="1023" width="1" style="191" customWidth="1"/>
    <col min="1024" max="1024" width="10" style="191" customWidth="1"/>
    <col min="1025" max="1025" width="97.140625" style="191" customWidth="1"/>
    <col min="1026" max="1026" width="17" style="191" customWidth="1"/>
    <col min="1027" max="1274" width="11.42578125" style="191" customWidth="1"/>
    <col min="1275" max="1275" width="10" style="191" customWidth="1"/>
    <col min="1276" max="1276" width="69.7109375" style="191" customWidth="1"/>
    <col min="1277" max="1277" width="11.42578125" style="191" customWidth="1"/>
    <col min="1278" max="1278" width="1" style="191"/>
    <col min="1279" max="1279" width="1" style="191" customWidth="1"/>
    <col min="1280" max="1280" width="10" style="191" customWidth="1"/>
    <col min="1281" max="1281" width="97.140625" style="191" customWidth="1"/>
    <col min="1282" max="1282" width="17" style="191" customWidth="1"/>
    <col min="1283" max="1530" width="11.42578125" style="191" customWidth="1"/>
    <col min="1531" max="1531" width="10" style="191" customWidth="1"/>
    <col min="1532" max="1532" width="69.7109375" style="191" customWidth="1"/>
    <col min="1533" max="1533" width="11.42578125" style="191" customWidth="1"/>
    <col min="1534" max="1534" width="1" style="191"/>
    <col min="1535" max="1535" width="1" style="191" customWidth="1"/>
    <col min="1536" max="1536" width="10" style="191" customWidth="1"/>
    <col min="1537" max="1537" width="97.140625" style="191" customWidth="1"/>
    <col min="1538" max="1538" width="17" style="191" customWidth="1"/>
    <col min="1539" max="1786" width="11.42578125" style="191" customWidth="1"/>
    <col min="1787" max="1787" width="10" style="191" customWidth="1"/>
    <col min="1788" max="1788" width="69.7109375" style="191" customWidth="1"/>
    <col min="1789" max="1789" width="11.42578125" style="191" customWidth="1"/>
    <col min="1790" max="1790" width="1" style="191"/>
    <col min="1791" max="1791" width="1" style="191" customWidth="1"/>
    <col min="1792" max="1792" width="10" style="191" customWidth="1"/>
    <col min="1793" max="1793" width="97.140625" style="191" customWidth="1"/>
    <col min="1794" max="1794" width="17" style="191" customWidth="1"/>
    <col min="1795" max="2042" width="11.42578125" style="191" customWidth="1"/>
    <col min="2043" max="2043" width="10" style="191" customWidth="1"/>
    <col min="2044" max="2044" width="69.7109375" style="191" customWidth="1"/>
    <col min="2045" max="2045" width="11.42578125" style="191" customWidth="1"/>
    <col min="2046" max="2046" width="1" style="191"/>
    <col min="2047" max="2047" width="1" style="191" customWidth="1"/>
    <col min="2048" max="2048" width="10" style="191" customWidth="1"/>
    <col min="2049" max="2049" width="97.140625" style="191" customWidth="1"/>
    <col min="2050" max="2050" width="17" style="191" customWidth="1"/>
    <col min="2051" max="2298" width="11.42578125" style="191" customWidth="1"/>
    <col min="2299" max="2299" width="10" style="191" customWidth="1"/>
    <col min="2300" max="2300" width="69.7109375" style="191" customWidth="1"/>
    <col min="2301" max="2301" width="11.42578125" style="191" customWidth="1"/>
    <col min="2302" max="2302" width="1" style="191"/>
    <col min="2303" max="2303" width="1" style="191" customWidth="1"/>
    <col min="2304" max="2304" width="10" style="191" customWidth="1"/>
    <col min="2305" max="2305" width="97.140625" style="191" customWidth="1"/>
    <col min="2306" max="2306" width="17" style="191" customWidth="1"/>
    <col min="2307" max="2554" width="11.42578125" style="191" customWidth="1"/>
    <col min="2555" max="2555" width="10" style="191" customWidth="1"/>
    <col min="2556" max="2556" width="69.7109375" style="191" customWidth="1"/>
    <col min="2557" max="2557" width="11.42578125" style="191" customWidth="1"/>
    <col min="2558" max="2558" width="1" style="191"/>
    <col min="2559" max="2559" width="1" style="191" customWidth="1"/>
    <col min="2560" max="2560" width="10" style="191" customWidth="1"/>
    <col min="2561" max="2561" width="97.140625" style="191" customWidth="1"/>
    <col min="2562" max="2562" width="17" style="191" customWidth="1"/>
    <col min="2563" max="2810" width="11.42578125" style="191" customWidth="1"/>
    <col min="2811" max="2811" width="10" style="191" customWidth="1"/>
    <col min="2812" max="2812" width="69.7109375" style="191" customWidth="1"/>
    <col min="2813" max="2813" width="11.42578125" style="191" customWidth="1"/>
    <col min="2814" max="2814" width="1" style="191"/>
    <col min="2815" max="2815" width="1" style="191" customWidth="1"/>
    <col min="2816" max="2816" width="10" style="191" customWidth="1"/>
    <col min="2817" max="2817" width="97.140625" style="191" customWidth="1"/>
    <col min="2818" max="2818" width="17" style="191" customWidth="1"/>
    <col min="2819" max="3066" width="11.42578125" style="191" customWidth="1"/>
    <col min="3067" max="3067" width="10" style="191" customWidth="1"/>
    <col min="3068" max="3068" width="69.7109375" style="191" customWidth="1"/>
    <col min="3069" max="3069" width="11.42578125" style="191" customWidth="1"/>
    <col min="3070" max="3070" width="1" style="191"/>
    <col min="3071" max="3071" width="1" style="191" customWidth="1"/>
    <col min="3072" max="3072" width="10" style="191" customWidth="1"/>
    <col min="3073" max="3073" width="97.140625" style="191" customWidth="1"/>
    <col min="3074" max="3074" width="17" style="191" customWidth="1"/>
    <col min="3075" max="3322" width="11.42578125" style="191" customWidth="1"/>
    <col min="3323" max="3323" width="10" style="191" customWidth="1"/>
    <col min="3324" max="3324" width="69.7109375" style="191" customWidth="1"/>
    <col min="3325" max="3325" width="11.42578125" style="191" customWidth="1"/>
    <col min="3326" max="3326" width="1" style="191"/>
    <col min="3327" max="3327" width="1" style="191" customWidth="1"/>
    <col min="3328" max="3328" width="10" style="191" customWidth="1"/>
    <col min="3329" max="3329" width="97.140625" style="191" customWidth="1"/>
    <col min="3330" max="3330" width="17" style="191" customWidth="1"/>
    <col min="3331" max="3578" width="11.42578125" style="191" customWidth="1"/>
    <col min="3579" max="3579" width="10" style="191" customWidth="1"/>
    <col min="3580" max="3580" width="69.7109375" style="191" customWidth="1"/>
    <col min="3581" max="3581" width="11.42578125" style="191" customWidth="1"/>
    <col min="3582" max="3582" width="1" style="191"/>
    <col min="3583" max="3583" width="1" style="191" customWidth="1"/>
    <col min="3584" max="3584" width="10" style="191" customWidth="1"/>
    <col min="3585" max="3585" width="97.140625" style="191" customWidth="1"/>
    <col min="3586" max="3586" width="17" style="191" customWidth="1"/>
    <col min="3587" max="3834" width="11.42578125" style="191" customWidth="1"/>
    <col min="3835" max="3835" width="10" style="191" customWidth="1"/>
    <col min="3836" max="3836" width="69.7109375" style="191" customWidth="1"/>
    <col min="3837" max="3837" width="11.42578125" style="191" customWidth="1"/>
    <col min="3838" max="3838" width="1" style="191"/>
    <col min="3839" max="3839" width="1" style="191" customWidth="1"/>
    <col min="3840" max="3840" width="10" style="191" customWidth="1"/>
    <col min="3841" max="3841" width="97.140625" style="191" customWidth="1"/>
    <col min="3842" max="3842" width="17" style="191" customWidth="1"/>
    <col min="3843" max="4090" width="11.42578125" style="191" customWidth="1"/>
    <col min="4091" max="4091" width="10" style="191" customWidth="1"/>
    <col min="4092" max="4092" width="69.7109375" style="191" customWidth="1"/>
    <col min="4093" max="4093" width="11.42578125" style="191" customWidth="1"/>
    <col min="4094" max="4094" width="1" style="191"/>
    <col min="4095" max="4095" width="1" style="191" customWidth="1"/>
    <col min="4096" max="4096" width="10" style="191" customWidth="1"/>
    <col min="4097" max="4097" width="97.140625" style="191" customWidth="1"/>
    <col min="4098" max="4098" width="17" style="191" customWidth="1"/>
    <col min="4099" max="4346" width="11.42578125" style="191" customWidth="1"/>
    <col min="4347" max="4347" width="10" style="191" customWidth="1"/>
    <col min="4348" max="4348" width="69.7109375" style="191" customWidth="1"/>
    <col min="4349" max="4349" width="11.42578125" style="191" customWidth="1"/>
    <col min="4350" max="4350" width="1" style="191"/>
    <col min="4351" max="4351" width="1" style="191" customWidth="1"/>
    <col min="4352" max="4352" width="10" style="191" customWidth="1"/>
    <col min="4353" max="4353" width="97.140625" style="191" customWidth="1"/>
    <col min="4354" max="4354" width="17" style="191" customWidth="1"/>
    <col min="4355" max="4602" width="11.42578125" style="191" customWidth="1"/>
    <col min="4603" max="4603" width="10" style="191" customWidth="1"/>
    <col min="4604" max="4604" width="69.7109375" style="191" customWidth="1"/>
    <col min="4605" max="4605" width="11.42578125" style="191" customWidth="1"/>
    <col min="4606" max="4606" width="1" style="191"/>
    <col min="4607" max="4607" width="1" style="191" customWidth="1"/>
    <col min="4608" max="4608" width="10" style="191" customWidth="1"/>
    <col min="4609" max="4609" width="97.140625" style="191" customWidth="1"/>
    <col min="4610" max="4610" width="17" style="191" customWidth="1"/>
    <col min="4611" max="4858" width="11.42578125" style="191" customWidth="1"/>
    <col min="4859" max="4859" width="10" style="191" customWidth="1"/>
    <col min="4860" max="4860" width="69.7109375" style="191" customWidth="1"/>
    <col min="4861" max="4861" width="11.42578125" style="191" customWidth="1"/>
    <col min="4862" max="4862" width="1" style="191"/>
    <col min="4863" max="4863" width="1" style="191" customWidth="1"/>
    <col min="4864" max="4864" width="10" style="191" customWidth="1"/>
    <col min="4865" max="4865" width="97.140625" style="191" customWidth="1"/>
    <col min="4866" max="4866" width="17" style="191" customWidth="1"/>
    <col min="4867" max="5114" width="11.42578125" style="191" customWidth="1"/>
    <col min="5115" max="5115" width="10" style="191" customWidth="1"/>
    <col min="5116" max="5116" width="69.7109375" style="191" customWidth="1"/>
    <col min="5117" max="5117" width="11.42578125" style="191" customWidth="1"/>
    <col min="5118" max="5118" width="1" style="191"/>
    <col min="5119" max="5119" width="1" style="191" customWidth="1"/>
    <col min="5120" max="5120" width="10" style="191" customWidth="1"/>
    <col min="5121" max="5121" width="97.140625" style="191" customWidth="1"/>
    <col min="5122" max="5122" width="17" style="191" customWidth="1"/>
    <col min="5123" max="5370" width="11.42578125" style="191" customWidth="1"/>
    <col min="5371" max="5371" width="10" style="191" customWidth="1"/>
    <col min="5372" max="5372" width="69.7109375" style="191" customWidth="1"/>
    <col min="5373" max="5373" width="11.42578125" style="191" customWidth="1"/>
    <col min="5374" max="5374" width="1" style="191"/>
    <col min="5375" max="5375" width="1" style="191" customWidth="1"/>
    <col min="5376" max="5376" width="10" style="191" customWidth="1"/>
    <col min="5377" max="5377" width="97.140625" style="191" customWidth="1"/>
    <col min="5378" max="5378" width="17" style="191" customWidth="1"/>
    <col min="5379" max="5626" width="11.42578125" style="191" customWidth="1"/>
    <col min="5627" max="5627" width="10" style="191" customWidth="1"/>
    <col min="5628" max="5628" width="69.7109375" style="191" customWidth="1"/>
    <col min="5629" max="5629" width="11.42578125" style="191" customWidth="1"/>
    <col min="5630" max="5630" width="1" style="191"/>
    <col min="5631" max="5631" width="1" style="191" customWidth="1"/>
    <col min="5632" max="5632" width="10" style="191" customWidth="1"/>
    <col min="5633" max="5633" width="97.140625" style="191" customWidth="1"/>
    <col min="5634" max="5634" width="17" style="191" customWidth="1"/>
    <col min="5635" max="5882" width="11.42578125" style="191" customWidth="1"/>
    <col min="5883" max="5883" width="10" style="191" customWidth="1"/>
    <col min="5884" max="5884" width="69.7109375" style="191" customWidth="1"/>
    <col min="5885" max="5885" width="11.42578125" style="191" customWidth="1"/>
    <col min="5886" max="5886" width="1" style="191"/>
    <col min="5887" max="5887" width="1" style="191" customWidth="1"/>
    <col min="5888" max="5888" width="10" style="191" customWidth="1"/>
    <col min="5889" max="5889" width="97.140625" style="191" customWidth="1"/>
    <col min="5890" max="5890" width="17" style="191" customWidth="1"/>
    <col min="5891" max="6138" width="11.42578125" style="191" customWidth="1"/>
    <col min="6139" max="6139" width="10" style="191" customWidth="1"/>
    <col min="6140" max="6140" width="69.7109375" style="191" customWidth="1"/>
    <col min="6141" max="6141" width="11.42578125" style="191" customWidth="1"/>
    <col min="6142" max="6142" width="1" style="191"/>
    <col min="6143" max="6143" width="1" style="191" customWidth="1"/>
    <col min="6144" max="6144" width="10" style="191" customWidth="1"/>
    <col min="6145" max="6145" width="97.140625" style="191" customWidth="1"/>
    <col min="6146" max="6146" width="17" style="191" customWidth="1"/>
    <col min="6147" max="6394" width="11.42578125" style="191" customWidth="1"/>
    <col min="6395" max="6395" width="10" style="191" customWidth="1"/>
    <col min="6396" max="6396" width="69.7109375" style="191" customWidth="1"/>
    <col min="6397" max="6397" width="11.42578125" style="191" customWidth="1"/>
    <col min="6398" max="6398" width="1" style="191"/>
    <col min="6399" max="6399" width="1" style="191" customWidth="1"/>
    <col min="6400" max="6400" width="10" style="191" customWidth="1"/>
    <col min="6401" max="6401" width="97.140625" style="191" customWidth="1"/>
    <col min="6402" max="6402" width="17" style="191" customWidth="1"/>
    <col min="6403" max="6650" width="11.42578125" style="191" customWidth="1"/>
    <col min="6651" max="6651" width="10" style="191" customWidth="1"/>
    <col min="6652" max="6652" width="69.7109375" style="191" customWidth="1"/>
    <col min="6653" max="6653" width="11.42578125" style="191" customWidth="1"/>
    <col min="6654" max="6654" width="1" style="191"/>
    <col min="6655" max="6655" width="1" style="191" customWidth="1"/>
    <col min="6656" max="6656" width="10" style="191" customWidth="1"/>
    <col min="6657" max="6657" width="97.140625" style="191" customWidth="1"/>
    <col min="6658" max="6658" width="17" style="191" customWidth="1"/>
    <col min="6659" max="6906" width="11.42578125" style="191" customWidth="1"/>
    <col min="6907" max="6907" width="10" style="191" customWidth="1"/>
    <col min="6908" max="6908" width="69.7109375" style="191" customWidth="1"/>
    <col min="6909" max="6909" width="11.42578125" style="191" customWidth="1"/>
    <col min="6910" max="6910" width="1" style="191"/>
    <col min="6911" max="6911" width="1" style="191" customWidth="1"/>
    <col min="6912" max="6912" width="10" style="191" customWidth="1"/>
    <col min="6913" max="6913" width="97.140625" style="191" customWidth="1"/>
    <col min="6914" max="6914" width="17" style="191" customWidth="1"/>
    <col min="6915" max="7162" width="11.42578125" style="191" customWidth="1"/>
    <col min="7163" max="7163" width="10" style="191" customWidth="1"/>
    <col min="7164" max="7164" width="69.7109375" style="191" customWidth="1"/>
    <col min="7165" max="7165" width="11.42578125" style="191" customWidth="1"/>
    <col min="7166" max="7166" width="1" style="191"/>
    <col min="7167" max="7167" width="1" style="191" customWidth="1"/>
    <col min="7168" max="7168" width="10" style="191" customWidth="1"/>
    <col min="7169" max="7169" width="97.140625" style="191" customWidth="1"/>
    <col min="7170" max="7170" width="17" style="191" customWidth="1"/>
    <col min="7171" max="7418" width="11.42578125" style="191" customWidth="1"/>
    <col min="7419" max="7419" width="10" style="191" customWidth="1"/>
    <col min="7420" max="7420" width="69.7109375" style="191" customWidth="1"/>
    <col min="7421" max="7421" width="11.42578125" style="191" customWidth="1"/>
    <col min="7422" max="7422" width="1" style="191"/>
    <col min="7423" max="7423" width="1" style="191" customWidth="1"/>
    <col min="7424" max="7424" width="10" style="191" customWidth="1"/>
    <col min="7425" max="7425" width="97.140625" style="191" customWidth="1"/>
    <col min="7426" max="7426" width="17" style="191" customWidth="1"/>
    <col min="7427" max="7674" width="11.42578125" style="191" customWidth="1"/>
    <col min="7675" max="7675" width="10" style="191" customWidth="1"/>
    <col min="7676" max="7676" width="69.7109375" style="191" customWidth="1"/>
    <col min="7677" max="7677" width="11.42578125" style="191" customWidth="1"/>
    <col min="7678" max="7678" width="1" style="191"/>
    <col min="7679" max="7679" width="1" style="191" customWidth="1"/>
    <col min="7680" max="7680" width="10" style="191" customWidth="1"/>
    <col min="7681" max="7681" width="97.140625" style="191" customWidth="1"/>
    <col min="7682" max="7682" width="17" style="191" customWidth="1"/>
    <col min="7683" max="7930" width="11.42578125" style="191" customWidth="1"/>
    <col min="7931" max="7931" width="10" style="191" customWidth="1"/>
    <col min="7932" max="7932" width="69.7109375" style="191" customWidth="1"/>
    <col min="7933" max="7933" width="11.42578125" style="191" customWidth="1"/>
    <col min="7934" max="7934" width="1" style="191"/>
    <col min="7935" max="7935" width="1" style="191" customWidth="1"/>
    <col min="7936" max="7936" width="10" style="191" customWidth="1"/>
    <col min="7937" max="7937" width="97.140625" style="191" customWidth="1"/>
    <col min="7938" max="7938" width="17" style="191" customWidth="1"/>
    <col min="7939" max="8186" width="11.42578125" style="191" customWidth="1"/>
    <col min="8187" max="8187" width="10" style="191" customWidth="1"/>
    <col min="8188" max="8188" width="69.7109375" style="191" customWidth="1"/>
    <col min="8189" max="8189" width="11.42578125" style="191" customWidth="1"/>
    <col min="8190" max="8190" width="1" style="191"/>
    <col min="8191" max="8191" width="1" style="191" customWidth="1"/>
    <col min="8192" max="8192" width="10" style="191" customWidth="1"/>
    <col min="8193" max="8193" width="97.140625" style="191" customWidth="1"/>
    <col min="8194" max="8194" width="17" style="191" customWidth="1"/>
    <col min="8195" max="8442" width="11.42578125" style="191" customWidth="1"/>
    <col min="8443" max="8443" width="10" style="191" customWidth="1"/>
    <col min="8444" max="8444" width="69.7109375" style="191" customWidth="1"/>
    <col min="8445" max="8445" width="11.42578125" style="191" customWidth="1"/>
    <col min="8446" max="8446" width="1" style="191"/>
    <col min="8447" max="8447" width="1" style="191" customWidth="1"/>
    <col min="8448" max="8448" width="10" style="191" customWidth="1"/>
    <col min="8449" max="8449" width="97.140625" style="191" customWidth="1"/>
    <col min="8450" max="8450" width="17" style="191" customWidth="1"/>
    <col min="8451" max="8698" width="11.42578125" style="191" customWidth="1"/>
    <col min="8699" max="8699" width="10" style="191" customWidth="1"/>
    <col min="8700" max="8700" width="69.7109375" style="191" customWidth="1"/>
    <col min="8701" max="8701" width="11.42578125" style="191" customWidth="1"/>
    <col min="8702" max="8702" width="1" style="191"/>
    <col min="8703" max="8703" width="1" style="191" customWidth="1"/>
    <col min="8704" max="8704" width="10" style="191" customWidth="1"/>
    <col min="8705" max="8705" width="97.140625" style="191" customWidth="1"/>
    <col min="8706" max="8706" width="17" style="191" customWidth="1"/>
    <col min="8707" max="8954" width="11.42578125" style="191" customWidth="1"/>
    <col min="8955" max="8955" width="10" style="191" customWidth="1"/>
    <col min="8956" max="8956" width="69.7109375" style="191" customWidth="1"/>
    <col min="8957" max="8957" width="11.42578125" style="191" customWidth="1"/>
    <col min="8958" max="8958" width="1" style="191"/>
    <col min="8959" max="8959" width="1" style="191" customWidth="1"/>
    <col min="8960" max="8960" width="10" style="191" customWidth="1"/>
    <col min="8961" max="8961" width="97.140625" style="191" customWidth="1"/>
    <col min="8962" max="8962" width="17" style="191" customWidth="1"/>
    <col min="8963" max="9210" width="11.42578125" style="191" customWidth="1"/>
    <col min="9211" max="9211" width="10" style="191" customWidth="1"/>
    <col min="9212" max="9212" width="69.7109375" style="191" customWidth="1"/>
    <col min="9213" max="9213" width="11.42578125" style="191" customWidth="1"/>
    <col min="9214" max="9214" width="1" style="191"/>
    <col min="9215" max="9215" width="1" style="191" customWidth="1"/>
    <col min="9216" max="9216" width="10" style="191" customWidth="1"/>
    <col min="9217" max="9217" width="97.140625" style="191" customWidth="1"/>
    <col min="9218" max="9218" width="17" style="191" customWidth="1"/>
    <col min="9219" max="9466" width="11.42578125" style="191" customWidth="1"/>
    <col min="9467" max="9467" width="10" style="191" customWidth="1"/>
    <col min="9468" max="9468" width="69.7109375" style="191" customWidth="1"/>
    <col min="9469" max="9469" width="11.42578125" style="191" customWidth="1"/>
    <col min="9470" max="9470" width="1" style="191"/>
    <col min="9471" max="9471" width="1" style="191" customWidth="1"/>
    <col min="9472" max="9472" width="10" style="191" customWidth="1"/>
    <col min="9473" max="9473" width="97.140625" style="191" customWidth="1"/>
    <col min="9474" max="9474" width="17" style="191" customWidth="1"/>
    <col min="9475" max="9722" width="11.42578125" style="191" customWidth="1"/>
    <col min="9723" max="9723" width="10" style="191" customWidth="1"/>
    <col min="9724" max="9724" width="69.7109375" style="191" customWidth="1"/>
    <col min="9725" max="9725" width="11.42578125" style="191" customWidth="1"/>
    <col min="9726" max="9726" width="1" style="191"/>
    <col min="9727" max="9727" width="1" style="191" customWidth="1"/>
    <col min="9728" max="9728" width="10" style="191" customWidth="1"/>
    <col min="9729" max="9729" width="97.140625" style="191" customWidth="1"/>
    <col min="9730" max="9730" width="17" style="191" customWidth="1"/>
    <col min="9731" max="9978" width="11.42578125" style="191" customWidth="1"/>
    <col min="9979" max="9979" width="10" style="191" customWidth="1"/>
    <col min="9980" max="9980" width="69.7109375" style="191" customWidth="1"/>
    <col min="9981" max="9981" width="11.42578125" style="191" customWidth="1"/>
    <col min="9982" max="9982" width="1" style="191"/>
    <col min="9983" max="9983" width="1" style="191" customWidth="1"/>
    <col min="9984" max="9984" width="10" style="191" customWidth="1"/>
    <col min="9985" max="9985" width="97.140625" style="191" customWidth="1"/>
    <col min="9986" max="9986" width="17" style="191" customWidth="1"/>
    <col min="9987" max="10234" width="11.42578125" style="191" customWidth="1"/>
    <col min="10235" max="10235" width="10" style="191" customWidth="1"/>
    <col min="10236" max="10236" width="69.7109375" style="191" customWidth="1"/>
    <col min="10237" max="10237" width="11.42578125" style="191" customWidth="1"/>
    <col min="10238" max="10238" width="1" style="191"/>
    <col min="10239" max="10239" width="1" style="191" customWidth="1"/>
    <col min="10240" max="10240" width="10" style="191" customWidth="1"/>
    <col min="10241" max="10241" width="97.140625" style="191" customWidth="1"/>
    <col min="10242" max="10242" width="17" style="191" customWidth="1"/>
    <col min="10243" max="10490" width="11.42578125" style="191" customWidth="1"/>
    <col min="10491" max="10491" width="10" style="191" customWidth="1"/>
    <col min="10492" max="10492" width="69.7109375" style="191" customWidth="1"/>
    <col min="10493" max="10493" width="11.42578125" style="191" customWidth="1"/>
    <col min="10494" max="10494" width="1" style="191"/>
    <col min="10495" max="10495" width="1" style="191" customWidth="1"/>
    <col min="10496" max="10496" width="10" style="191" customWidth="1"/>
    <col min="10497" max="10497" width="97.140625" style="191" customWidth="1"/>
    <col min="10498" max="10498" width="17" style="191" customWidth="1"/>
    <col min="10499" max="10746" width="11.42578125" style="191" customWidth="1"/>
    <col min="10747" max="10747" width="10" style="191" customWidth="1"/>
    <col min="10748" max="10748" width="69.7109375" style="191" customWidth="1"/>
    <col min="10749" max="10749" width="11.42578125" style="191" customWidth="1"/>
    <col min="10750" max="10750" width="1" style="191"/>
    <col min="10751" max="10751" width="1" style="191" customWidth="1"/>
    <col min="10752" max="10752" width="10" style="191" customWidth="1"/>
    <col min="10753" max="10753" width="97.140625" style="191" customWidth="1"/>
    <col min="10754" max="10754" width="17" style="191" customWidth="1"/>
    <col min="10755" max="11002" width="11.42578125" style="191" customWidth="1"/>
    <col min="11003" max="11003" width="10" style="191" customWidth="1"/>
    <col min="11004" max="11004" width="69.7109375" style="191" customWidth="1"/>
    <col min="11005" max="11005" width="11.42578125" style="191" customWidth="1"/>
    <col min="11006" max="11006" width="1" style="191"/>
    <col min="11007" max="11007" width="1" style="191" customWidth="1"/>
    <col min="11008" max="11008" width="10" style="191" customWidth="1"/>
    <col min="11009" max="11009" width="97.140625" style="191" customWidth="1"/>
    <col min="11010" max="11010" width="17" style="191" customWidth="1"/>
    <col min="11011" max="11258" width="11.42578125" style="191" customWidth="1"/>
    <col min="11259" max="11259" width="10" style="191" customWidth="1"/>
    <col min="11260" max="11260" width="69.7109375" style="191" customWidth="1"/>
    <col min="11261" max="11261" width="11.42578125" style="191" customWidth="1"/>
    <col min="11262" max="11262" width="1" style="191"/>
    <col min="11263" max="11263" width="1" style="191" customWidth="1"/>
    <col min="11264" max="11264" width="10" style="191" customWidth="1"/>
    <col min="11265" max="11265" width="97.140625" style="191" customWidth="1"/>
    <col min="11266" max="11266" width="17" style="191" customWidth="1"/>
    <col min="11267" max="11514" width="11.42578125" style="191" customWidth="1"/>
    <col min="11515" max="11515" width="10" style="191" customWidth="1"/>
    <col min="11516" max="11516" width="69.7109375" style="191" customWidth="1"/>
    <col min="11517" max="11517" width="11.42578125" style="191" customWidth="1"/>
    <col min="11518" max="11518" width="1" style="191"/>
    <col min="11519" max="11519" width="1" style="191" customWidth="1"/>
    <col min="11520" max="11520" width="10" style="191" customWidth="1"/>
    <col min="11521" max="11521" width="97.140625" style="191" customWidth="1"/>
    <col min="11522" max="11522" width="17" style="191" customWidth="1"/>
    <col min="11523" max="11770" width="11.42578125" style="191" customWidth="1"/>
    <col min="11771" max="11771" width="10" style="191" customWidth="1"/>
    <col min="11772" max="11772" width="69.7109375" style="191" customWidth="1"/>
    <col min="11773" max="11773" width="11.42578125" style="191" customWidth="1"/>
    <col min="11774" max="11774" width="1" style="191"/>
    <col min="11775" max="11775" width="1" style="191" customWidth="1"/>
    <col min="11776" max="11776" width="10" style="191" customWidth="1"/>
    <col min="11777" max="11777" width="97.140625" style="191" customWidth="1"/>
    <col min="11778" max="11778" width="17" style="191" customWidth="1"/>
    <col min="11779" max="12026" width="11.42578125" style="191" customWidth="1"/>
    <col min="12027" max="12027" width="10" style="191" customWidth="1"/>
    <col min="12028" max="12028" width="69.7109375" style="191" customWidth="1"/>
    <col min="12029" max="12029" width="11.42578125" style="191" customWidth="1"/>
    <col min="12030" max="12030" width="1" style="191"/>
    <col min="12031" max="12031" width="1" style="191" customWidth="1"/>
    <col min="12032" max="12032" width="10" style="191" customWidth="1"/>
    <col min="12033" max="12033" width="97.140625" style="191" customWidth="1"/>
    <col min="12034" max="12034" width="17" style="191" customWidth="1"/>
    <col min="12035" max="12282" width="11.42578125" style="191" customWidth="1"/>
    <col min="12283" max="12283" width="10" style="191" customWidth="1"/>
    <col min="12284" max="12284" width="69.7109375" style="191" customWidth="1"/>
    <col min="12285" max="12285" width="11.42578125" style="191" customWidth="1"/>
    <col min="12286" max="12286" width="1" style="191"/>
    <col min="12287" max="12287" width="1" style="191" customWidth="1"/>
    <col min="12288" max="12288" width="10" style="191" customWidth="1"/>
    <col min="12289" max="12289" width="97.140625" style="191" customWidth="1"/>
    <col min="12290" max="12290" width="17" style="191" customWidth="1"/>
    <col min="12291" max="12538" width="11.42578125" style="191" customWidth="1"/>
    <col min="12539" max="12539" width="10" style="191" customWidth="1"/>
    <col min="12540" max="12540" width="69.7109375" style="191" customWidth="1"/>
    <col min="12541" max="12541" width="11.42578125" style="191" customWidth="1"/>
    <col min="12542" max="12542" width="1" style="191"/>
    <col min="12543" max="12543" width="1" style="191" customWidth="1"/>
    <col min="12544" max="12544" width="10" style="191" customWidth="1"/>
    <col min="12545" max="12545" width="97.140625" style="191" customWidth="1"/>
    <col min="12546" max="12546" width="17" style="191" customWidth="1"/>
    <col min="12547" max="12794" width="11.42578125" style="191" customWidth="1"/>
    <col min="12795" max="12795" width="10" style="191" customWidth="1"/>
    <col min="12796" max="12796" width="69.7109375" style="191" customWidth="1"/>
    <col min="12797" max="12797" width="11.42578125" style="191" customWidth="1"/>
    <col min="12798" max="12798" width="1" style="191"/>
    <col min="12799" max="12799" width="1" style="191" customWidth="1"/>
    <col min="12800" max="12800" width="10" style="191" customWidth="1"/>
    <col min="12801" max="12801" width="97.140625" style="191" customWidth="1"/>
    <col min="12802" max="12802" width="17" style="191" customWidth="1"/>
    <col min="12803" max="13050" width="11.42578125" style="191" customWidth="1"/>
    <col min="13051" max="13051" width="10" style="191" customWidth="1"/>
    <col min="13052" max="13052" width="69.7109375" style="191" customWidth="1"/>
    <col min="13053" max="13053" width="11.42578125" style="191" customWidth="1"/>
    <col min="13054" max="13054" width="1" style="191"/>
    <col min="13055" max="13055" width="1" style="191" customWidth="1"/>
    <col min="13056" max="13056" width="10" style="191" customWidth="1"/>
    <col min="13057" max="13057" width="97.140625" style="191" customWidth="1"/>
    <col min="13058" max="13058" width="17" style="191" customWidth="1"/>
    <col min="13059" max="13306" width="11.42578125" style="191" customWidth="1"/>
    <col min="13307" max="13307" width="10" style="191" customWidth="1"/>
    <col min="13308" max="13308" width="69.7109375" style="191" customWidth="1"/>
    <col min="13309" max="13309" width="11.42578125" style="191" customWidth="1"/>
    <col min="13310" max="13310" width="1" style="191"/>
    <col min="13311" max="13311" width="1" style="191" customWidth="1"/>
    <col min="13312" max="13312" width="10" style="191" customWidth="1"/>
    <col min="13313" max="13313" width="97.140625" style="191" customWidth="1"/>
    <col min="13314" max="13314" width="17" style="191" customWidth="1"/>
    <col min="13315" max="13562" width="11.42578125" style="191" customWidth="1"/>
    <col min="13563" max="13563" width="10" style="191" customWidth="1"/>
    <col min="13564" max="13564" width="69.7109375" style="191" customWidth="1"/>
    <col min="13565" max="13565" width="11.42578125" style="191" customWidth="1"/>
    <col min="13566" max="13566" width="1" style="191"/>
    <col min="13567" max="13567" width="1" style="191" customWidth="1"/>
    <col min="13568" max="13568" width="10" style="191" customWidth="1"/>
    <col min="13569" max="13569" width="97.140625" style="191" customWidth="1"/>
    <col min="13570" max="13570" width="17" style="191" customWidth="1"/>
    <col min="13571" max="13818" width="11.42578125" style="191" customWidth="1"/>
    <col min="13819" max="13819" width="10" style="191" customWidth="1"/>
    <col min="13820" max="13820" width="69.7109375" style="191" customWidth="1"/>
    <col min="13821" max="13821" width="11.42578125" style="191" customWidth="1"/>
    <col min="13822" max="13822" width="1" style="191"/>
    <col min="13823" max="13823" width="1" style="191" customWidth="1"/>
    <col min="13824" max="13824" width="10" style="191" customWidth="1"/>
    <col min="13825" max="13825" width="97.140625" style="191" customWidth="1"/>
    <col min="13826" max="13826" width="17" style="191" customWidth="1"/>
    <col min="13827" max="14074" width="11.42578125" style="191" customWidth="1"/>
    <col min="14075" max="14075" width="10" style="191" customWidth="1"/>
    <col min="14076" max="14076" width="69.7109375" style="191" customWidth="1"/>
    <col min="14077" max="14077" width="11.42578125" style="191" customWidth="1"/>
    <col min="14078" max="14078" width="1" style="191"/>
    <col min="14079" max="14079" width="1" style="191" customWidth="1"/>
    <col min="14080" max="14080" width="10" style="191" customWidth="1"/>
    <col min="14081" max="14081" width="97.140625" style="191" customWidth="1"/>
    <col min="14082" max="14082" width="17" style="191" customWidth="1"/>
    <col min="14083" max="14330" width="11.42578125" style="191" customWidth="1"/>
    <col min="14331" max="14331" width="10" style="191" customWidth="1"/>
    <col min="14332" max="14332" width="69.7109375" style="191" customWidth="1"/>
    <col min="14333" max="14333" width="11.42578125" style="191" customWidth="1"/>
    <col min="14334" max="14334" width="1" style="191"/>
    <col min="14335" max="14335" width="1" style="191" customWidth="1"/>
    <col min="14336" max="14336" width="10" style="191" customWidth="1"/>
    <col min="14337" max="14337" width="97.140625" style="191" customWidth="1"/>
    <col min="14338" max="14338" width="17" style="191" customWidth="1"/>
    <col min="14339" max="14586" width="11.42578125" style="191" customWidth="1"/>
    <col min="14587" max="14587" width="10" style="191" customWidth="1"/>
    <col min="14588" max="14588" width="69.7109375" style="191" customWidth="1"/>
    <col min="14589" max="14589" width="11.42578125" style="191" customWidth="1"/>
    <col min="14590" max="14590" width="1" style="191"/>
    <col min="14591" max="14591" width="1" style="191" customWidth="1"/>
    <col min="14592" max="14592" width="10" style="191" customWidth="1"/>
    <col min="14593" max="14593" width="97.140625" style="191" customWidth="1"/>
    <col min="14594" max="14594" width="17" style="191" customWidth="1"/>
    <col min="14595" max="14842" width="11.42578125" style="191" customWidth="1"/>
    <col min="14843" max="14843" width="10" style="191" customWidth="1"/>
    <col min="14844" max="14844" width="69.7109375" style="191" customWidth="1"/>
    <col min="14845" max="14845" width="11.42578125" style="191" customWidth="1"/>
    <col min="14846" max="14846" width="1" style="191"/>
    <col min="14847" max="14847" width="1" style="191" customWidth="1"/>
    <col min="14848" max="14848" width="10" style="191" customWidth="1"/>
    <col min="14849" max="14849" width="97.140625" style="191" customWidth="1"/>
    <col min="14850" max="14850" width="17" style="191" customWidth="1"/>
    <col min="14851" max="15098" width="11.42578125" style="191" customWidth="1"/>
    <col min="15099" max="15099" width="10" style="191" customWidth="1"/>
    <col min="15100" max="15100" width="69.7109375" style="191" customWidth="1"/>
    <col min="15101" max="15101" width="11.42578125" style="191" customWidth="1"/>
    <col min="15102" max="15102" width="1" style="191"/>
    <col min="15103" max="15103" width="1" style="191" customWidth="1"/>
    <col min="15104" max="15104" width="10" style="191" customWidth="1"/>
    <col min="15105" max="15105" width="97.140625" style="191" customWidth="1"/>
    <col min="15106" max="15106" width="17" style="191" customWidth="1"/>
    <col min="15107" max="15354" width="11.42578125" style="191" customWidth="1"/>
    <col min="15355" max="15355" width="10" style="191" customWidth="1"/>
    <col min="15356" max="15356" width="69.7109375" style="191" customWidth="1"/>
    <col min="15357" max="15357" width="11.42578125" style="191" customWidth="1"/>
    <col min="15358" max="15358" width="1" style="191"/>
    <col min="15359" max="15359" width="1" style="191" customWidth="1"/>
    <col min="15360" max="15360" width="10" style="191" customWidth="1"/>
    <col min="15361" max="15361" width="97.140625" style="191" customWidth="1"/>
    <col min="15362" max="15362" width="17" style="191" customWidth="1"/>
    <col min="15363" max="15610" width="11.42578125" style="191" customWidth="1"/>
    <col min="15611" max="15611" width="10" style="191" customWidth="1"/>
    <col min="15612" max="15612" width="69.7109375" style="191" customWidth="1"/>
    <col min="15613" max="15613" width="11.42578125" style="191" customWidth="1"/>
    <col min="15614" max="15614" width="1" style="191"/>
    <col min="15615" max="15615" width="1" style="191" customWidth="1"/>
    <col min="15616" max="15616" width="10" style="191" customWidth="1"/>
    <col min="15617" max="15617" width="97.140625" style="191" customWidth="1"/>
    <col min="15618" max="15618" width="17" style="191" customWidth="1"/>
    <col min="15619" max="15866" width="11.42578125" style="191" customWidth="1"/>
    <col min="15867" max="15867" width="10" style="191" customWidth="1"/>
    <col min="15868" max="15868" width="69.7109375" style="191" customWidth="1"/>
    <col min="15869" max="15869" width="11.42578125" style="191" customWidth="1"/>
    <col min="15870" max="15870" width="1" style="191"/>
    <col min="15871" max="15871" width="1" style="191" customWidth="1"/>
    <col min="15872" max="15872" width="10" style="191" customWidth="1"/>
    <col min="15873" max="15873" width="97.140625" style="191" customWidth="1"/>
    <col min="15874" max="15874" width="17" style="191" customWidth="1"/>
    <col min="15875" max="16122" width="11.42578125" style="191" customWidth="1"/>
    <col min="16123" max="16123" width="10" style="191" customWidth="1"/>
    <col min="16124" max="16124" width="69.7109375" style="191" customWidth="1"/>
    <col min="16125" max="16125" width="11.42578125" style="191" customWidth="1"/>
    <col min="16126" max="16126" width="1" style="191"/>
    <col min="16127" max="16127" width="1" style="191" customWidth="1"/>
    <col min="16128" max="16128" width="10" style="191" customWidth="1"/>
    <col min="16129" max="16129" width="97.140625" style="191" customWidth="1"/>
    <col min="16130" max="16130" width="17" style="191" customWidth="1"/>
    <col min="16131" max="16378" width="11.42578125" style="191" customWidth="1"/>
    <col min="16379" max="16379" width="10" style="191" customWidth="1"/>
    <col min="16380" max="16380" width="69.7109375" style="191" customWidth="1"/>
    <col min="16381" max="16381" width="11.42578125" style="191" customWidth="1"/>
    <col min="16382" max="16384" width="1" style="191"/>
  </cols>
  <sheetData>
    <row r="1" spans="2:184" ht="18.75" customHeight="1" thickBot="1">
      <c r="B1" s="869" t="s">
        <v>296</v>
      </c>
      <c r="C1" s="870"/>
      <c r="GB1" s="192" t="s">
        <v>297</v>
      </c>
    </row>
    <row r="2" spans="2:184" ht="3.75" customHeight="1">
      <c r="B2" s="191"/>
      <c r="C2" s="191"/>
    </row>
    <row r="3" spans="2:184" ht="18.75" customHeight="1">
      <c r="B3" s="193" t="s">
        <v>298</v>
      </c>
      <c r="C3" s="194"/>
    </row>
    <row r="4" spans="2:184" ht="18.75" customHeight="1" thickBot="1">
      <c r="B4" s="195" t="s">
        <v>299</v>
      </c>
      <c r="C4" s="196"/>
    </row>
    <row r="5" spans="2:184" ht="19.5" customHeight="1" thickBot="1">
      <c r="B5" s="869" t="s">
        <v>300</v>
      </c>
      <c r="C5" s="870"/>
      <c r="GB5" s="192"/>
    </row>
    <row r="6" spans="2:184" ht="19.5" customHeight="1" thickBot="1">
      <c r="B6" s="869" t="s">
        <v>301</v>
      </c>
      <c r="C6" s="870"/>
      <c r="GB6" s="192"/>
    </row>
    <row r="7" spans="2:184" ht="24.75" customHeight="1" thickBot="1">
      <c r="B7" s="197" t="s">
        <v>302</v>
      </c>
      <c r="C7" s="198" t="s">
        <v>303</v>
      </c>
      <c r="GB7" s="192"/>
    </row>
    <row r="8" spans="2:184" ht="15.75" thickBot="1">
      <c r="B8" s="198" t="s">
        <v>304</v>
      </c>
      <c r="C8" s="198" t="s">
        <v>305</v>
      </c>
    </row>
    <row r="9" spans="2:184">
      <c r="B9" s="199" t="s">
        <v>306</v>
      </c>
      <c r="C9" s="200" t="s">
        <v>307</v>
      </c>
    </row>
    <row r="10" spans="2:184">
      <c r="B10" s="201" t="s">
        <v>308</v>
      </c>
      <c r="C10" s="202" t="s">
        <v>309</v>
      </c>
    </row>
    <row r="11" spans="2:184">
      <c r="B11" s="201" t="s">
        <v>310</v>
      </c>
      <c r="C11" s="202" t="s">
        <v>311</v>
      </c>
    </row>
    <row r="12" spans="2:184">
      <c r="B12" s="201" t="s">
        <v>312</v>
      </c>
      <c r="C12" s="202" t="s">
        <v>313</v>
      </c>
    </row>
    <row r="13" spans="2:184">
      <c r="B13" s="201" t="s">
        <v>314</v>
      </c>
      <c r="C13" s="202" t="s">
        <v>315</v>
      </c>
    </row>
    <row r="14" spans="2:184">
      <c r="B14" s="201" t="s">
        <v>316</v>
      </c>
      <c r="C14" s="202" t="s">
        <v>317</v>
      </c>
    </row>
    <row r="15" spans="2:184" s="203" customFormat="1">
      <c r="B15" s="201" t="s">
        <v>318</v>
      </c>
      <c r="C15" s="202" t="s">
        <v>319</v>
      </c>
    </row>
    <row r="16" spans="2:184" s="203" customFormat="1">
      <c r="B16" s="201" t="s">
        <v>320</v>
      </c>
      <c r="C16" s="202" t="s">
        <v>321</v>
      </c>
    </row>
    <row r="17" spans="2:3" s="203" customFormat="1">
      <c r="B17" s="201" t="s">
        <v>322</v>
      </c>
      <c r="C17" s="202" t="s">
        <v>323</v>
      </c>
    </row>
    <row r="18" spans="2:3" s="203" customFormat="1">
      <c r="B18" s="201" t="s">
        <v>324</v>
      </c>
      <c r="C18" s="202" t="s">
        <v>325</v>
      </c>
    </row>
    <row r="19" spans="2:3" s="203" customFormat="1" ht="12" customHeight="1">
      <c r="B19" s="201" t="s">
        <v>326</v>
      </c>
      <c r="C19" s="202" t="s">
        <v>327</v>
      </c>
    </row>
    <row r="20" spans="2:3" s="203" customFormat="1">
      <c r="B20" s="201" t="s">
        <v>328</v>
      </c>
      <c r="C20" s="202" t="s">
        <v>329</v>
      </c>
    </row>
    <row r="21" spans="2:3" s="203" customFormat="1" ht="12.75" customHeight="1">
      <c r="B21" s="201" t="s">
        <v>330</v>
      </c>
      <c r="C21" s="202" t="s">
        <v>331</v>
      </c>
    </row>
    <row r="22" spans="2:3" s="203" customFormat="1">
      <c r="B22" s="201" t="s">
        <v>332</v>
      </c>
      <c r="C22" s="202" t="s">
        <v>333</v>
      </c>
    </row>
    <row r="23" spans="2:3" s="203" customFormat="1">
      <c r="B23" s="201" t="s">
        <v>334</v>
      </c>
      <c r="C23" s="202" t="s">
        <v>335</v>
      </c>
    </row>
    <row r="24" spans="2:3" s="203" customFormat="1">
      <c r="B24" s="201" t="s">
        <v>336</v>
      </c>
      <c r="C24" s="202" t="s">
        <v>337</v>
      </c>
    </row>
    <row r="25" spans="2:3" s="203" customFormat="1">
      <c r="B25" s="201" t="s">
        <v>338</v>
      </c>
      <c r="C25" s="202" t="s">
        <v>339</v>
      </c>
    </row>
    <row r="26" spans="2:3" s="203" customFormat="1">
      <c r="B26" s="201" t="s">
        <v>340</v>
      </c>
      <c r="C26" s="202" t="s">
        <v>341</v>
      </c>
    </row>
    <row r="27" spans="2:3" s="203" customFormat="1">
      <c r="B27" s="201" t="s">
        <v>342</v>
      </c>
      <c r="C27" s="202" t="s">
        <v>343</v>
      </c>
    </row>
    <row r="28" spans="2:3" s="203" customFormat="1">
      <c r="B28" s="201" t="s">
        <v>344</v>
      </c>
      <c r="C28" s="202" t="s">
        <v>345</v>
      </c>
    </row>
    <row r="29" spans="2:3" s="203" customFormat="1">
      <c r="B29" s="201" t="s">
        <v>346</v>
      </c>
      <c r="C29" s="202" t="s">
        <v>347</v>
      </c>
    </row>
    <row r="30" spans="2:3" s="203" customFormat="1">
      <c r="B30" s="201" t="s">
        <v>348</v>
      </c>
      <c r="C30" s="202" t="s">
        <v>349</v>
      </c>
    </row>
    <row r="31" spans="2:3" s="203" customFormat="1">
      <c r="B31" s="201" t="s">
        <v>350</v>
      </c>
      <c r="C31" s="204" t="s">
        <v>351</v>
      </c>
    </row>
    <row r="32" spans="2:3" s="203" customFormat="1">
      <c r="B32" s="201" t="s">
        <v>352</v>
      </c>
      <c r="C32" s="202" t="s">
        <v>353</v>
      </c>
    </row>
    <row r="33" spans="2:3" s="203" customFormat="1">
      <c r="B33" s="201" t="s">
        <v>354</v>
      </c>
      <c r="C33" s="202" t="s">
        <v>355</v>
      </c>
    </row>
    <row r="34" spans="2:3">
      <c r="B34" s="201" t="s">
        <v>356</v>
      </c>
      <c r="C34" s="202" t="s">
        <v>357</v>
      </c>
    </row>
    <row r="35" spans="2:3">
      <c r="B35" s="201" t="s">
        <v>358</v>
      </c>
      <c r="C35" s="202" t="s">
        <v>359</v>
      </c>
    </row>
    <row r="36" spans="2:3">
      <c r="B36" s="201" t="s">
        <v>360</v>
      </c>
      <c r="C36" s="202" t="s">
        <v>361</v>
      </c>
    </row>
    <row r="37" spans="2:3">
      <c r="B37" s="201" t="s">
        <v>362</v>
      </c>
      <c r="C37" s="202" t="s">
        <v>363</v>
      </c>
    </row>
    <row r="38" spans="2:3">
      <c r="B38" s="201" t="s">
        <v>364</v>
      </c>
      <c r="C38" s="202" t="s">
        <v>365</v>
      </c>
    </row>
    <row r="39" spans="2:3">
      <c r="B39" s="201" t="s">
        <v>366</v>
      </c>
      <c r="C39" s="202" t="s">
        <v>367</v>
      </c>
    </row>
    <row r="40" spans="2:3">
      <c r="B40" s="201" t="s">
        <v>368</v>
      </c>
      <c r="C40" s="202" t="s">
        <v>369</v>
      </c>
    </row>
    <row r="41" spans="2:3">
      <c r="B41" s="201" t="s">
        <v>370</v>
      </c>
      <c r="C41" s="202" t="s">
        <v>371</v>
      </c>
    </row>
    <row r="42" spans="2:3" s="203" customFormat="1">
      <c r="B42" s="201" t="s">
        <v>372</v>
      </c>
      <c r="C42" s="202" t="s">
        <v>373</v>
      </c>
    </row>
    <row r="43" spans="2:3" s="203" customFormat="1">
      <c r="B43" s="201" t="s">
        <v>374</v>
      </c>
      <c r="C43" s="202" t="s">
        <v>375</v>
      </c>
    </row>
    <row r="44" spans="2:3" s="203" customFormat="1">
      <c r="B44" s="201" t="s">
        <v>376</v>
      </c>
      <c r="C44" s="202" t="s">
        <v>377</v>
      </c>
    </row>
    <row r="45" spans="2:3" s="203" customFormat="1">
      <c r="B45" s="201" t="s">
        <v>378</v>
      </c>
      <c r="C45" s="202" t="s">
        <v>379</v>
      </c>
    </row>
    <row r="46" spans="2:3" s="203" customFormat="1">
      <c r="B46" s="201" t="s">
        <v>380</v>
      </c>
      <c r="C46" s="202" t="s">
        <v>381</v>
      </c>
    </row>
    <row r="47" spans="2:3" s="203" customFormat="1">
      <c r="B47" s="201" t="s">
        <v>382</v>
      </c>
      <c r="C47" s="202" t="s">
        <v>383</v>
      </c>
    </row>
    <row r="48" spans="2:3" s="203" customFormat="1">
      <c r="B48" s="201" t="s">
        <v>384</v>
      </c>
      <c r="C48" s="202" t="s">
        <v>385</v>
      </c>
    </row>
    <row r="49" spans="2:3" s="203" customFormat="1">
      <c r="B49" s="201" t="s">
        <v>386</v>
      </c>
      <c r="C49" s="202" t="s">
        <v>387</v>
      </c>
    </row>
    <row r="50" spans="2:3" s="203" customFormat="1">
      <c r="B50" s="201" t="s">
        <v>388</v>
      </c>
      <c r="C50" s="204" t="s">
        <v>389</v>
      </c>
    </row>
    <row r="51" spans="2:3" s="203" customFormat="1">
      <c r="B51" s="201" t="s">
        <v>390</v>
      </c>
      <c r="C51" s="202" t="s">
        <v>391</v>
      </c>
    </row>
    <row r="52" spans="2:3" s="203" customFormat="1">
      <c r="B52" s="201" t="s">
        <v>392</v>
      </c>
      <c r="C52" s="202" t="s">
        <v>393</v>
      </c>
    </row>
    <row r="53" spans="2:3" s="203" customFormat="1">
      <c r="B53" s="201" t="s">
        <v>394</v>
      </c>
      <c r="C53" s="202" t="s">
        <v>395</v>
      </c>
    </row>
    <row r="54" spans="2:3" s="203" customFormat="1">
      <c r="B54" s="201" t="s">
        <v>396</v>
      </c>
      <c r="C54" s="202" t="s">
        <v>397</v>
      </c>
    </row>
    <row r="55" spans="2:3" s="203" customFormat="1">
      <c r="B55" s="201" t="s">
        <v>398</v>
      </c>
      <c r="C55" s="202" t="s">
        <v>399</v>
      </c>
    </row>
    <row r="56" spans="2:3" s="203" customFormat="1">
      <c r="B56" s="205" t="s">
        <v>400</v>
      </c>
      <c r="C56" s="206" t="s">
        <v>401</v>
      </c>
    </row>
    <row r="57" spans="2:3" s="203" customFormat="1">
      <c r="B57" s="205" t="s">
        <v>402</v>
      </c>
      <c r="C57" s="206" t="s">
        <v>403</v>
      </c>
    </row>
    <row r="58" spans="2:3" s="203" customFormat="1">
      <c r="B58" s="205" t="s">
        <v>404</v>
      </c>
      <c r="C58" s="206" t="s">
        <v>405</v>
      </c>
    </row>
    <row r="59" spans="2:3" s="203" customFormat="1">
      <c r="B59" s="201" t="s">
        <v>406</v>
      </c>
      <c r="C59" s="202" t="s">
        <v>407</v>
      </c>
    </row>
    <row r="60" spans="2:3" s="203" customFormat="1">
      <c r="B60" s="201" t="s">
        <v>408</v>
      </c>
      <c r="C60" s="202" t="s">
        <v>409</v>
      </c>
    </row>
    <row r="61" spans="2:3" s="203" customFormat="1">
      <c r="B61" s="201" t="s">
        <v>410</v>
      </c>
      <c r="C61" s="202" t="s">
        <v>411</v>
      </c>
    </row>
    <row r="62" spans="2:3" s="203" customFormat="1">
      <c r="B62" s="201" t="s">
        <v>412</v>
      </c>
      <c r="C62" s="202" t="s">
        <v>413</v>
      </c>
    </row>
    <row r="63" spans="2:3" s="203" customFormat="1">
      <c r="B63" s="201" t="s">
        <v>414</v>
      </c>
      <c r="C63" s="202" t="s">
        <v>415</v>
      </c>
    </row>
    <row r="64" spans="2:3" s="203" customFormat="1">
      <c r="B64" s="201" t="s">
        <v>416</v>
      </c>
      <c r="C64" s="202" t="s">
        <v>417</v>
      </c>
    </row>
    <row r="65" spans="2:184" s="203" customFormat="1">
      <c r="B65" s="201" t="s">
        <v>418</v>
      </c>
      <c r="C65" s="202" t="s">
        <v>419</v>
      </c>
    </row>
    <row r="66" spans="2:184" s="203" customFormat="1">
      <c r="B66" s="201" t="s">
        <v>420</v>
      </c>
      <c r="C66" s="202" t="s">
        <v>421</v>
      </c>
    </row>
    <row r="67" spans="2:184" s="203" customFormat="1">
      <c r="B67" s="201" t="s">
        <v>422</v>
      </c>
      <c r="C67" s="202" t="s">
        <v>423</v>
      </c>
    </row>
    <row r="68" spans="2:184" s="203" customFormat="1">
      <c r="B68" s="201" t="s">
        <v>424</v>
      </c>
      <c r="C68" s="202" t="s">
        <v>425</v>
      </c>
    </row>
    <row r="69" spans="2:184" s="203" customFormat="1">
      <c r="B69" s="201" t="s">
        <v>426</v>
      </c>
      <c r="C69" s="202" t="s">
        <v>427</v>
      </c>
    </row>
    <row r="70" spans="2:184" s="203" customFormat="1">
      <c r="B70" s="201" t="s">
        <v>428</v>
      </c>
      <c r="C70" s="202" t="s">
        <v>429</v>
      </c>
    </row>
    <row r="71" spans="2:184" s="203" customFormat="1">
      <c r="B71" s="201" t="s">
        <v>430</v>
      </c>
      <c r="C71" s="202" t="s">
        <v>431</v>
      </c>
    </row>
    <row r="72" spans="2:184" s="203" customFormat="1">
      <c r="B72" s="201" t="s">
        <v>432</v>
      </c>
      <c r="C72" s="202" t="s">
        <v>433</v>
      </c>
    </row>
    <row r="73" spans="2:184" s="203" customFormat="1">
      <c r="B73" s="201" t="s">
        <v>434</v>
      </c>
      <c r="C73" s="202" t="s">
        <v>435</v>
      </c>
    </row>
    <row r="74" spans="2:184" s="203" customFormat="1" ht="16.5" customHeight="1">
      <c r="B74" s="201" t="s">
        <v>436</v>
      </c>
      <c r="C74" s="202" t="s">
        <v>437</v>
      </c>
    </row>
    <row r="75" spans="2:184" s="203" customFormat="1" ht="16.5" customHeight="1" thickBot="1">
      <c r="B75" s="207"/>
      <c r="C75" s="208"/>
    </row>
    <row r="76" spans="2:184" ht="16.5" customHeight="1" thickBot="1">
      <c r="B76" s="869" t="s">
        <v>300</v>
      </c>
      <c r="C76" s="870"/>
    </row>
    <row r="77" spans="2:184" ht="15.75" customHeight="1" thickBot="1">
      <c r="B77" s="869" t="s">
        <v>301</v>
      </c>
      <c r="C77" s="870"/>
    </row>
    <row r="78" spans="2:184" ht="32.25" customHeight="1" thickBot="1">
      <c r="B78" s="197" t="str">
        <f>+$B$7</f>
        <v>Código ID Partida</v>
      </c>
      <c r="C78" s="198" t="str">
        <f>+$C$7</f>
        <v>Descripción</v>
      </c>
      <c r="GB78" s="192"/>
    </row>
    <row r="79" spans="2:184" ht="15.75" customHeight="1" thickBot="1">
      <c r="B79" s="198" t="s">
        <v>438</v>
      </c>
      <c r="C79" s="198" t="s">
        <v>439</v>
      </c>
    </row>
    <row r="80" spans="2:184">
      <c r="B80" s="209" t="s">
        <v>440</v>
      </c>
      <c r="C80" s="210" t="s">
        <v>441</v>
      </c>
    </row>
    <row r="81" spans="2:3">
      <c r="B81" s="201" t="s">
        <v>442</v>
      </c>
      <c r="C81" s="202" t="s">
        <v>443</v>
      </c>
    </row>
    <row r="82" spans="2:3">
      <c r="B82" s="201" t="s">
        <v>444</v>
      </c>
      <c r="C82" s="202" t="s">
        <v>445</v>
      </c>
    </row>
    <row r="83" spans="2:3">
      <c r="B83" s="201" t="s">
        <v>446</v>
      </c>
      <c r="C83" s="202" t="s">
        <v>447</v>
      </c>
    </row>
    <row r="84" spans="2:3" s="203" customFormat="1">
      <c r="B84" s="201" t="s">
        <v>448</v>
      </c>
      <c r="C84" s="202" t="str">
        <f>+C13</f>
        <v xml:space="preserve">Instrumentos derivados </v>
      </c>
    </row>
    <row r="85" spans="2:3" s="203" customFormat="1">
      <c r="B85" s="201" t="s">
        <v>449</v>
      </c>
      <c r="C85" s="202" t="s">
        <v>450</v>
      </c>
    </row>
    <row r="86" spans="2:3" s="203" customFormat="1">
      <c r="B86" s="201" t="s">
        <v>451</v>
      </c>
      <c r="C86" s="202" t="s">
        <v>171</v>
      </c>
    </row>
    <row r="87" spans="2:3" s="203" customFormat="1">
      <c r="B87" s="201" t="s">
        <v>452</v>
      </c>
      <c r="C87" s="202" t="s">
        <v>453</v>
      </c>
    </row>
    <row r="88" spans="2:3" s="203" customFormat="1">
      <c r="B88" s="201" t="s">
        <v>454</v>
      </c>
      <c r="C88" s="202" t="s">
        <v>455</v>
      </c>
    </row>
    <row r="89" spans="2:3" s="203" customFormat="1">
      <c r="B89" s="201" t="s">
        <v>456</v>
      </c>
      <c r="C89" s="202" t="s">
        <v>172</v>
      </c>
    </row>
    <row r="90" spans="2:3" s="203" customFormat="1">
      <c r="B90" s="201" t="s">
        <v>457</v>
      </c>
      <c r="C90" s="202" t="s">
        <v>458</v>
      </c>
    </row>
    <row r="91" spans="2:3" s="203" customFormat="1">
      <c r="B91" s="201" t="s">
        <v>459</v>
      </c>
      <c r="C91" s="202" t="s">
        <v>460</v>
      </c>
    </row>
    <row r="92" spans="2:3" s="203" customFormat="1">
      <c r="B92" s="201" t="s">
        <v>461</v>
      </c>
      <c r="C92" s="202" t="s">
        <v>462</v>
      </c>
    </row>
    <row r="93" spans="2:3" s="203" customFormat="1" ht="12" customHeight="1">
      <c r="B93" s="201" t="s">
        <v>463</v>
      </c>
      <c r="C93" s="202" t="s">
        <v>464</v>
      </c>
    </row>
    <row r="94" spans="2:3" s="203" customFormat="1">
      <c r="B94" s="201" t="s">
        <v>465</v>
      </c>
      <c r="C94" s="202" t="s">
        <v>466</v>
      </c>
    </row>
    <row r="95" spans="2:3" s="203" customFormat="1">
      <c r="B95" s="201" t="s">
        <v>467</v>
      </c>
      <c r="C95" s="203" t="s">
        <v>468</v>
      </c>
    </row>
    <row r="96" spans="2:3" s="203" customFormat="1">
      <c r="B96" s="201" t="s">
        <v>469</v>
      </c>
      <c r="C96" s="202" t="s">
        <v>470</v>
      </c>
    </row>
    <row r="97" spans="2:3" s="203" customFormat="1">
      <c r="B97" s="201" t="s">
        <v>471</v>
      </c>
      <c r="C97" s="202" t="s">
        <v>472</v>
      </c>
    </row>
    <row r="98" spans="2:3" s="203" customFormat="1">
      <c r="B98" s="201" t="s">
        <v>473</v>
      </c>
      <c r="C98" s="202" t="s">
        <v>474</v>
      </c>
    </row>
    <row r="99" spans="2:3" s="203" customFormat="1">
      <c r="B99" s="201" t="s">
        <v>475</v>
      </c>
      <c r="C99" s="202" t="s">
        <v>476</v>
      </c>
    </row>
    <row r="100" spans="2:3" s="203" customFormat="1">
      <c r="B100" s="201" t="s">
        <v>477</v>
      </c>
      <c r="C100" s="202" t="s">
        <v>478</v>
      </c>
    </row>
    <row r="101" spans="2:3" s="203" customFormat="1">
      <c r="B101" s="201" t="s">
        <v>479</v>
      </c>
      <c r="C101" s="202" t="s">
        <v>480</v>
      </c>
    </row>
    <row r="102" spans="2:3" s="203" customFormat="1">
      <c r="B102" s="201" t="s">
        <v>481</v>
      </c>
      <c r="C102" s="202" t="s">
        <v>482</v>
      </c>
    </row>
    <row r="103" spans="2:3" s="203" customFormat="1">
      <c r="B103" s="201" t="s">
        <v>483</v>
      </c>
      <c r="C103" s="204" t="s">
        <v>484</v>
      </c>
    </row>
    <row r="104" spans="2:3">
      <c r="B104" s="201" t="s">
        <v>485</v>
      </c>
      <c r="C104" s="202" t="s">
        <v>443</v>
      </c>
    </row>
    <row r="105" spans="2:3">
      <c r="B105" s="201" t="s">
        <v>486</v>
      </c>
      <c r="C105" s="202" t="s">
        <v>445</v>
      </c>
    </row>
    <row r="106" spans="2:3">
      <c r="B106" s="201" t="s">
        <v>487</v>
      </c>
      <c r="C106" s="202" t="s">
        <v>488</v>
      </c>
    </row>
    <row r="107" spans="2:3">
      <c r="B107" s="201" t="s">
        <v>489</v>
      </c>
      <c r="C107" s="202" t="s">
        <v>490</v>
      </c>
    </row>
    <row r="108" spans="2:3">
      <c r="B108" s="201" t="s">
        <v>491</v>
      </c>
      <c r="C108" s="202" t="s">
        <v>492</v>
      </c>
    </row>
    <row r="109" spans="2:3">
      <c r="B109" s="201" t="s">
        <v>493</v>
      </c>
      <c r="C109" s="202" t="s">
        <v>427</v>
      </c>
    </row>
    <row r="110" spans="2:3">
      <c r="B110" s="201" t="s">
        <v>494</v>
      </c>
      <c r="C110" s="202" t="s">
        <v>495</v>
      </c>
    </row>
    <row r="111" spans="2:3">
      <c r="B111" s="201" t="s">
        <v>496</v>
      </c>
      <c r="C111" s="202" t="s">
        <v>497</v>
      </c>
    </row>
    <row r="112" spans="2:3">
      <c r="B112" s="211" t="s">
        <v>498</v>
      </c>
      <c r="C112" s="212" t="s">
        <v>499</v>
      </c>
    </row>
    <row r="113" spans="2:3">
      <c r="B113" s="201" t="s">
        <v>500</v>
      </c>
      <c r="C113" s="202" t="s">
        <v>501</v>
      </c>
    </row>
    <row r="114" spans="2:3">
      <c r="B114" s="201" t="s">
        <v>502</v>
      </c>
      <c r="C114" s="202" t="s">
        <v>503</v>
      </c>
    </row>
    <row r="115" spans="2:3">
      <c r="B115" s="201" t="s">
        <v>504</v>
      </c>
      <c r="C115" s="202" t="s">
        <v>505</v>
      </c>
    </row>
    <row r="116" spans="2:3">
      <c r="B116" s="201" t="s">
        <v>506</v>
      </c>
      <c r="C116" s="202" t="s">
        <v>507</v>
      </c>
    </row>
    <row r="117" spans="2:3">
      <c r="B117" s="201" t="s">
        <v>508</v>
      </c>
      <c r="C117" s="202" t="s">
        <v>509</v>
      </c>
    </row>
    <row r="118" spans="2:3">
      <c r="B118" s="201" t="s">
        <v>510</v>
      </c>
      <c r="C118" s="202" t="s">
        <v>511</v>
      </c>
    </row>
    <row r="119" spans="2:3">
      <c r="B119" s="201" t="s">
        <v>512</v>
      </c>
      <c r="C119" s="202" t="s">
        <v>513</v>
      </c>
    </row>
    <row r="120" spans="2:3">
      <c r="B120" s="201" t="s">
        <v>514</v>
      </c>
      <c r="C120" s="202" t="s">
        <v>147</v>
      </c>
    </row>
    <row r="121" spans="2:3" s="203" customFormat="1">
      <c r="B121" s="201" t="s">
        <v>515</v>
      </c>
      <c r="C121" s="202" t="s">
        <v>516</v>
      </c>
    </row>
    <row r="122" spans="2:3">
      <c r="B122" s="201" t="s">
        <v>517</v>
      </c>
      <c r="C122" s="202" t="s">
        <v>518</v>
      </c>
    </row>
    <row r="123" spans="2:3">
      <c r="B123" s="201" t="s">
        <v>519</v>
      </c>
      <c r="C123" s="202" t="s">
        <v>520</v>
      </c>
    </row>
    <row r="124" spans="2:3">
      <c r="B124" s="201" t="s">
        <v>521</v>
      </c>
      <c r="C124" s="202" t="s">
        <v>522</v>
      </c>
    </row>
    <row r="125" spans="2:3">
      <c r="B125" s="201" t="s">
        <v>523</v>
      </c>
      <c r="C125" s="202" t="s">
        <v>524</v>
      </c>
    </row>
    <row r="126" spans="2:3">
      <c r="B126" s="201" t="s">
        <v>525</v>
      </c>
      <c r="C126" s="202" t="s">
        <v>526</v>
      </c>
    </row>
    <row r="127" spans="2:3" ht="15.75" thickBot="1">
      <c r="B127" s="207"/>
      <c r="C127" s="208"/>
    </row>
    <row r="128" spans="2:3" ht="15.75" customHeight="1" thickBot="1">
      <c r="B128" s="869" t="s">
        <v>527</v>
      </c>
      <c r="C128" s="870"/>
    </row>
    <row r="129" spans="2:184" ht="15.75" customHeight="1" thickBot="1">
      <c r="B129" s="869" t="s">
        <v>301</v>
      </c>
      <c r="C129" s="870"/>
    </row>
    <row r="130" spans="2:184" ht="19.5" customHeight="1" thickBot="1">
      <c r="B130" s="869" t="s">
        <v>528</v>
      </c>
      <c r="C130" s="870"/>
    </row>
    <row r="131" spans="2:184" ht="30.75" customHeight="1" thickBot="1">
      <c r="B131" s="197" t="str">
        <f>+$B$7</f>
        <v>Código ID Partida</v>
      </c>
      <c r="C131" s="198" t="str">
        <f>+$C$7</f>
        <v>Descripción</v>
      </c>
      <c r="GB131" s="192"/>
    </row>
    <row r="132" spans="2:184">
      <c r="B132" s="201" t="s">
        <v>529</v>
      </c>
      <c r="C132" s="204" t="s">
        <v>530</v>
      </c>
    </row>
    <row r="133" spans="2:184">
      <c r="B133" s="201" t="s">
        <v>531</v>
      </c>
      <c r="C133" s="202" t="s">
        <v>532</v>
      </c>
    </row>
    <row r="134" spans="2:184">
      <c r="B134" s="201" t="s">
        <v>533</v>
      </c>
      <c r="C134" s="202" t="s">
        <v>534</v>
      </c>
    </row>
    <row r="135" spans="2:184">
      <c r="B135" s="201" t="s">
        <v>535</v>
      </c>
      <c r="C135" s="202" t="s">
        <v>536</v>
      </c>
    </row>
    <row r="136" spans="2:184">
      <c r="B136" s="201" t="s">
        <v>537</v>
      </c>
      <c r="C136" s="202" t="s">
        <v>538</v>
      </c>
    </row>
    <row r="137" spans="2:184">
      <c r="B137" s="201" t="s">
        <v>539</v>
      </c>
      <c r="C137" s="202" t="s">
        <v>540</v>
      </c>
    </row>
    <row r="138" spans="2:184">
      <c r="B138" s="201" t="s">
        <v>541</v>
      </c>
      <c r="C138" s="202" t="s">
        <v>542</v>
      </c>
    </row>
    <row r="139" spans="2:184">
      <c r="B139" s="201" t="s">
        <v>543</v>
      </c>
      <c r="C139" s="202" t="s">
        <v>544</v>
      </c>
    </row>
    <row r="140" spans="2:184">
      <c r="B140" s="201" t="s">
        <v>545</v>
      </c>
      <c r="C140" s="202" t="s">
        <v>546</v>
      </c>
    </row>
    <row r="141" spans="2:184">
      <c r="B141" s="201" t="s">
        <v>547</v>
      </c>
      <c r="C141" s="202" t="s">
        <v>548</v>
      </c>
    </row>
    <row r="142" spans="2:184">
      <c r="B142" s="201" t="s">
        <v>549</v>
      </c>
      <c r="C142" s="202" t="s">
        <v>550</v>
      </c>
    </row>
    <row r="143" spans="2:184">
      <c r="B143" s="201" t="s">
        <v>551</v>
      </c>
      <c r="C143" s="202" t="s">
        <v>552</v>
      </c>
    </row>
    <row r="144" spans="2:184">
      <c r="B144" s="201" t="s">
        <v>553</v>
      </c>
      <c r="C144" s="202" t="s">
        <v>554</v>
      </c>
    </row>
    <row r="145" spans="2:3" s="203" customFormat="1">
      <c r="B145" s="201" t="s">
        <v>555</v>
      </c>
      <c r="C145" s="202" t="s">
        <v>556</v>
      </c>
    </row>
    <row r="146" spans="2:3" s="203" customFormat="1">
      <c r="B146" s="201" t="s">
        <v>557</v>
      </c>
      <c r="C146" s="202" t="s">
        <v>558</v>
      </c>
    </row>
    <row r="147" spans="2:3" s="203" customFormat="1">
      <c r="B147" s="201" t="s">
        <v>559</v>
      </c>
      <c r="C147" s="202" t="s">
        <v>560</v>
      </c>
    </row>
    <row r="148" spans="2:3" s="203" customFormat="1">
      <c r="B148" s="201" t="s">
        <v>561</v>
      </c>
      <c r="C148" s="202" t="s">
        <v>562</v>
      </c>
    </row>
    <row r="149" spans="2:3" s="203" customFormat="1">
      <c r="B149" s="201" t="s">
        <v>563</v>
      </c>
      <c r="C149" s="202" t="s">
        <v>564</v>
      </c>
    </row>
    <row r="150" spans="2:3" s="203" customFormat="1">
      <c r="B150" s="201" t="s">
        <v>565</v>
      </c>
      <c r="C150" s="204" t="s">
        <v>566</v>
      </c>
    </row>
    <row r="151" spans="2:3" s="203" customFormat="1">
      <c r="B151" s="201" t="s">
        <v>567</v>
      </c>
      <c r="C151" s="202" t="s">
        <v>568</v>
      </c>
    </row>
    <row r="152" spans="2:3" s="203" customFormat="1">
      <c r="B152" s="201" t="s">
        <v>569</v>
      </c>
      <c r="C152" s="202" t="s">
        <v>570</v>
      </c>
    </row>
    <row r="153" spans="2:3" s="203" customFormat="1">
      <c r="B153" s="201" t="s">
        <v>571</v>
      </c>
      <c r="C153" s="202" t="s">
        <v>572</v>
      </c>
    </row>
    <row r="154" spans="2:3" s="203" customFormat="1">
      <c r="B154" s="201" t="s">
        <v>573</v>
      </c>
      <c r="C154" s="202" t="s">
        <v>574</v>
      </c>
    </row>
    <row r="155" spans="2:3" s="203" customFormat="1">
      <c r="B155" s="201" t="s">
        <v>575</v>
      </c>
      <c r="C155" s="202" t="s">
        <v>576</v>
      </c>
    </row>
    <row r="156" spans="2:3" s="203" customFormat="1">
      <c r="B156" s="201" t="s">
        <v>577</v>
      </c>
      <c r="C156" s="202" t="s">
        <v>578</v>
      </c>
    </row>
    <row r="157" spans="2:3" s="203" customFormat="1">
      <c r="B157" s="201" t="s">
        <v>579</v>
      </c>
      <c r="C157" s="204" t="s">
        <v>580</v>
      </c>
    </row>
    <row r="158" spans="2:3" s="203" customFormat="1">
      <c r="B158" s="201" t="s">
        <v>581</v>
      </c>
      <c r="C158" s="202" t="s">
        <v>582</v>
      </c>
    </row>
    <row r="159" spans="2:3" s="203" customFormat="1">
      <c r="B159" s="201" t="s">
        <v>583</v>
      </c>
      <c r="C159" s="202" t="s">
        <v>584</v>
      </c>
    </row>
    <row r="160" spans="2:3">
      <c r="B160" s="201" t="s">
        <v>585</v>
      </c>
      <c r="C160" s="202" t="s">
        <v>586</v>
      </c>
    </row>
    <row r="161" spans="2:3" ht="30">
      <c r="B161" s="201" t="s">
        <v>587</v>
      </c>
      <c r="C161" s="202" t="s">
        <v>588</v>
      </c>
    </row>
    <row r="162" spans="2:3">
      <c r="B162" s="201" t="s">
        <v>589</v>
      </c>
      <c r="C162" s="202" t="s">
        <v>590</v>
      </c>
    </row>
    <row r="163" spans="2:3">
      <c r="B163" s="201" t="s">
        <v>591</v>
      </c>
      <c r="C163" s="202" t="s">
        <v>592</v>
      </c>
    </row>
    <row r="164" spans="2:3">
      <c r="B164" s="201" t="s">
        <v>593</v>
      </c>
      <c r="C164" s="202" t="s">
        <v>594</v>
      </c>
    </row>
    <row r="165" spans="2:3">
      <c r="B165" s="201" t="s">
        <v>595</v>
      </c>
      <c r="C165" s="202" t="s">
        <v>596</v>
      </c>
    </row>
    <row r="166" spans="2:3">
      <c r="B166" s="201" t="s">
        <v>597</v>
      </c>
      <c r="C166" s="204" t="s">
        <v>598</v>
      </c>
    </row>
    <row r="167" spans="2:3">
      <c r="B167" s="201" t="s">
        <v>599</v>
      </c>
      <c r="C167" s="202" t="s">
        <v>600</v>
      </c>
    </row>
    <row r="168" spans="2:3">
      <c r="B168" s="201" t="s">
        <v>601</v>
      </c>
      <c r="C168" s="202" t="s">
        <v>602</v>
      </c>
    </row>
    <row r="169" spans="2:3">
      <c r="B169" s="201" t="s">
        <v>603</v>
      </c>
      <c r="C169" s="202" t="s">
        <v>604</v>
      </c>
    </row>
    <row r="170" spans="2:3" ht="30">
      <c r="B170" s="201" t="s">
        <v>605</v>
      </c>
      <c r="C170" s="202" t="s">
        <v>606</v>
      </c>
    </row>
    <row r="171" spans="2:3" s="203" customFormat="1">
      <c r="B171" s="201" t="s">
        <v>607</v>
      </c>
      <c r="C171" s="202" t="s">
        <v>608</v>
      </c>
    </row>
    <row r="172" spans="2:3" s="203" customFormat="1">
      <c r="B172" s="201" t="s">
        <v>609</v>
      </c>
      <c r="C172" s="202" t="s">
        <v>610</v>
      </c>
    </row>
    <row r="173" spans="2:3" s="203" customFormat="1">
      <c r="B173" s="201" t="s">
        <v>611</v>
      </c>
      <c r="C173" s="202" t="s">
        <v>612</v>
      </c>
    </row>
    <row r="174" spans="2:3" s="203" customFormat="1">
      <c r="B174" s="201" t="s">
        <v>613</v>
      </c>
      <c r="C174" s="202" t="s">
        <v>614</v>
      </c>
    </row>
    <row r="175" spans="2:3" s="203" customFormat="1">
      <c r="B175" s="201" t="s">
        <v>615</v>
      </c>
      <c r="C175" s="202" t="s">
        <v>100</v>
      </c>
    </row>
    <row r="176" spans="2:3" s="203" customFormat="1">
      <c r="B176" s="201" t="s">
        <v>616</v>
      </c>
      <c r="C176" s="202" t="s">
        <v>617</v>
      </c>
    </row>
    <row r="177" spans="2:3" s="203" customFormat="1">
      <c r="B177" s="201" t="s">
        <v>618</v>
      </c>
      <c r="C177" s="202" t="s">
        <v>619</v>
      </c>
    </row>
    <row r="178" spans="2:3" s="203" customFormat="1">
      <c r="B178" s="201" t="s">
        <v>620</v>
      </c>
      <c r="C178" s="202" t="s">
        <v>621</v>
      </c>
    </row>
    <row r="179" spans="2:3" s="203" customFormat="1">
      <c r="B179" s="201" t="s">
        <v>622</v>
      </c>
      <c r="C179" s="204" t="s">
        <v>623</v>
      </c>
    </row>
    <row r="180" spans="2:3" s="203" customFormat="1">
      <c r="B180" s="201" t="s">
        <v>624</v>
      </c>
      <c r="C180" s="202" t="s">
        <v>625</v>
      </c>
    </row>
    <row r="181" spans="2:3" s="203" customFormat="1">
      <c r="B181" s="201" t="s">
        <v>626</v>
      </c>
      <c r="C181" s="202" t="s">
        <v>627</v>
      </c>
    </row>
    <row r="182" spans="2:3" s="203" customFormat="1">
      <c r="B182" s="207"/>
      <c r="C182" s="208"/>
    </row>
  </sheetData>
  <mergeCells count="8">
    <mergeCell ref="B129:C129"/>
    <mergeCell ref="B130:C130"/>
    <mergeCell ref="B1:C1"/>
    <mergeCell ref="B5:C5"/>
    <mergeCell ref="B6:C6"/>
    <mergeCell ref="B76:C76"/>
    <mergeCell ref="B77:C77"/>
    <mergeCell ref="B128:C128"/>
  </mergeCells>
  <pageMargins left="0.7" right="0.7" top="0.75" bottom="0.75" header="0.3" footer="0.3"/>
  <pageSetup scale="69" orientation="portrait" r:id="rId1"/>
  <rowBreaks count="2" manualBreakCount="2">
    <brk id="75" min="1" max="2" man="1"/>
    <brk id="127" min="1" max="2" man="1"/>
  </rowBreaks>
  <colBreaks count="1" manualBreakCount="1">
    <brk id="3" max="50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318"/>
  <sheetViews>
    <sheetView showGridLines="0" topLeftCell="A187" zoomScaleNormal="100" zoomScaleSheetLayoutView="96" workbookViewId="0">
      <selection activeCell="B198" sqref="B198"/>
    </sheetView>
  </sheetViews>
  <sheetFormatPr baseColWidth="10" defaultColWidth="1" defaultRowHeight="15"/>
  <cols>
    <col min="1" max="1" width="1" style="203" customWidth="1"/>
    <col min="2" max="2" width="14.7109375" style="203" customWidth="1"/>
    <col min="3" max="3" width="97.140625" style="203" customWidth="1"/>
    <col min="4" max="250" width="11.42578125" style="191" customWidth="1"/>
    <col min="251" max="251" width="10" style="191" customWidth="1"/>
    <col min="252" max="252" width="69.7109375" style="191" customWidth="1"/>
    <col min="253" max="253" width="11.42578125" style="191" customWidth="1"/>
    <col min="254" max="254" width="1" style="191"/>
    <col min="255" max="255" width="1" style="191" customWidth="1"/>
    <col min="256" max="256" width="10" style="191" customWidth="1"/>
    <col min="257" max="257" width="97.140625" style="191" customWidth="1"/>
    <col min="258" max="258" width="17" style="191" customWidth="1"/>
    <col min="259" max="506" width="11.42578125" style="191" customWidth="1"/>
    <col min="507" max="507" width="10" style="191" customWidth="1"/>
    <col min="508" max="508" width="69.7109375" style="191" customWidth="1"/>
    <col min="509" max="509" width="11.42578125" style="191" customWidth="1"/>
    <col min="510" max="510" width="1" style="191"/>
    <col min="511" max="511" width="1" style="191" customWidth="1"/>
    <col min="512" max="512" width="10" style="191" customWidth="1"/>
    <col min="513" max="513" width="97.140625" style="191" customWidth="1"/>
    <col min="514" max="514" width="17" style="191" customWidth="1"/>
    <col min="515" max="762" width="11.42578125" style="191" customWidth="1"/>
    <col min="763" max="763" width="10" style="191" customWidth="1"/>
    <col min="764" max="764" width="69.7109375" style="191" customWidth="1"/>
    <col min="765" max="765" width="11.42578125" style="191" customWidth="1"/>
    <col min="766" max="766" width="1" style="191"/>
    <col min="767" max="767" width="1" style="191" customWidth="1"/>
    <col min="768" max="768" width="10" style="191" customWidth="1"/>
    <col min="769" max="769" width="97.140625" style="191" customWidth="1"/>
    <col min="770" max="770" width="17" style="191" customWidth="1"/>
    <col min="771" max="1018" width="11.42578125" style="191" customWidth="1"/>
    <col min="1019" max="1019" width="10" style="191" customWidth="1"/>
    <col min="1020" max="1020" width="69.7109375" style="191" customWidth="1"/>
    <col min="1021" max="1021" width="11.42578125" style="191" customWidth="1"/>
    <col min="1022" max="1022" width="1" style="191"/>
    <col min="1023" max="1023" width="1" style="191" customWidth="1"/>
    <col min="1024" max="1024" width="10" style="191" customWidth="1"/>
    <col min="1025" max="1025" width="97.140625" style="191" customWidth="1"/>
    <col min="1026" max="1026" width="17" style="191" customWidth="1"/>
    <col min="1027" max="1274" width="11.42578125" style="191" customWidth="1"/>
    <col min="1275" max="1275" width="10" style="191" customWidth="1"/>
    <col min="1276" max="1276" width="69.7109375" style="191" customWidth="1"/>
    <col min="1277" max="1277" width="11.42578125" style="191" customWidth="1"/>
    <col min="1278" max="1278" width="1" style="191"/>
    <col min="1279" max="1279" width="1" style="191" customWidth="1"/>
    <col min="1280" max="1280" width="10" style="191" customWidth="1"/>
    <col min="1281" max="1281" width="97.140625" style="191" customWidth="1"/>
    <col min="1282" max="1282" width="17" style="191" customWidth="1"/>
    <col min="1283" max="1530" width="11.42578125" style="191" customWidth="1"/>
    <col min="1531" max="1531" width="10" style="191" customWidth="1"/>
    <col min="1532" max="1532" width="69.7109375" style="191" customWidth="1"/>
    <col min="1533" max="1533" width="11.42578125" style="191" customWidth="1"/>
    <col min="1534" max="1534" width="1" style="191"/>
    <col min="1535" max="1535" width="1" style="191" customWidth="1"/>
    <col min="1536" max="1536" width="10" style="191" customWidth="1"/>
    <col min="1537" max="1537" width="97.140625" style="191" customWidth="1"/>
    <col min="1538" max="1538" width="17" style="191" customWidth="1"/>
    <col min="1539" max="1786" width="11.42578125" style="191" customWidth="1"/>
    <col min="1787" max="1787" width="10" style="191" customWidth="1"/>
    <col min="1788" max="1788" width="69.7109375" style="191" customWidth="1"/>
    <col min="1789" max="1789" width="11.42578125" style="191" customWidth="1"/>
    <col min="1790" max="1790" width="1" style="191"/>
    <col min="1791" max="1791" width="1" style="191" customWidth="1"/>
    <col min="1792" max="1792" width="10" style="191" customWidth="1"/>
    <col min="1793" max="1793" width="97.140625" style="191" customWidth="1"/>
    <col min="1794" max="1794" width="17" style="191" customWidth="1"/>
    <col min="1795" max="2042" width="11.42578125" style="191" customWidth="1"/>
    <col min="2043" max="2043" width="10" style="191" customWidth="1"/>
    <col min="2044" max="2044" width="69.7109375" style="191" customWidth="1"/>
    <col min="2045" max="2045" width="11.42578125" style="191" customWidth="1"/>
    <col min="2046" max="2046" width="1" style="191"/>
    <col min="2047" max="2047" width="1" style="191" customWidth="1"/>
    <col min="2048" max="2048" width="10" style="191" customWidth="1"/>
    <col min="2049" max="2049" width="97.140625" style="191" customWidth="1"/>
    <col min="2050" max="2050" width="17" style="191" customWidth="1"/>
    <col min="2051" max="2298" width="11.42578125" style="191" customWidth="1"/>
    <col min="2299" max="2299" width="10" style="191" customWidth="1"/>
    <col min="2300" max="2300" width="69.7109375" style="191" customWidth="1"/>
    <col min="2301" max="2301" width="11.42578125" style="191" customWidth="1"/>
    <col min="2302" max="2302" width="1" style="191"/>
    <col min="2303" max="2303" width="1" style="191" customWidth="1"/>
    <col min="2304" max="2304" width="10" style="191" customWidth="1"/>
    <col min="2305" max="2305" width="97.140625" style="191" customWidth="1"/>
    <col min="2306" max="2306" width="17" style="191" customWidth="1"/>
    <col min="2307" max="2554" width="11.42578125" style="191" customWidth="1"/>
    <col min="2555" max="2555" width="10" style="191" customWidth="1"/>
    <col min="2556" max="2556" width="69.7109375" style="191" customWidth="1"/>
    <col min="2557" max="2557" width="11.42578125" style="191" customWidth="1"/>
    <col min="2558" max="2558" width="1" style="191"/>
    <col min="2559" max="2559" width="1" style="191" customWidth="1"/>
    <col min="2560" max="2560" width="10" style="191" customWidth="1"/>
    <col min="2561" max="2561" width="97.140625" style="191" customWidth="1"/>
    <col min="2562" max="2562" width="17" style="191" customWidth="1"/>
    <col min="2563" max="2810" width="11.42578125" style="191" customWidth="1"/>
    <col min="2811" max="2811" width="10" style="191" customWidth="1"/>
    <col min="2812" max="2812" width="69.7109375" style="191" customWidth="1"/>
    <col min="2813" max="2813" width="11.42578125" style="191" customWidth="1"/>
    <col min="2814" max="2814" width="1" style="191"/>
    <col min="2815" max="2815" width="1" style="191" customWidth="1"/>
    <col min="2816" max="2816" width="10" style="191" customWidth="1"/>
    <col min="2817" max="2817" width="97.140625" style="191" customWidth="1"/>
    <col min="2818" max="2818" width="17" style="191" customWidth="1"/>
    <col min="2819" max="3066" width="11.42578125" style="191" customWidth="1"/>
    <col min="3067" max="3067" width="10" style="191" customWidth="1"/>
    <col min="3068" max="3068" width="69.7109375" style="191" customWidth="1"/>
    <col min="3069" max="3069" width="11.42578125" style="191" customWidth="1"/>
    <col min="3070" max="3070" width="1" style="191"/>
    <col min="3071" max="3071" width="1" style="191" customWidth="1"/>
    <col min="3072" max="3072" width="10" style="191" customWidth="1"/>
    <col min="3073" max="3073" width="97.140625" style="191" customWidth="1"/>
    <col min="3074" max="3074" width="17" style="191" customWidth="1"/>
    <col min="3075" max="3322" width="11.42578125" style="191" customWidth="1"/>
    <col min="3323" max="3323" width="10" style="191" customWidth="1"/>
    <col min="3324" max="3324" width="69.7109375" style="191" customWidth="1"/>
    <col min="3325" max="3325" width="11.42578125" style="191" customWidth="1"/>
    <col min="3326" max="3326" width="1" style="191"/>
    <col min="3327" max="3327" width="1" style="191" customWidth="1"/>
    <col min="3328" max="3328" width="10" style="191" customWidth="1"/>
    <col min="3329" max="3329" width="97.140625" style="191" customWidth="1"/>
    <col min="3330" max="3330" width="17" style="191" customWidth="1"/>
    <col min="3331" max="3578" width="11.42578125" style="191" customWidth="1"/>
    <col min="3579" max="3579" width="10" style="191" customWidth="1"/>
    <col min="3580" max="3580" width="69.7109375" style="191" customWidth="1"/>
    <col min="3581" max="3581" width="11.42578125" style="191" customWidth="1"/>
    <col min="3582" max="3582" width="1" style="191"/>
    <col min="3583" max="3583" width="1" style="191" customWidth="1"/>
    <col min="3584" max="3584" width="10" style="191" customWidth="1"/>
    <col min="3585" max="3585" width="97.140625" style="191" customWidth="1"/>
    <col min="3586" max="3586" width="17" style="191" customWidth="1"/>
    <col min="3587" max="3834" width="11.42578125" style="191" customWidth="1"/>
    <col min="3835" max="3835" width="10" style="191" customWidth="1"/>
    <col min="3836" max="3836" width="69.7109375" style="191" customWidth="1"/>
    <col min="3837" max="3837" width="11.42578125" style="191" customWidth="1"/>
    <col min="3838" max="3838" width="1" style="191"/>
    <col min="3839" max="3839" width="1" style="191" customWidth="1"/>
    <col min="3840" max="3840" width="10" style="191" customWidth="1"/>
    <col min="3841" max="3841" width="97.140625" style="191" customWidth="1"/>
    <col min="3842" max="3842" width="17" style="191" customWidth="1"/>
    <col min="3843" max="4090" width="11.42578125" style="191" customWidth="1"/>
    <col min="4091" max="4091" width="10" style="191" customWidth="1"/>
    <col min="4092" max="4092" width="69.7109375" style="191" customWidth="1"/>
    <col min="4093" max="4093" width="11.42578125" style="191" customWidth="1"/>
    <col min="4094" max="4094" width="1" style="191"/>
    <col min="4095" max="4095" width="1" style="191" customWidth="1"/>
    <col min="4096" max="4096" width="10" style="191" customWidth="1"/>
    <col min="4097" max="4097" width="97.140625" style="191" customWidth="1"/>
    <col min="4098" max="4098" width="17" style="191" customWidth="1"/>
    <col min="4099" max="4346" width="11.42578125" style="191" customWidth="1"/>
    <col min="4347" max="4347" width="10" style="191" customWidth="1"/>
    <col min="4348" max="4348" width="69.7109375" style="191" customWidth="1"/>
    <col min="4349" max="4349" width="11.42578125" style="191" customWidth="1"/>
    <col min="4350" max="4350" width="1" style="191"/>
    <col min="4351" max="4351" width="1" style="191" customWidth="1"/>
    <col min="4352" max="4352" width="10" style="191" customWidth="1"/>
    <col min="4353" max="4353" width="97.140625" style="191" customWidth="1"/>
    <col min="4354" max="4354" width="17" style="191" customWidth="1"/>
    <col min="4355" max="4602" width="11.42578125" style="191" customWidth="1"/>
    <col min="4603" max="4603" width="10" style="191" customWidth="1"/>
    <col min="4604" max="4604" width="69.7109375" style="191" customWidth="1"/>
    <col min="4605" max="4605" width="11.42578125" style="191" customWidth="1"/>
    <col min="4606" max="4606" width="1" style="191"/>
    <col min="4607" max="4607" width="1" style="191" customWidth="1"/>
    <col min="4608" max="4608" width="10" style="191" customWidth="1"/>
    <col min="4609" max="4609" width="97.140625" style="191" customWidth="1"/>
    <col min="4610" max="4610" width="17" style="191" customWidth="1"/>
    <col min="4611" max="4858" width="11.42578125" style="191" customWidth="1"/>
    <col min="4859" max="4859" width="10" style="191" customWidth="1"/>
    <col min="4860" max="4860" width="69.7109375" style="191" customWidth="1"/>
    <col min="4861" max="4861" width="11.42578125" style="191" customWidth="1"/>
    <col min="4862" max="4862" width="1" style="191"/>
    <col min="4863" max="4863" width="1" style="191" customWidth="1"/>
    <col min="4864" max="4864" width="10" style="191" customWidth="1"/>
    <col min="4865" max="4865" width="97.140625" style="191" customWidth="1"/>
    <col min="4866" max="4866" width="17" style="191" customWidth="1"/>
    <col min="4867" max="5114" width="11.42578125" style="191" customWidth="1"/>
    <col min="5115" max="5115" width="10" style="191" customWidth="1"/>
    <col min="5116" max="5116" width="69.7109375" style="191" customWidth="1"/>
    <col min="5117" max="5117" width="11.42578125" style="191" customWidth="1"/>
    <col min="5118" max="5118" width="1" style="191"/>
    <col min="5119" max="5119" width="1" style="191" customWidth="1"/>
    <col min="5120" max="5120" width="10" style="191" customWidth="1"/>
    <col min="5121" max="5121" width="97.140625" style="191" customWidth="1"/>
    <col min="5122" max="5122" width="17" style="191" customWidth="1"/>
    <col min="5123" max="5370" width="11.42578125" style="191" customWidth="1"/>
    <col min="5371" max="5371" width="10" style="191" customWidth="1"/>
    <col min="5372" max="5372" width="69.7109375" style="191" customWidth="1"/>
    <col min="5373" max="5373" width="11.42578125" style="191" customWidth="1"/>
    <col min="5374" max="5374" width="1" style="191"/>
    <col min="5375" max="5375" width="1" style="191" customWidth="1"/>
    <col min="5376" max="5376" width="10" style="191" customWidth="1"/>
    <col min="5377" max="5377" width="97.140625" style="191" customWidth="1"/>
    <col min="5378" max="5378" width="17" style="191" customWidth="1"/>
    <col min="5379" max="5626" width="11.42578125" style="191" customWidth="1"/>
    <col min="5627" max="5627" width="10" style="191" customWidth="1"/>
    <col min="5628" max="5628" width="69.7109375" style="191" customWidth="1"/>
    <col min="5629" max="5629" width="11.42578125" style="191" customWidth="1"/>
    <col min="5630" max="5630" width="1" style="191"/>
    <col min="5631" max="5631" width="1" style="191" customWidth="1"/>
    <col min="5632" max="5632" width="10" style="191" customWidth="1"/>
    <col min="5633" max="5633" width="97.140625" style="191" customWidth="1"/>
    <col min="5634" max="5634" width="17" style="191" customWidth="1"/>
    <col min="5635" max="5882" width="11.42578125" style="191" customWidth="1"/>
    <col min="5883" max="5883" width="10" style="191" customWidth="1"/>
    <col min="5884" max="5884" width="69.7109375" style="191" customWidth="1"/>
    <col min="5885" max="5885" width="11.42578125" style="191" customWidth="1"/>
    <col min="5886" max="5886" width="1" style="191"/>
    <col min="5887" max="5887" width="1" style="191" customWidth="1"/>
    <col min="5888" max="5888" width="10" style="191" customWidth="1"/>
    <col min="5889" max="5889" width="97.140625" style="191" customWidth="1"/>
    <col min="5890" max="5890" width="17" style="191" customWidth="1"/>
    <col min="5891" max="6138" width="11.42578125" style="191" customWidth="1"/>
    <col min="6139" max="6139" width="10" style="191" customWidth="1"/>
    <col min="6140" max="6140" width="69.7109375" style="191" customWidth="1"/>
    <col min="6141" max="6141" width="11.42578125" style="191" customWidth="1"/>
    <col min="6142" max="6142" width="1" style="191"/>
    <col min="6143" max="6143" width="1" style="191" customWidth="1"/>
    <col min="6144" max="6144" width="10" style="191" customWidth="1"/>
    <col min="6145" max="6145" width="97.140625" style="191" customWidth="1"/>
    <col min="6146" max="6146" width="17" style="191" customWidth="1"/>
    <col min="6147" max="6394" width="11.42578125" style="191" customWidth="1"/>
    <col min="6395" max="6395" width="10" style="191" customWidth="1"/>
    <col min="6396" max="6396" width="69.7109375" style="191" customWidth="1"/>
    <col min="6397" max="6397" width="11.42578125" style="191" customWidth="1"/>
    <col min="6398" max="6398" width="1" style="191"/>
    <col min="6399" max="6399" width="1" style="191" customWidth="1"/>
    <col min="6400" max="6400" width="10" style="191" customWidth="1"/>
    <col min="6401" max="6401" width="97.140625" style="191" customWidth="1"/>
    <col min="6402" max="6402" width="17" style="191" customWidth="1"/>
    <col min="6403" max="6650" width="11.42578125" style="191" customWidth="1"/>
    <col min="6651" max="6651" width="10" style="191" customWidth="1"/>
    <col min="6652" max="6652" width="69.7109375" style="191" customWidth="1"/>
    <col min="6653" max="6653" width="11.42578125" style="191" customWidth="1"/>
    <col min="6654" max="6654" width="1" style="191"/>
    <col min="6655" max="6655" width="1" style="191" customWidth="1"/>
    <col min="6656" max="6656" width="10" style="191" customWidth="1"/>
    <col min="6657" max="6657" width="97.140625" style="191" customWidth="1"/>
    <col min="6658" max="6658" width="17" style="191" customWidth="1"/>
    <col min="6659" max="6906" width="11.42578125" style="191" customWidth="1"/>
    <col min="6907" max="6907" width="10" style="191" customWidth="1"/>
    <col min="6908" max="6908" width="69.7109375" style="191" customWidth="1"/>
    <col min="6909" max="6909" width="11.42578125" style="191" customWidth="1"/>
    <col min="6910" max="6910" width="1" style="191"/>
    <col min="6911" max="6911" width="1" style="191" customWidth="1"/>
    <col min="6912" max="6912" width="10" style="191" customWidth="1"/>
    <col min="6913" max="6913" width="97.140625" style="191" customWidth="1"/>
    <col min="6914" max="6914" width="17" style="191" customWidth="1"/>
    <col min="6915" max="7162" width="11.42578125" style="191" customWidth="1"/>
    <col min="7163" max="7163" width="10" style="191" customWidth="1"/>
    <col min="7164" max="7164" width="69.7109375" style="191" customWidth="1"/>
    <col min="7165" max="7165" width="11.42578125" style="191" customWidth="1"/>
    <col min="7166" max="7166" width="1" style="191"/>
    <col min="7167" max="7167" width="1" style="191" customWidth="1"/>
    <col min="7168" max="7168" width="10" style="191" customWidth="1"/>
    <col min="7169" max="7169" width="97.140625" style="191" customWidth="1"/>
    <col min="7170" max="7170" width="17" style="191" customWidth="1"/>
    <col min="7171" max="7418" width="11.42578125" style="191" customWidth="1"/>
    <col min="7419" max="7419" width="10" style="191" customWidth="1"/>
    <col min="7420" max="7420" width="69.7109375" style="191" customWidth="1"/>
    <col min="7421" max="7421" width="11.42578125" style="191" customWidth="1"/>
    <col min="7422" max="7422" width="1" style="191"/>
    <col min="7423" max="7423" width="1" style="191" customWidth="1"/>
    <col min="7424" max="7424" width="10" style="191" customWidth="1"/>
    <col min="7425" max="7425" width="97.140625" style="191" customWidth="1"/>
    <col min="7426" max="7426" width="17" style="191" customWidth="1"/>
    <col min="7427" max="7674" width="11.42578125" style="191" customWidth="1"/>
    <col min="7675" max="7675" width="10" style="191" customWidth="1"/>
    <col min="7676" max="7676" width="69.7109375" style="191" customWidth="1"/>
    <col min="7677" max="7677" width="11.42578125" style="191" customWidth="1"/>
    <col min="7678" max="7678" width="1" style="191"/>
    <col min="7679" max="7679" width="1" style="191" customWidth="1"/>
    <col min="7680" max="7680" width="10" style="191" customWidth="1"/>
    <col min="7681" max="7681" width="97.140625" style="191" customWidth="1"/>
    <col min="7682" max="7682" width="17" style="191" customWidth="1"/>
    <col min="7683" max="7930" width="11.42578125" style="191" customWidth="1"/>
    <col min="7931" max="7931" width="10" style="191" customWidth="1"/>
    <col min="7932" max="7932" width="69.7109375" style="191" customWidth="1"/>
    <col min="7933" max="7933" width="11.42578125" style="191" customWidth="1"/>
    <col min="7934" max="7934" width="1" style="191"/>
    <col min="7935" max="7935" width="1" style="191" customWidth="1"/>
    <col min="7936" max="7936" width="10" style="191" customWidth="1"/>
    <col min="7937" max="7937" width="97.140625" style="191" customWidth="1"/>
    <col min="7938" max="7938" width="17" style="191" customWidth="1"/>
    <col min="7939" max="8186" width="11.42578125" style="191" customWidth="1"/>
    <col min="8187" max="8187" width="10" style="191" customWidth="1"/>
    <col min="8188" max="8188" width="69.7109375" style="191" customWidth="1"/>
    <col min="8189" max="8189" width="11.42578125" style="191" customWidth="1"/>
    <col min="8190" max="8190" width="1" style="191"/>
    <col min="8191" max="8191" width="1" style="191" customWidth="1"/>
    <col min="8192" max="8192" width="10" style="191" customWidth="1"/>
    <col min="8193" max="8193" width="97.140625" style="191" customWidth="1"/>
    <col min="8194" max="8194" width="17" style="191" customWidth="1"/>
    <col min="8195" max="8442" width="11.42578125" style="191" customWidth="1"/>
    <col min="8443" max="8443" width="10" style="191" customWidth="1"/>
    <col min="8444" max="8444" width="69.7109375" style="191" customWidth="1"/>
    <col min="8445" max="8445" width="11.42578125" style="191" customWidth="1"/>
    <col min="8446" max="8446" width="1" style="191"/>
    <col min="8447" max="8447" width="1" style="191" customWidth="1"/>
    <col min="8448" max="8448" width="10" style="191" customWidth="1"/>
    <col min="8449" max="8449" width="97.140625" style="191" customWidth="1"/>
    <col min="8450" max="8450" width="17" style="191" customWidth="1"/>
    <col min="8451" max="8698" width="11.42578125" style="191" customWidth="1"/>
    <col min="8699" max="8699" width="10" style="191" customWidth="1"/>
    <col min="8700" max="8700" width="69.7109375" style="191" customWidth="1"/>
    <col min="8701" max="8701" width="11.42578125" style="191" customWidth="1"/>
    <col min="8702" max="8702" width="1" style="191"/>
    <col min="8703" max="8703" width="1" style="191" customWidth="1"/>
    <col min="8704" max="8704" width="10" style="191" customWidth="1"/>
    <col min="8705" max="8705" width="97.140625" style="191" customWidth="1"/>
    <col min="8706" max="8706" width="17" style="191" customWidth="1"/>
    <col min="8707" max="8954" width="11.42578125" style="191" customWidth="1"/>
    <col min="8955" max="8955" width="10" style="191" customWidth="1"/>
    <col min="8956" max="8956" width="69.7109375" style="191" customWidth="1"/>
    <col min="8957" max="8957" width="11.42578125" style="191" customWidth="1"/>
    <col min="8958" max="8958" width="1" style="191"/>
    <col min="8959" max="8959" width="1" style="191" customWidth="1"/>
    <col min="8960" max="8960" width="10" style="191" customWidth="1"/>
    <col min="8961" max="8961" width="97.140625" style="191" customWidth="1"/>
    <col min="8962" max="8962" width="17" style="191" customWidth="1"/>
    <col min="8963" max="9210" width="11.42578125" style="191" customWidth="1"/>
    <col min="9211" max="9211" width="10" style="191" customWidth="1"/>
    <col min="9212" max="9212" width="69.7109375" style="191" customWidth="1"/>
    <col min="9213" max="9213" width="11.42578125" style="191" customWidth="1"/>
    <col min="9214" max="9214" width="1" style="191"/>
    <col min="9215" max="9215" width="1" style="191" customWidth="1"/>
    <col min="9216" max="9216" width="10" style="191" customWidth="1"/>
    <col min="9217" max="9217" width="97.140625" style="191" customWidth="1"/>
    <col min="9218" max="9218" width="17" style="191" customWidth="1"/>
    <col min="9219" max="9466" width="11.42578125" style="191" customWidth="1"/>
    <col min="9467" max="9467" width="10" style="191" customWidth="1"/>
    <col min="9468" max="9468" width="69.7109375" style="191" customWidth="1"/>
    <col min="9469" max="9469" width="11.42578125" style="191" customWidth="1"/>
    <col min="9470" max="9470" width="1" style="191"/>
    <col min="9471" max="9471" width="1" style="191" customWidth="1"/>
    <col min="9472" max="9472" width="10" style="191" customWidth="1"/>
    <col min="9473" max="9473" width="97.140625" style="191" customWidth="1"/>
    <col min="9474" max="9474" width="17" style="191" customWidth="1"/>
    <col min="9475" max="9722" width="11.42578125" style="191" customWidth="1"/>
    <col min="9723" max="9723" width="10" style="191" customWidth="1"/>
    <col min="9724" max="9724" width="69.7109375" style="191" customWidth="1"/>
    <col min="9725" max="9725" width="11.42578125" style="191" customWidth="1"/>
    <col min="9726" max="9726" width="1" style="191"/>
    <col min="9727" max="9727" width="1" style="191" customWidth="1"/>
    <col min="9728" max="9728" width="10" style="191" customWidth="1"/>
    <col min="9729" max="9729" width="97.140625" style="191" customWidth="1"/>
    <col min="9730" max="9730" width="17" style="191" customWidth="1"/>
    <col min="9731" max="9978" width="11.42578125" style="191" customWidth="1"/>
    <col min="9979" max="9979" width="10" style="191" customWidth="1"/>
    <col min="9980" max="9980" width="69.7109375" style="191" customWidth="1"/>
    <col min="9981" max="9981" width="11.42578125" style="191" customWidth="1"/>
    <col min="9982" max="9982" width="1" style="191"/>
    <col min="9983" max="9983" width="1" style="191" customWidth="1"/>
    <col min="9984" max="9984" width="10" style="191" customWidth="1"/>
    <col min="9985" max="9985" width="97.140625" style="191" customWidth="1"/>
    <col min="9986" max="9986" width="17" style="191" customWidth="1"/>
    <col min="9987" max="10234" width="11.42578125" style="191" customWidth="1"/>
    <col min="10235" max="10235" width="10" style="191" customWidth="1"/>
    <col min="10236" max="10236" width="69.7109375" style="191" customWidth="1"/>
    <col min="10237" max="10237" width="11.42578125" style="191" customWidth="1"/>
    <col min="10238" max="10238" width="1" style="191"/>
    <col min="10239" max="10239" width="1" style="191" customWidth="1"/>
    <col min="10240" max="10240" width="10" style="191" customWidth="1"/>
    <col min="10241" max="10241" width="97.140625" style="191" customWidth="1"/>
    <col min="10242" max="10242" width="17" style="191" customWidth="1"/>
    <col min="10243" max="10490" width="11.42578125" style="191" customWidth="1"/>
    <col min="10491" max="10491" width="10" style="191" customWidth="1"/>
    <col min="10492" max="10492" width="69.7109375" style="191" customWidth="1"/>
    <col min="10493" max="10493" width="11.42578125" style="191" customWidth="1"/>
    <col min="10494" max="10494" width="1" style="191"/>
    <col min="10495" max="10495" width="1" style="191" customWidth="1"/>
    <col min="10496" max="10496" width="10" style="191" customWidth="1"/>
    <col min="10497" max="10497" width="97.140625" style="191" customWidth="1"/>
    <col min="10498" max="10498" width="17" style="191" customWidth="1"/>
    <col min="10499" max="10746" width="11.42578125" style="191" customWidth="1"/>
    <col min="10747" max="10747" width="10" style="191" customWidth="1"/>
    <col min="10748" max="10748" width="69.7109375" style="191" customWidth="1"/>
    <col min="10749" max="10749" width="11.42578125" style="191" customWidth="1"/>
    <col min="10750" max="10750" width="1" style="191"/>
    <col min="10751" max="10751" width="1" style="191" customWidth="1"/>
    <col min="10752" max="10752" width="10" style="191" customWidth="1"/>
    <col min="10753" max="10753" width="97.140625" style="191" customWidth="1"/>
    <col min="10754" max="10754" width="17" style="191" customWidth="1"/>
    <col min="10755" max="11002" width="11.42578125" style="191" customWidth="1"/>
    <col min="11003" max="11003" width="10" style="191" customWidth="1"/>
    <col min="11004" max="11004" width="69.7109375" style="191" customWidth="1"/>
    <col min="11005" max="11005" width="11.42578125" style="191" customWidth="1"/>
    <col min="11006" max="11006" width="1" style="191"/>
    <col min="11007" max="11007" width="1" style="191" customWidth="1"/>
    <col min="11008" max="11008" width="10" style="191" customWidth="1"/>
    <col min="11009" max="11009" width="97.140625" style="191" customWidth="1"/>
    <col min="11010" max="11010" width="17" style="191" customWidth="1"/>
    <col min="11011" max="11258" width="11.42578125" style="191" customWidth="1"/>
    <col min="11259" max="11259" width="10" style="191" customWidth="1"/>
    <col min="11260" max="11260" width="69.7109375" style="191" customWidth="1"/>
    <col min="11261" max="11261" width="11.42578125" style="191" customWidth="1"/>
    <col min="11262" max="11262" width="1" style="191"/>
    <col min="11263" max="11263" width="1" style="191" customWidth="1"/>
    <col min="11264" max="11264" width="10" style="191" customWidth="1"/>
    <col min="11265" max="11265" width="97.140625" style="191" customWidth="1"/>
    <col min="11266" max="11266" width="17" style="191" customWidth="1"/>
    <col min="11267" max="11514" width="11.42578125" style="191" customWidth="1"/>
    <col min="11515" max="11515" width="10" style="191" customWidth="1"/>
    <col min="11516" max="11516" width="69.7109375" style="191" customWidth="1"/>
    <col min="11517" max="11517" width="11.42578125" style="191" customWidth="1"/>
    <col min="11518" max="11518" width="1" style="191"/>
    <col min="11519" max="11519" width="1" style="191" customWidth="1"/>
    <col min="11520" max="11520" width="10" style="191" customWidth="1"/>
    <col min="11521" max="11521" width="97.140625" style="191" customWidth="1"/>
    <col min="11522" max="11522" width="17" style="191" customWidth="1"/>
    <col min="11523" max="11770" width="11.42578125" style="191" customWidth="1"/>
    <col min="11771" max="11771" width="10" style="191" customWidth="1"/>
    <col min="11772" max="11772" width="69.7109375" style="191" customWidth="1"/>
    <col min="11773" max="11773" width="11.42578125" style="191" customWidth="1"/>
    <col min="11774" max="11774" width="1" style="191"/>
    <col min="11775" max="11775" width="1" style="191" customWidth="1"/>
    <col min="11776" max="11776" width="10" style="191" customWidth="1"/>
    <col min="11777" max="11777" width="97.140625" style="191" customWidth="1"/>
    <col min="11778" max="11778" width="17" style="191" customWidth="1"/>
    <col min="11779" max="12026" width="11.42578125" style="191" customWidth="1"/>
    <col min="12027" max="12027" width="10" style="191" customWidth="1"/>
    <col min="12028" max="12028" width="69.7109375" style="191" customWidth="1"/>
    <col min="12029" max="12029" width="11.42578125" style="191" customWidth="1"/>
    <col min="12030" max="12030" width="1" style="191"/>
    <col min="12031" max="12031" width="1" style="191" customWidth="1"/>
    <col min="12032" max="12032" width="10" style="191" customWidth="1"/>
    <col min="12033" max="12033" width="97.140625" style="191" customWidth="1"/>
    <col min="12034" max="12034" width="17" style="191" customWidth="1"/>
    <col min="12035" max="12282" width="11.42578125" style="191" customWidth="1"/>
    <col min="12283" max="12283" width="10" style="191" customWidth="1"/>
    <col min="12284" max="12284" width="69.7109375" style="191" customWidth="1"/>
    <col min="12285" max="12285" width="11.42578125" style="191" customWidth="1"/>
    <col min="12286" max="12286" width="1" style="191"/>
    <col min="12287" max="12287" width="1" style="191" customWidth="1"/>
    <col min="12288" max="12288" width="10" style="191" customWidth="1"/>
    <col min="12289" max="12289" width="97.140625" style="191" customWidth="1"/>
    <col min="12290" max="12290" width="17" style="191" customWidth="1"/>
    <col min="12291" max="12538" width="11.42578125" style="191" customWidth="1"/>
    <col min="12539" max="12539" width="10" style="191" customWidth="1"/>
    <col min="12540" max="12540" width="69.7109375" style="191" customWidth="1"/>
    <col min="12541" max="12541" width="11.42578125" style="191" customWidth="1"/>
    <col min="12542" max="12542" width="1" style="191"/>
    <col min="12543" max="12543" width="1" style="191" customWidth="1"/>
    <col min="12544" max="12544" width="10" style="191" customWidth="1"/>
    <col min="12545" max="12545" width="97.140625" style="191" customWidth="1"/>
    <col min="12546" max="12546" width="17" style="191" customWidth="1"/>
    <col min="12547" max="12794" width="11.42578125" style="191" customWidth="1"/>
    <col min="12795" max="12795" width="10" style="191" customWidth="1"/>
    <col min="12796" max="12796" width="69.7109375" style="191" customWidth="1"/>
    <col min="12797" max="12797" width="11.42578125" style="191" customWidth="1"/>
    <col min="12798" max="12798" width="1" style="191"/>
    <col min="12799" max="12799" width="1" style="191" customWidth="1"/>
    <col min="12800" max="12800" width="10" style="191" customWidth="1"/>
    <col min="12801" max="12801" width="97.140625" style="191" customWidth="1"/>
    <col min="12802" max="12802" width="17" style="191" customWidth="1"/>
    <col min="12803" max="13050" width="11.42578125" style="191" customWidth="1"/>
    <col min="13051" max="13051" width="10" style="191" customWidth="1"/>
    <col min="13052" max="13052" width="69.7109375" style="191" customWidth="1"/>
    <col min="13053" max="13053" width="11.42578125" style="191" customWidth="1"/>
    <col min="13054" max="13054" width="1" style="191"/>
    <col min="13055" max="13055" width="1" style="191" customWidth="1"/>
    <col min="13056" max="13056" width="10" style="191" customWidth="1"/>
    <col min="13057" max="13057" width="97.140625" style="191" customWidth="1"/>
    <col min="13058" max="13058" width="17" style="191" customWidth="1"/>
    <col min="13059" max="13306" width="11.42578125" style="191" customWidth="1"/>
    <col min="13307" max="13307" width="10" style="191" customWidth="1"/>
    <col min="13308" max="13308" width="69.7109375" style="191" customWidth="1"/>
    <col min="13309" max="13309" width="11.42578125" style="191" customWidth="1"/>
    <col min="13310" max="13310" width="1" style="191"/>
    <col min="13311" max="13311" width="1" style="191" customWidth="1"/>
    <col min="13312" max="13312" width="10" style="191" customWidth="1"/>
    <col min="13313" max="13313" width="97.140625" style="191" customWidth="1"/>
    <col min="13314" max="13314" width="17" style="191" customWidth="1"/>
    <col min="13315" max="13562" width="11.42578125" style="191" customWidth="1"/>
    <col min="13563" max="13563" width="10" style="191" customWidth="1"/>
    <col min="13564" max="13564" width="69.7109375" style="191" customWidth="1"/>
    <col min="13565" max="13565" width="11.42578125" style="191" customWidth="1"/>
    <col min="13566" max="13566" width="1" style="191"/>
    <col min="13567" max="13567" width="1" style="191" customWidth="1"/>
    <col min="13568" max="13568" width="10" style="191" customWidth="1"/>
    <col min="13569" max="13569" width="97.140625" style="191" customWidth="1"/>
    <col min="13570" max="13570" width="17" style="191" customWidth="1"/>
    <col min="13571" max="13818" width="11.42578125" style="191" customWidth="1"/>
    <col min="13819" max="13819" width="10" style="191" customWidth="1"/>
    <col min="13820" max="13820" width="69.7109375" style="191" customWidth="1"/>
    <col min="13821" max="13821" width="11.42578125" style="191" customWidth="1"/>
    <col min="13822" max="13822" width="1" style="191"/>
    <col min="13823" max="13823" width="1" style="191" customWidth="1"/>
    <col min="13824" max="13824" width="10" style="191" customWidth="1"/>
    <col min="13825" max="13825" width="97.140625" style="191" customWidth="1"/>
    <col min="13826" max="13826" width="17" style="191" customWidth="1"/>
    <col min="13827" max="14074" width="11.42578125" style="191" customWidth="1"/>
    <col min="14075" max="14075" width="10" style="191" customWidth="1"/>
    <col min="14076" max="14076" width="69.7109375" style="191" customWidth="1"/>
    <col min="14077" max="14077" width="11.42578125" style="191" customWidth="1"/>
    <col min="14078" max="14078" width="1" style="191"/>
    <col min="14079" max="14079" width="1" style="191" customWidth="1"/>
    <col min="14080" max="14080" width="10" style="191" customWidth="1"/>
    <col min="14081" max="14081" width="97.140625" style="191" customWidth="1"/>
    <col min="14082" max="14082" width="17" style="191" customWidth="1"/>
    <col min="14083" max="14330" width="11.42578125" style="191" customWidth="1"/>
    <col min="14331" max="14331" width="10" style="191" customWidth="1"/>
    <col min="14332" max="14332" width="69.7109375" style="191" customWidth="1"/>
    <col min="14333" max="14333" width="11.42578125" style="191" customWidth="1"/>
    <col min="14334" max="14334" width="1" style="191"/>
    <col min="14335" max="14335" width="1" style="191" customWidth="1"/>
    <col min="14336" max="14336" width="10" style="191" customWidth="1"/>
    <col min="14337" max="14337" width="97.140625" style="191" customWidth="1"/>
    <col min="14338" max="14338" width="17" style="191" customWidth="1"/>
    <col min="14339" max="14586" width="11.42578125" style="191" customWidth="1"/>
    <col min="14587" max="14587" width="10" style="191" customWidth="1"/>
    <col min="14588" max="14588" width="69.7109375" style="191" customWidth="1"/>
    <col min="14589" max="14589" width="11.42578125" style="191" customWidth="1"/>
    <col min="14590" max="14590" width="1" style="191"/>
    <col min="14591" max="14591" width="1" style="191" customWidth="1"/>
    <col min="14592" max="14592" width="10" style="191" customWidth="1"/>
    <col min="14593" max="14593" width="97.140625" style="191" customWidth="1"/>
    <col min="14594" max="14594" width="17" style="191" customWidth="1"/>
    <col min="14595" max="14842" width="11.42578125" style="191" customWidth="1"/>
    <col min="14843" max="14843" width="10" style="191" customWidth="1"/>
    <col min="14844" max="14844" width="69.7109375" style="191" customWidth="1"/>
    <col min="14845" max="14845" width="11.42578125" style="191" customWidth="1"/>
    <col min="14846" max="14846" width="1" style="191"/>
    <col min="14847" max="14847" width="1" style="191" customWidth="1"/>
    <col min="14848" max="14848" width="10" style="191" customWidth="1"/>
    <col min="14849" max="14849" width="97.140625" style="191" customWidth="1"/>
    <col min="14850" max="14850" width="17" style="191" customWidth="1"/>
    <col min="14851" max="15098" width="11.42578125" style="191" customWidth="1"/>
    <col min="15099" max="15099" width="10" style="191" customWidth="1"/>
    <col min="15100" max="15100" width="69.7109375" style="191" customWidth="1"/>
    <col min="15101" max="15101" width="11.42578125" style="191" customWidth="1"/>
    <col min="15102" max="15102" width="1" style="191"/>
    <col min="15103" max="15103" width="1" style="191" customWidth="1"/>
    <col min="15104" max="15104" width="10" style="191" customWidth="1"/>
    <col min="15105" max="15105" width="97.140625" style="191" customWidth="1"/>
    <col min="15106" max="15106" width="17" style="191" customWidth="1"/>
    <col min="15107" max="15354" width="11.42578125" style="191" customWidth="1"/>
    <col min="15355" max="15355" width="10" style="191" customWidth="1"/>
    <col min="15356" max="15356" width="69.7109375" style="191" customWidth="1"/>
    <col min="15357" max="15357" width="11.42578125" style="191" customWidth="1"/>
    <col min="15358" max="15358" width="1" style="191"/>
    <col min="15359" max="15359" width="1" style="191" customWidth="1"/>
    <col min="15360" max="15360" width="10" style="191" customWidth="1"/>
    <col min="15361" max="15361" width="97.140625" style="191" customWidth="1"/>
    <col min="15362" max="15362" width="17" style="191" customWidth="1"/>
    <col min="15363" max="15610" width="11.42578125" style="191" customWidth="1"/>
    <col min="15611" max="15611" width="10" style="191" customWidth="1"/>
    <col min="15612" max="15612" width="69.7109375" style="191" customWidth="1"/>
    <col min="15613" max="15613" width="11.42578125" style="191" customWidth="1"/>
    <col min="15614" max="15614" width="1" style="191"/>
    <col min="15615" max="15615" width="1" style="191" customWidth="1"/>
    <col min="15616" max="15616" width="10" style="191" customWidth="1"/>
    <col min="15617" max="15617" width="97.140625" style="191" customWidth="1"/>
    <col min="15618" max="15618" width="17" style="191" customWidth="1"/>
    <col min="15619" max="15866" width="11.42578125" style="191" customWidth="1"/>
    <col min="15867" max="15867" width="10" style="191" customWidth="1"/>
    <col min="15868" max="15868" width="69.7109375" style="191" customWidth="1"/>
    <col min="15869" max="15869" width="11.42578125" style="191" customWidth="1"/>
    <col min="15870" max="15870" width="1" style="191"/>
    <col min="15871" max="15871" width="1" style="191" customWidth="1"/>
    <col min="15872" max="15872" width="10" style="191" customWidth="1"/>
    <col min="15873" max="15873" width="97.140625" style="191" customWidth="1"/>
    <col min="15874" max="15874" width="17" style="191" customWidth="1"/>
    <col min="15875" max="16122" width="11.42578125" style="191" customWidth="1"/>
    <col min="16123" max="16123" width="10" style="191" customWidth="1"/>
    <col min="16124" max="16124" width="69.7109375" style="191" customWidth="1"/>
    <col min="16125" max="16125" width="11.42578125" style="191" customWidth="1"/>
    <col min="16126" max="16126" width="1" style="191"/>
    <col min="16127" max="16127" width="1" style="191" customWidth="1"/>
    <col min="16128" max="16128" width="10" style="191" customWidth="1"/>
    <col min="16129" max="16129" width="97.140625" style="191" customWidth="1"/>
    <col min="16130" max="16130" width="17" style="191" customWidth="1"/>
    <col min="16131" max="16378" width="11.42578125" style="191" customWidth="1"/>
    <col min="16379" max="16379" width="10" style="191" customWidth="1"/>
    <col min="16380" max="16380" width="69.7109375" style="191" customWidth="1"/>
    <col min="16381" max="16381" width="11.42578125" style="191" customWidth="1"/>
    <col min="16382" max="16384" width="1" style="191"/>
  </cols>
  <sheetData>
    <row r="1" spans="1:184" ht="15.75" thickBot="1">
      <c r="B1" s="869" t="s">
        <v>628</v>
      </c>
      <c r="C1" s="870"/>
      <c r="GB1" s="192" t="s">
        <v>297</v>
      </c>
    </row>
    <row r="2" spans="1:184" ht="3.75" customHeight="1">
      <c r="B2" s="191"/>
      <c r="C2" s="191"/>
    </row>
    <row r="3" spans="1:184" ht="18.75" customHeight="1">
      <c r="B3" s="193" t="s">
        <v>629</v>
      </c>
      <c r="C3" s="194"/>
    </row>
    <row r="4" spans="1:184" ht="18.75" customHeight="1" thickBot="1">
      <c r="B4" s="213" t="s">
        <v>630</v>
      </c>
      <c r="C4" s="214"/>
    </row>
    <row r="5" spans="1:184" ht="15.75" thickBot="1">
      <c r="B5" s="869" t="s">
        <v>631</v>
      </c>
      <c r="C5" s="870"/>
    </row>
    <row r="6" spans="1:184" ht="15.75" thickBot="1">
      <c r="A6" s="203" t="s">
        <v>4</v>
      </c>
      <c r="B6" s="869" t="s">
        <v>632</v>
      </c>
      <c r="C6" s="870" t="s">
        <v>633</v>
      </c>
    </row>
    <row r="7" spans="1:184" ht="38.25" customHeight="1" thickBot="1">
      <c r="B7" s="197" t="str">
        <f>+'[8]ANEXO N°1 (DDJJ 1847)'!B131</f>
        <v>Código ID Partida</v>
      </c>
      <c r="C7" s="198" t="str">
        <f>+'[8]ANEXO N°1 (DDJJ 1847)'!C131</f>
        <v>Descripción</v>
      </c>
      <c r="GB7" s="192"/>
    </row>
    <row r="8" spans="1:184">
      <c r="B8" s="215" t="s">
        <v>634</v>
      </c>
      <c r="C8" s="216" t="s">
        <v>635</v>
      </c>
    </row>
    <row r="9" spans="1:184">
      <c r="B9" s="217" t="s">
        <v>636</v>
      </c>
      <c r="C9" s="218" t="s">
        <v>637</v>
      </c>
    </row>
    <row r="10" spans="1:184">
      <c r="B10" s="217" t="s">
        <v>638</v>
      </c>
      <c r="C10" s="218" t="s">
        <v>639</v>
      </c>
    </row>
    <row r="11" spans="1:184">
      <c r="B11" s="217" t="s">
        <v>640</v>
      </c>
      <c r="C11" s="218" t="s">
        <v>641</v>
      </c>
    </row>
    <row r="12" spans="1:184">
      <c r="B12" s="217" t="s">
        <v>642</v>
      </c>
      <c r="C12" s="218" t="s">
        <v>643</v>
      </c>
    </row>
    <row r="13" spans="1:184">
      <c r="B13" s="217" t="s">
        <v>235</v>
      </c>
      <c r="C13" s="218" t="s">
        <v>644</v>
      </c>
    </row>
    <row r="14" spans="1:184">
      <c r="B14" s="217" t="s">
        <v>645</v>
      </c>
      <c r="C14" s="219" t="s">
        <v>646</v>
      </c>
    </row>
    <row r="15" spans="1:184">
      <c r="B15" s="217" t="s">
        <v>647</v>
      </c>
      <c r="C15" s="219" t="s">
        <v>648</v>
      </c>
    </row>
    <row r="16" spans="1:184">
      <c r="B16" s="217" t="s">
        <v>649</v>
      </c>
      <c r="C16" s="218" t="s">
        <v>650</v>
      </c>
    </row>
    <row r="17" spans="2:3">
      <c r="B17" s="217" t="s">
        <v>651</v>
      </c>
      <c r="C17" s="218" t="s">
        <v>652</v>
      </c>
    </row>
    <row r="18" spans="2:3">
      <c r="B18" s="217" t="s">
        <v>653</v>
      </c>
      <c r="C18" s="218" t="s">
        <v>654</v>
      </c>
    </row>
    <row r="19" spans="2:3">
      <c r="B19" s="217" t="s">
        <v>655</v>
      </c>
      <c r="C19" s="218" t="s">
        <v>656</v>
      </c>
    </row>
    <row r="20" spans="2:3">
      <c r="B20" s="217" t="s">
        <v>657</v>
      </c>
      <c r="C20" s="220" t="s">
        <v>658</v>
      </c>
    </row>
    <row r="21" spans="2:3">
      <c r="B21" s="217" t="s">
        <v>659</v>
      </c>
      <c r="C21" s="220" t="s">
        <v>660</v>
      </c>
    </row>
    <row r="22" spans="2:3">
      <c r="B22" s="217"/>
      <c r="C22" s="220"/>
    </row>
    <row r="23" spans="2:3">
      <c r="B23" s="215" t="s">
        <v>661</v>
      </c>
      <c r="C23" s="221" t="s">
        <v>662</v>
      </c>
    </row>
    <row r="24" spans="2:3">
      <c r="B24" s="217" t="s">
        <v>663</v>
      </c>
      <c r="C24" s="218" t="s">
        <v>664</v>
      </c>
    </row>
    <row r="25" spans="2:3">
      <c r="B25" s="217" t="s">
        <v>665</v>
      </c>
      <c r="C25" s="218" t="s">
        <v>666</v>
      </c>
    </row>
    <row r="26" spans="2:3">
      <c r="B26" s="217" t="s">
        <v>667</v>
      </c>
      <c r="C26" s="218" t="s">
        <v>668</v>
      </c>
    </row>
    <row r="27" spans="2:3">
      <c r="B27" s="217" t="s">
        <v>669</v>
      </c>
      <c r="C27" s="218" t="s">
        <v>670</v>
      </c>
    </row>
    <row r="28" spans="2:3">
      <c r="B28" s="217" t="s">
        <v>671</v>
      </c>
      <c r="C28" s="218" t="s">
        <v>672</v>
      </c>
    </row>
    <row r="29" spans="2:3">
      <c r="B29" s="217" t="s">
        <v>673</v>
      </c>
      <c r="C29" s="220" t="s">
        <v>674</v>
      </c>
    </row>
    <row r="30" spans="2:3">
      <c r="B30" s="217" t="s">
        <v>675</v>
      </c>
      <c r="C30" s="220" t="s">
        <v>676</v>
      </c>
    </row>
    <row r="31" spans="2:3">
      <c r="B31" s="217" t="s">
        <v>677</v>
      </c>
      <c r="C31" s="220" t="s">
        <v>678</v>
      </c>
    </row>
    <row r="32" spans="2:3">
      <c r="B32" s="217" t="s">
        <v>679</v>
      </c>
      <c r="C32" s="220" t="s">
        <v>680</v>
      </c>
    </row>
    <row r="33" spans="2:3">
      <c r="B33" s="217"/>
      <c r="C33" s="220"/>
    </row>
    <row r="34" spans="2:3">
      <c r="B34" s="215" t="s">
        <v>681</v>
      </c>
      <c r="C34" s="221" t="s">
        <v>682</v>
      </c>
    </row>
    <row r="35" spans="2:3">
      <c r="B35" s="217" t="s">
        <v>683</v>
      </c>
      <c r="C35" s="218" t="s">
        <v>684</v>
      </c>
    </row>
    <row r="36" spans="2:3">
      <c r="B36" s="217" t="s">
        <v>685</v>
      </c>
      <c r="C36" s="218" t="s">
        <v>686</v>
      </c>
    </row>
    <row r="37" spans="2:3" s="203" customFormat="1">
      <c r="B37" s="217" t="s">
        <v>227</v>
      </c>
      <c r="C37" s="218" t="s">
        <v>687</v>
      </c>
    </row>
    <row r="38" spans="2:3" s="203" customFormat="1">
      <c r="B38" s="217" t="s">
        <v>688</v>
      </c>
      <c r="C38" s="218" t="s">
        <v>689</v>
      </c>
    </row>
    <row r="39" spans="2:3" s="203" customFormat="1">
      <c r="B39" s="217" t="s">
        <v>690</v>
      </c>
      <c r="C39" s="218" t="s">
        <v>691</v>
      </c>
    </row>
    <row r="40" spans="2:3">
      <c r="B40" s="217" t="s">
        <v>692</v>
      </c>
      <c r="C40" s="218" t="s">
        <v>693</v>
      </c>
    </row>
    <row r="41" spans="2:3">
      <c r="B41" s="217" t="s">
        <v>694</v>
      </c>
      <c r="C41" s="221" t="s">
        <v>695</v>
      </c>
    </row>
    <row r="42" spans="2:3">
      <c r="B42" s="217" t="s">
        <v>223</v>
      </c>
      <c r="C42" s="220" t="s">
        <v>696</v>
      </c>
    </row>
    <row r="43" spans="2:3">
      <c r="B43" s="217" t="s">
        <v>697</v>
      </c>
      <c r="C43" s="220" t="s">
        <v>698</v>
      </c>
    </row>
    <row r="44" spans="2:3">
      <c r="B44" s="217"/>
      <c r="C44" s="220"/>
    </row>
    <row r="45" spans="2:3">
      <c r="B45" s="215" t="s">
        <v>699</v>
      </c>
      <c r="C45" s="221" t="s">
        <v>700</v>
      </c>
    </row>
    <row r="46" spans="2:3">
      <c r="B46" s="217" t="s">
        <v>701</v>
      </c>
      <c r="C46" s="218" t="s">
        <v>702</v>
      </c>
    </row>
    <row r="47" spans="2:3">
      <c r="B47" s="217" t="s">
        <v>703</v>
      </c>
      <c r="C47" s="218" t="s">
        <v>704</v>
      </c>
    </row>
    <row r="48" spans="2:3">
      <c r="B48" s="217" t="s">
        <v>705</v>
      </c>
      <c r="C48" s="218" t="s">
        <v>706</v>
      </c>
    </row>
    <row r="49" spans="1:184">
      <c r="B49" s="217" t="s">
        <v>707</v>
      </c>
      <c r="C49" s="218" t="s">
        <v>708</v>
      </c>
    </row>
    <row r="50" spans="1:184">
      <c r="B50" s="217" t="s">
        <v>709</v>
      </c>
      <c r="C50" s="218" t="s">
        <v>710</v>
      </c>
    </row>
    <row r="51" spans="1:184">
      <c r="B51" s="217" t="s">
        <v>711</v>
      </c>
      <c r="C51" s="218" t="s">
        <v>712</v>
      </c>
    </row>
    <row r="52" spans="1:184">
      <c r="B52" s="217" t="s">
        <v>713</v>
      </c>
      <c r="C52" s="218" t="s">
        <v>714</v>
      </c>
    </row>
    <row r="53" spans="1:184">
      <c r="B53" s="217" t="s">
        <v>715</v>
      </c>
      <c r="C53" s="218" t="s">
        <v>716</v>
      </c>
    </row>
    <row r="54" spans="1:184">
      <c r="B54" s="217" t="s">
        <v>717</v>
      </c>
      <c r="C54" s="218" t="s">
        <v>718</v>
      </c>
    </row>
    <row r="55" spans="1:184">
      <c r="B55" s="217" t="s">
        <v>719</v>
      </c>
      <c r="C55" s="218" t="s">
        <v>720</v>
      </c>
    </row>
    <row r="56" spans="1:184">
      <c r="B56" s="217" t="s">
        <v>721</v>
      </c>
      <c r="C56" s="218" t="s">
        <v>722</v>
      </c>
    </row>
    <row r="57" spans="1:184" ht="14.25" customHeight="1" thickBot="1">
      <c r="B57" s="217"/>
      <c r="C57" s="220"/>
    </row>
    <row r="58" spans="1:184" ht="15.75" customHeight="1" thickBot="1">
      <c r="A58" s="191"/>
      <c r="B58" s="869" t="s">
        <v>631</v>
      </c>
      <c r="C58" s="870"/>
    </row>
    <row r="59" spans="1:184" ht="14.25" customHeight="1" thickBot="1">
      <c r="A59" s="203" t="s">
        <v>4</v>
      </c>
      <c r="B59" s="869" t="s">
        <v>632</v>
      </c>
      <c r="C59" s="870" t="s">
        <v>633</v>
      </c>
    </row>
    <row r="60" spans="1:184" ht="32.25" customHeight="1" thickBot="1">
      <c r="B60" s="197" t="str">
        <f>+$B$7</f>
        <v>Código ID Partida</v>
      </c>
      <c r="C60" s="198" t="str">
        <f>+$C$7</f>
        <v>Descripción</v>
      </c>
      <c r="GB60" s="192"/>
    </row>
    <row r="61" spans="1:184">
      <c r="B61" s="218"/>
      <c r="C61" s="218"/>
      <c r="GB61" s="192"/>
    </row>
    <row r="62" spans="1:184" ht="30">
      <c r="B62" s="217" t="s">
        <v>723</v>
      </c>
      <c r="C62" s="218" t="s">
        <v>724</v>
      </c>
    </row>
    <row r="63" spans="1:184">
      <c r="B63" s="217" t="s">
        <v>212</v>
      </c>
      <c r="C63" s="222" t="s">
        <v>725</v>
      </c>
    </row>
    <row r="64" spans="1:184">
      <c r="B64" s="217" t="s">
        <v>726</v>
      </c>
      <c r="C64" s="222" t="s">
        <v>727</v>
      </c>
    </row>
    <row r="65" spans="2:3">
      <c r="B65" s="217" t="s">
        <v>728</v>
      </c>
      <c r="C65" s="222" t="s">
        <v>729</v>
      </c>
    </row>
    <row r="66" spans="2:3">
      <c r="B66" s="217" t="s">
        <v>730</v>
      </c>
      <c r="C66" s="222" t="s">
        <v>731</v>
      </c>
    </row>
    <row r="67" spans="2:3">
      <c r="B67" s="217" t="s">
        <v>220</v>
      </c>
      <c r="C67" s="222" t="s">
        <v>732</v>
      </c>
    </row>
    <row r="68" spans="2:3" s="203" customFormat="1">
      <c r="B68" s="217" t="s">
        <v>231</v>
      </c>
      <c r="C68" s="222" t="s">
        <v>733</v>
      </c>
    </row>
    <row r="69" spans="2:3" s="203" customFormat="1">
      <c r="B69" s="217" t="s">
        <v>734</v>
      </c>
      <c r="C69" s="222" t="s">
        <v>735</v>
      </c>
    </row>
    <row r="70" spans="2:3" s="203" customFormat="1">
      <c r="B70" s="217" t="s">
        <v>736</v>
      </c>
      <c r="C70" s="218" t="s">
        <v>737</v>
      </c>
    </row>
    <row r="71" spans="2:3" s="203" customFormat="1">
      <c r="B71" s="217" t="s">
        <v>738</v>
      </c>
      <c r="C71" s="222" t="s">
        <v>739</v>
      </c>
    </row>
    <row r="72" spans="2:3" s="203" customFormat="1">
      <c r="B72" s="217" t="s">
        <v>740</v>
      </c>
      <c r="C72" s="222" t="s">
        <v>741</v>
      </c>
    </row>
    <row r="73" spans="2:3" s="203" customFormat="1">
      <c r="B73" s="217" t="s">
        <v>742</v>
      </c>
      <c r="C73" s="222" t="s">
        <v>743</v>
      </c>
    </row>
    <row r="74" spans="2:3" s="203" customFormat="1">
      <c r="B74" s="217" t="s">
        <v>744</v>
      </c>
      <c r="C74" s="222" t="s">
        <v>745</v>
      </c>
    </row>
    <row r="75" spans="2:3" s="203" customFormat="1">
      <c r="B75" s="217" t="s">
        <v>746</v>
      </c>
      <c r="C75" s="222" t="s">
        <v>747</v>
      </c>
    </row>
    <row r="76" spans="2:3" s="203" customFormat="1" ht="30">
      <c r="B76" s="217" t="s">
        <v>748</v>
      </c>
      <c r="C76" s="218" t="s">
        <v>749</v>
      </c>
    </row>
    <row r="77" spans="2:3" s="203" customFormat="1">
      <c r="B77" s="217" t="s">
        <v>750</v>
      </c>
      <c r="C77" s="222" t="s">
        <v>751</v>
      </c>
    </row>
    <row r="78" spans="2:3" s="203" customFormat="1">
      <c r="B78" s="217" t="s">
        <v>752</v>
      </c>
      <c r="C78" s="222" t="s">
        <v>753</v>
      </c>
    </row>
    <row r="79" spans="2:3" s="203" customFormat="1">
      <c r="B79" s="217" t="s">
        <v>754</v>
      </c>
      <c r="C79" s="222" t="s">
        <v>755</v>
      </c>
    </row>
    <row r="80" spans="2:3" s="203" customFormat="1">
      <c r="B80" s="217" t="s">
        <v>756</v>
      </c>
      <c r="C80" s="222" t="s">
        <v>757</v>
      </c>
    </row>
    <row r="81" spans="2:3" s="203" customFormat="1">
      <c r="B81" s="217" t="s">
        <v>758</v>
      </c>
      <c r="C81" s="222" t="s">
        <v>759</v>
      </c>
    </row>
    <row r="82" spans="2:3" s="203" customFormat="1">
      <c r="B82" s="217" t="s">
        <v>760</v>
      </c>
      <c r="C82" s="222" t="s">
        <v>761</v>
      </c>
    </row>
    <row r="83" spans="2:3">
      <c r="B83" s="217" t="s">
        <v>762</v>
      </c>
      <c r="C83" s="222" t="s">
        <v>763</v>
      </c>
    </row>
    <row r="84" spans="2:3">
      <c r="B84" s="217" t="s">
        <v>764</v>
      </c>
      <c r="C84" s="222" t="s">
        <v>765</v>
      </c>
    </row>
    <row r="85" spans="2:3">
      <c r="B85" s="217" t="s">
        <v>766</v>
      </c>
      <c r="C85" s="220" t="s">
        <v>767</v>
      </c>
    </row>
    <row r="86" spans="2:3">
      <c r="B86" s="217" t="s">
        <v>211</v>
      </c>
      <c r="C86" s="220" t="s">
        <v>768</v>
      </c>
    </row>
    <row r="87" spans="2:3">
      <c r="B87" s="217"/>
      <c r="C87" s="219"/>
    </row>
    <row r="88" spans="2:3">
      <c r="B88" s="215" t="s">
        <v>769</v>
      </c>
      <c r="C88" s="221" t="s">
        <v>770</v>
      </c>
    </row>
    <row r="89" spans="2:3">
      <c r="B89" s="217" t="s">
        <v>221</v>
      </c>
      <c r="C89" s="218" t="s">
        <v>771</v>
      </c>
    </row>
    <row r="90" spans="2:3">
      <c r="B90" s="217" t="s">
        <v>225</v>
      </c>
      <c r="C90" s="218" t="s">
        <v>772</v>
      </c>
    </row>
    <row r="91" spans="2:3">
      <c r="B91" s="217" t="s">
        <v>773</v>
      </c>
      <c r="C91" s="218" t="s">
        <v>774</v>
      </c>
    </row>
    <row r="92" spans="2:3">
      <c r="B92" s="217" t="s">
        <v>775</v>
      </c>
      <c r="C92" s="218" t="s">
        <v>776</v>
      </c>
    </row>
    <row r="93" spans="2:3">
      <c r="B93" s="217" t="s">
        <v>234</v>
      </c>
      <c r="C93" s="218" t="s">
        <v>777</v>
      </c>
    </row>
    <row r="94" spans="2:3">
      <c r="B94" s="217" t="s">
        <v>778</v>
      </c>
      <c r="C94" s="218" t="s">
        <v>779</v>
      </c>
    </row>
    <row r="95" spans="2:3">
      <c r="B95" s="217" t="s">
        <v>780</v>
      </c>
      <c r="C95" s="218" t="s">
        <v>781</v>
      </c>
    </row>
    <row r="96" spans="2:3">
      <c r="B96" s="217" t="s">
        <v>782</v>
      </c>
      <c r="C96" s="218" t="s">
        <v>783</v>
      </c>
    </row>
    <row r="97" spans="2:3">
      <c r="B97" s="217"/>
      <c r="C97" s="218"/>
    </row>
    <row r="98" spans="2:3">
      <c r="B98" s="215" t="s">
        <v>784</v>
      </c>
      <c r="C98" s="221" t="s">
        <v>785</v>
      </c>
    </row>
    <row r="99" spans="2:3">
      <c r="B99" s="217" t="s">
        <v>786</v>
      </c>
      <c r="C99" s="219" t="s">
        <v>787</v>
      </c>
    </row>
    <row r="100" spans="2:3">
      <c r="B100" s="217" t="s">
        <v>788</v>
      </c>
      <c r="C100" s="219" t="s">
        <v>789</v>
      </c>
    </row>
    <row r="101" spans="2:3">
      <c r="B101" s="217" t="s">
        <v>790</v>
      </c>
      <c r="C101" s="219" t="s">
        <v>791</v>
      </c>
    </row>
    <row r="102" spans="2:3">
      <c r="B102" s="217" t="s">
        <v>792</v>
      </c>
      <c r="C102" s="220" t="s">
        <v>793</v>
      </c>
    </row>
    <row r="103" spans="2:3">
      <c r="B103" s="217" t="s">
        <v>794</v>
      </c>
      <c r="C103" s="220" t="s">
        <v>795</v>
      </c>
    </row>
    <row r="104" spans="2:3">
      <c r="B104" s="217" t="s">
        <v>796</v>
      </c>
      <c r="C104" s="219" t="s">
        <v>797</v>
      </c>
    </row>
    <row r="105" spans="2:3">
      <c r="B105" s="217" t="s">
        <v>798</v>
      </c>
      <c r="C105" s="218" t="s">
        <v>799</v>
      </c>
    </row>
    <row r="106" spans="2:3">
      <c r="B106" s="217" t="s">
        <v>800</v>
      </c>
      <c r="C106" s="218" t="s">
        <v>801</v>
      </c>
    </row>
    <row r="107" spans="2:3">
      <c r="B107" s="217"/>
      <c r="C107" s="218"/>
    </row>
    <row r="108" spans="2:3">
      <c r="B108" s="215" t="s">
        <v>802</v>
      </c>
      <c r="C108" s="221" t="s">
        <v>803</v>
      </c>
    </row>
    <row r="109" spans="2:3">
      <c r="B109" s="217" t="s">
        <v>804</v>
      </c>
      <c r="C109" s="219" t="s">
        <v>637</v>
      </c>
    </row>
    <row r="110" spans="2:3">
      <c r="B110" s="217" t="s">
        <v>805</v>
      </c>
      <c r="C110" s="219" t="s">
        <v>639</v>
      </c>
    </row>
    <row r="111" spans="2:3">
      <c r="B111" s="217" t="s">
        <v>806</v>
      </c>
      <c r="C111" s="219" t="s">
        <v>807</v>
      </c>
    </row>
    <row r="112" spans="2:3">
      <c r="B112" s="217" t="s">
        <v>808</v>
      </c>
      <c r="C112" s="220" t="s">
        <v>809</v>
      </c>
    </row>
    <row r="113" spans="1:184">
      <c r="B113" s="217" t="s">
        <v>810</v>
      </c>
      <c r="C113" s="220" t="s">
        <v>811</v>
      </c>
    </row>
    <row r="114" spans="1:184">
      <c r="B114" s="217" t="s">
        <v>812</v>
      </c>
      <c r="C114" s="219" t="s">
        <v>813</v>
      </c>
    </row>
    <row r="115" spans="1:184">
      <c r="B115" s="217" t="s">
        <v>814</v>
      </c>
      <c r="C115" s="218" t="s">
        <v>815</v>
      </c>
    </row>
    <row r="116" spans="1:184">
      <c r="B116" s="217" t="s">
        <v>816</v>
      </c>
      <c r="C116" s="218" t="s">
        <v>817</v>
      </c>
    </row>
    <row r="117" spans="1:184">
      <c r="B117" s="217" t="s">
        <v>818</v>
      </c>
      <c r="C117" s="219" t="s">
        <v>819</v>
      </c>
    </row>
    <row r="118" spans="1:184">
      <c r="B118" s="217" t="s">
        <v>820</v>
      </c>
      <c r="C118" s="219" t="s">
        <v>821</v>
      </c>
    </row>
    <row r="119" spans="1:184" ht="15.75" thickBot="1">
      <c r="B119" s="217"/>
      <c r="C119" s="218"/>
    </row>
    <row r="120" spans="1:184" ht="15.75" customHeight="1" thickBot="1">
      <c r="B120" s="869" t="s">
        <v>631</v>
      </c>
      <c r="C120" s="870"/>
    </row>
    <row r="121" spans="1:184" ht="14.25" customHeight="1" thickBot="1">
      <c r="A121" s="203" t="s">
        <v>4</v>
      </c>
      <c r="B121" s="869" t="s">
        <v>632</v>
      </c>
      <c r="C121" s="870" t="s">
        <v>633</v>
      </c>
    </row>
    <row r="122" spans="1:184" ht="37.5" customHeight="1" thickBot="1">
      <c r="B122" s="197" t="str">
        <f>+$B$7</f>
        <v>Código ID Partida</v>
      </c>
      <c r="C122" s="198" t="str">
        <f>+$C$7</f>
        <v>Descripción</v>
      </c>
      <c r="GB122" s="192"/>
    </row>
    <row r="123" spans="1:184">
      <c r="B123" s="217"/>
      <c r="C123" s="219"/>
    </row>
    <row r="124" spans="1:184">
      <c r="B124" s="215" t="s">
        <v>822</v>
      </c>
      <c r="C124" s="221" t="s">
        <v>823</v>
      </c>
    </row>
    <row r="125" spans="1:184">
      <c r="B125" s="217" t="s">
        <v>824</v>
      </c>
      <c r="C125" s="220" t="s">
        <v>825</v>
      </c>
    </row>
    <row r="126" spans="1:184" s="203" customFormat="1">
      <c r="B126" s="217" t="s">
        <v>826</v>
      </c>
      <c r="C126" s="220" t="s">
        <v>827</v>
      </c>
    </row>
    <row r="127" spans="1:184" s="203" customFormat="1">
      <c r="B127" s="217" t="s">
        <v>828</v>
      </c>
      <c r="C127" s="220" t="s">
        <v>829</v>
      </c>
    </row>
    <row r="128" spans="1:184" s="203" customFormat="1">
      <c r="B128" s="217" t="s">
        <v>830</v>
      </c>
      <c r="C128" s="220" t="s">
        <v>831</v>
      </c>
    </row>
    <row r="129" spans="2:3" s="203" customFormat="1">
      <c r="B129" s="217" t="s">
        <v>832</v>
      </c>
      <c r="C129" s="220" t="s">
        <v>833</v>
      </c>
    </row>
    <row r="130" spans="2:3" s="203" customFormat="1">
      <c r="B130" s="217" t="s">
        <v>834</v>
      </c>
      <c r="C130" s="220" t="s">
        <v>835</v>
      </c>
    </row>
    <row r="131" spans="2:3" s="203" customFormat="1">
      <c r="B131" s="217" t="s">
        <v>836</v>
      </c>
      <c r="C131" s="220" t="s">
        <v>837</v>
      </c>
    </row>
    <row r="132" spans="2:3" s="203" customFormat="1">
      <c r="B132" s="217" t="s">
        <v>838</v>
      </c>
      <c r="C132" s="220" t="s">
        <v>839</v>
      </c>
    </row>
    <row r="133" spans="2:3" s="203" customFormat="1">
      <c r="B133" s="217"/>
      <c r="C133" s="219"/>
    </row>
    <row r="134" spans="2:3">
      <c r="B134" s="215" t="s">
        <v>840</v>
      </c>
      <c r="C134" s="221" t="s">
        <v>841</v>
      </c>
    </row>
    <row r="135" spans="2:3">
      <c r="B135" s="217" t="s">
        <v>842</v>
      </c>
      <c r="C135" s="218" t="s">
        <v>843</v>
      </c>
    </row>
    <row r="136" spans="2:3">
      <c r="B136" s="217" t="s">
        <v>844</v>
      </c>
      <c r="C136" s="218" t="s">
        <v>845</v>
      </c>
    </row>
    <row r="137" spans="2:3">
      <c r="B137" s="217" t="s">
        <v>846</v>
      </c>
      <c r="C137" s="218" t="s">
        <v>847</v>
      </c>
    </row>
    <row r="138" spans="2:3">
      <c r="B138" s="217" t="s">
        <v>848</v>
      </c>
      <c r="C138" s="218" t="s">
        <v>849</v>
      </c>
    </row>
    <row r="139" spans="2:3">
      <c r="B139" s="217" t="s">
        <v>850</v>
      </c>
      <c r="C139" s="218" t="s">
        <v>851</v>
      </c>
    </row>
    <row r="140" spans="2:3">
      <c r="B140" s="217" t="s">
        <v>852</v>
      </c>
      <c r="C140" s="218" t="s">
        <v>853</v>
      </c>
    </row>
    <row r="141" spans="2:3">
      <c r="B141" s="217" t="s">
        <v>854</v>
      </c>
      <c r="C141" s="218" t="s">
        <v>855</v>
      </c>
    </row>
    <row r="142" spans="2:3">
      <c r="B142" s="217" t="s">
        <v>856</v>
      </c>
      <c r="C142" s="218" t="s">
        <v>857</v>
      </c>
    </row>
    <row r="143" spans="2:3">
      <c r="B143" s="217" t="s">
        <v>858</v>
      </c>
      <c r="C143" s="218" t="s">
        <v>859</v>
      </c>
    </row>
    <row r="144" spans="2:3">
      <c r="B144" s="217" t="s">
        <v>860</v>
      </c>
      <c r="C144" s="218" t="s">
        <v>861</v>
      </c>
    </row>
    <row r="145" spans="2:3">
      <c r="B145" s="217" t="s">
        <v>862</v>
      </c>
      <c r="C145" s="218" t="s">
        <v>863</v>
      </c>
    </row>
    <row r="146" spans="2:3">
      <c r="B146" s="217" t="s">
        <v>864</v>
      </c>
      <c r="C146" s="218" t="s">
        <v>865</v>
      </c>
    </row>
    <row r="147" spans="2:3">
      <c r="B147" s="217" t="s">
        <v>866</v>
      </c>
      <c r="C147" s="218" t="s">
        <v>867</v>
      </c>
    </row>
    <row r="148" spans="2:3">
      <c r="B148" s="217" t="s">
        <v>226</v>
      </c>
      <c r="C148" s="218" t="s">
        <v>868</v>
      </c>
    </row>
    <row r="149" spans="2:3">
      <c r="B149" s="217" t="s">
        <v>869</v>
      </c>
      <c r="C149" s="218" t="s">
        <v>870</v>
      </c>
    </row>
    <row r="150" spans="2:3">
      <c r="B150" s="217"/>
      <c r="C150" s="219"/>
    </row>
    <row r="151" spans="2:3">
      <c r="B151" s="215" t="s">
        <v>871</v>
      </c>
      <c r="C151" s="221" t="s">
        <v>872</v>
      </c>
    </row>
    <row r="152" spans="2:3">
      <c r="B152" s="217" t="s">
        <v>873</v>
      </c>
      <c r="C152" s="219" t="s">
        <v>874</v>
      </c>
    </row>
    <row r="153" spans="2:3">
      <c r="B153" s="217" t="s">
        <v>875</v>
      </c>
      <c r="C153" s="219" t="s">
        <v>876</v>
      </c>
    </row>
    <row r="154" spans="2:3">
      <c r="B154" s="217" t="s">
        <v>877</v>
      </c>
      <c r="C154" s="219" t="s">
        <v>878</v>
      </c>
    </row>
    <row r="155" spans="2:3">
      <c r="B155" s="217" t="s">
        <v>879</v>
      </c>
      <c r="C155" s="219" t="s">
        <v>880</v>
      </c>
    </row>
    <row r="156" spans="2:3">
      <c r="B156" s="217" t="s">
        <v>881</v>
      </c>
      <c r="C156" s="219" t="s">
        <v>882</v>
      </c>
    </row>
    <row r="157" spans="2:3">
      <c r="B157" s="217" t="s">
        <v>883</v>
      </c>
      <c r="C157" s="219" t="s">
        <v>884</v>
      </c>
    </row>
    <row r="158" spans="2:3">
      <c r="B158" s="217" t="s">
        <v>885</v>
      </c>
      <c r="C158" s="219" t="s">
        <v>886</v>
      </c>
    </row>
    <row r="159" spans="2:3">
      <c r="B159" s="217" t="s">
        <v>887</v>
      </c>
      <c r="C159" s="219" t="s">
        <v>888</v>
      </c>
    </row>
    <row r="160" spans="2:3">
      <c r="B160" s="217" t="s">
        <v>889</v>
      </c>
      <c r="C160" s="219" t="s">
        <v>890</v>
      </c>
    </row>
    <row r="161" spans="2:3" s="203" customFormat="1">
      <c r="B161" s="223" t="s">
        <v>891</v>
      </c>
      <c r="C161" s="219" t="s">
        <v>892</v>
      </c>
    </row>
    <row r="162" spans="2:3" s="203" customFormat="1">
      <c r="B162" s="223" t="s">
        <v>893</v>
      </c>
      <c r="C162" s="219" t="s">
        <v>894</v>
      </c>
    </row>
    <row r="163" spans="2:3" s="203" customFormat="1">
      <c r="B163" s="223"/>
      <c r="C163" s="219"/>
    </row>
    <row r="164" spans="2:3" s="203" customFormat="1">
      <c r="B164" s="223" t="s">
        <v>895</v>
      </c>
      <c r="C164" s="219" t="s">
        <v>896</v>
      </c>
    </row>
    <row r="165" spans="2:3" s="203" customFormat="1">
      <c r="B165" s="223" t="s">
        <v>897</v>
      </c>
      <c r="C165" s="219" t="s">
        <v>898</v>
      </c>
    </row>
    <row r="166" spans="2:3">
      <c r="B166" s="217"/>
      <c r="C166" s="219"/>
    </row>
    <row r="167" spans="2:3">
      <c r="B167" s="215" t="s">
        <v>899</v>
      </c>
      <c r="C167" s="221" t="s">
        <v>900</v>
      </c>
    </row>
    <row r="168" spans="2:3">
      <c r="B168" s="217" t="s">
        <v>901</v>
      </c>
      <c r="C168" s="219" t="s">
        <v>902</v>
      </c>
    </row>
    <row r="169" spans="2:3">
      <c r="B169" s="217" t="s">
        <v>228</v>
      </c>
      <c r="C169" s="219" t="s">
        <v>903</v>
      </c>
    </row>
    <row r="170" spans="2:3">
      <c r="B170" s="217" t="s">
        <v>904</v>
      </c>
      <c r="C170" s="219" t="s">
        <v>905</v>
      </c>
    </row>
    <row r="171" spans="2:3">
      <c r="B171" s="217" t="s">
        <v>906</v>
      </c>
      <c r="C171" s="219" t="s">
        <v>907</v>
      </c>
    </row>
    <row r="172" spans="2:3">
      <c r="B172" s="217" t="s">
        <v>908</v>
      </c>
      <c r="C172" s="219" t="s">
        <v>909</v>
      </c>
    </row>
    <row r="173" spans="2:3">
      <c r="B173" s="217" t="s">
        <v>910</v>
      </c>
      <c r="C173" s="219" t="s">
        <v>911</v>
      </c>
    </row>
    <row r="174" spans="2:3">
      <c r="B174" s="217"/>
      <c r="C174" s="219"/>
    </row>
    <row r="175" spans="2:3">
      <c r="B175" s="215" t="s">
        <v>912</v>
      </c>
      <c r="C175" s="221" t="s">
        <v>913</v>
      </c>
    </row>
    <row r="176" spans="2:3">
      <c r="B176" s="217" t="s">
        <v>914</v>
      </c>
      <c r="C176" s="219" t="s">
        <v>915</v>
      </c>
    </row>
    <row r="177" spans="2:184">
      <c r="B177" s="217" t="s">
        <v>916</v>
      </c>
      <c r="C177" s="219" t="s">
        <v>917</v>
      </c>
    </row>
    <row r="178" spans="2:184">
      <c r="B178" s="217" t="s">
        <v>918</v>
      </c>
      <c r="C178" s="219" t="s">
        <v>919</v>
      </c>
    </row>
    <row r="179" spans="2:184">
      <c r="B179" s="217" t="s">
        <v>920</v>
      </c>
      <c r="C179" s="219" t="s">
        <v>921</v>
      </c>
    </row>
    <row r="180" spans="2:184">
      <c r="B180" s="217" t="s">
        <v>922</v>
      </c>
      <c r="C180" s="219" t="s">
        <v>923</v>
      </c>
    </row>
    <row r="181" spans="2:184">
      <c r="B181" s="217" t="s">
        <v>924</v>
      </c>
      <c r="C181" s="219" t="s">
        <v>925</v>
      </c>
    </row>
    <row r="182" spans="2:184">
      <c r="B182" s="217" t="s">
        <v>926</v>
      </c>
      <c r="C182" s="219" t="s">
        <v>927</v>
      </c>
    </row>
    <row r="183" spans="2:184">
      <c r="B183" s="217" t="s">
        <v>928</v>
      </c>
      <c r="C183" s="219" t="s">
        <v>929</v>
      </c>
    </row>
    <row r="184" spans="2:184" ht="15.75" thickBot="1">
      <c r="B184" s="217"/>
      <c r="C184" s="219"/>
    </row>
    <row r="185" spans="2:184" ht="15.75" customHeight="1" thickBot="1">
      <c r="B185" s="869" t="s">
        <v>631</v>
      </c>
      <c r="C185" s="870"/>
    </row>
    <row r="186" spans="2:184" ht="13.5" customHeight="1" thickBot="1">
      <c r="B186" s="869" t="s">
        <v>632</v>
      </c>
      <c r="C186" s="870" t="s">
        <v>633</v>
      </c>
    </row>
    <row r="187" spans="2:184" ht="29.25" customHeight="1" thickBot="1">
      <c r="B187" s="197" t="str">
        <f>+$B$7</f>
        <v>Código ID Partida</v>
      </c>
      <c r="C187" s="198" t="str">
        <f>+$C$7</f>
        <v>Descripción</v>
      </c>
      <c r="GB187" s="192"/>
    </row>
    <row r="188" spans="2:184">
      <c r="B188" s="217"/>
      <c r="C188" s="219"/>
    </row>
    <row r="189" spans="2:184">
      <c r="B189" s="215" t="s">
        <v>930</v>
      </c>
      <c r="C189" s="221" t="s">
        <v>931</v>
      </c>
    </row>
    <row r="190" spans="2:184">
      <c r="B190" s="217" t="s">
        <v>932</v>
      </c>
      <c r="C190" s="219" t="s">
        <v>933</v>
      </c>
    </row>
    <row r="191" spans="2:184">
      <c r="B191" s="217" t="s">
        <v>934</v>
      </c>
      <c r="C191" s="219" t="s">
        <v>935</v>
      </c>
    </row>
    <row r="192" spans="2:184">
      <c r="B192" s="217" t="s">
        <v>936</v>
      </c>
      <c r="C192" s="219" t="s">
        <v>937</v>
      </c>
    </row>
    <row r="193" spans="2:3">
      <c r="B193" s="217" t="s">
        <v>938</v>
      </c>
      <c r="C193" s="219" t="s">
        <v>939</v>
      </c>
    </row>
    <row r="194" spans="2:3">
      <c r="B194" s="217" t="s">
        <v>940</v>
      </c>
      <c r="C194" s="219" t="s">
        <v>941</v>
      </c>
    </row>
    <row r="195" spans="2:3">
      <c r="B195" s="217" t="s">
        <v>942</v>
      </c>
      <c r="C195" s="219" t="s">
        <v>468</v>
      </c>
    </row>
    <row r="196" spans="2:3">
      <c r="B196" s="217"/>
      <c r="C196" s="219"/>
    </row>
    <row r="197" spans="2:3">
      <c r="B197" s="215" t="s">
        <v>943</v>
      </c>
      <c r="C197" s="221" t="s">
        <v>944</v>
      </c>
    </row>
    <row r="198" spans="2:3">
      <c r="B198" s="217" t="s">
        <v>210</v>
      </c>
      <c r="C198" s="218" t="s">
        <v>945</v>
      </c>
    </row>
    <row r="199" spans="2:3">
      <c r="B199" s="217" t="s">
        <v>946</v>
      </c>
      <c r="C199" s="218" t="s">
        <v>947</v>
      </c>
    </row>
    <row r="200" spans="2:3">
      <c r="B200" s="217" t="s">
        <v>213</v>
      </c>
      <c r="C200" s="218" t="s">
        <v>948</v>
      </c>
    </row>
    <row r="201" spans="2:3">
      <c r="B201" s="217"/>
      <c r="C201" s="218"/>
    </row>
    <row r="202" spans="2:3">
      <c r="B202" s="215" t="s">
        <v>949</v>
      </c>
      <c r="C202" s="221" t="s">
        <v>950</v>
      </c>
    </row>
    <row r="203" spans="2:3">
      <c r="B203" s="217" t="s">
        <v>951</v>
      </c>
      <c r="C203" s="219" t="s">
        <v>952</v>
      </c>
    </row>
    <row r="204" spans="2:3">
      <c r="B204" s="217" t="s">
        <v>953</v>
      </c>
      <c r="C204" s="219" t="s">
        <v>954</v>
      </c>
    </row>
    <row r="205" spans="2:3">
      <c r="B205" s="217" t="s">
        <v>955</v>
      </c>
      <c r="C205" s="219" t="s">
        <v>956</v>
      </c>
    </row>
    <row r="206" spans="2:3">
      <c r="B206" s="217" t="s">
        <v>957</v>
      </c>
      <c r="C206" s="219" t="s">
        <v>958</v>
      </c>
    </row>
    <row r="207" spans="2:3">
      <c r="B207" s="217" t="s">
        <v>959</v>
      </c>
      <c r="C207" s="219" t="s">
        <v>960</v>
      </c>
    </row>
    <row r="208" spans="2:3">
      <c r="B208" s="217" t="s">
        <v>961</v>
      </c>
      <c r="C208" s="219" t="s">
        <v>962</v>
      </c>
    </row>
    <row r="209" spans="2:3">
      <c r="B209" s="217" t="s">
        <v>963</v>
      </c>
      <c r="C209" s="219" t="s">
        <v>964</v>
      </c>
    </row>
    <row r="210" spans="2:3">
      <c r="B210" s="217" t="s">
        <v>965</v>
      </c>
      <c r="C210" s="219" t="s">
        <v>966</v>
      </c>
    </row>
    <row r="211" spans="2:3">
      <c r="B211" s="217"/>
      <c r="C211" s="220"/>
    </row>
    <row r="212" spans="2:3">
      <c r="B212" s="215" t="s">
        <v>967</v>
      </c>
      <c r="C212" s="221" t="s">
        <v>968</v>
      </c>
    </row>
    <row r="213" spans="2:3">
      <c r="B213" s="217" t="s">
        <v>969</v>
      </c>
      <c r="C213" s="219" t="s">
        <v>970</v>
      </c>
    </row>
    <row r="214" spans="2:3">
      <c r="B214" s="217" t="s">
        <v>971</v>
      </c>
      <c r="C214" s="219" t="s">
        <v>972</v>
      </c>
    </row>
    <row r="215" spans="2:3">
      <c r="B215" s="217" t="s">
        <v>973</v>
      </c>
      <c r="C215" s="219" t="s">
        <v>974</v>
      </c>
    </row>
    <row r="216" spans="2:3">
      <c r="B216" s="217" t="s">
        <v>975</v>
      </c>
      <c r="C216" s="219" t="s">
        <v>976</v>
      </c>
    </row>
    <row r="217" spans="2:3">
      <c r="B217" s="217" t="s">
        <v>977</v>
      </c>
      <c r="C217" s="219" t="s">
        <v>978</v>
      </c>
    </row>
    <row r="218" spans="2:3">
      <c r="B218" s="217" t="s">
        <v>979</v>
      </c>
      <c r="C218" s="219" t="s">
        <v>980</v>
      </c>
    </row>
    <row r="219" spans="2:3">
      <c r="B219" s="217" t="s">
        <v>981</v>
      </c>
      <c r="C219" s="219" t="s">
        <v>982</v>
      </c>
    </row>
    <row r="220" spans="2:3">
      <c r="B220" s="217" t="s">
        <v>983</v>
      </c>
      <c r="C220" s="219" t="s">
        <v>984</v>
      </c>
    </row>
    <row r="221" spans="2:3">
      <c r="B221" s="217" t="s">
        <v>985</v>
      </c>
      <c r="C221" s="219" t="s">
        <v>986</v>
      </c>
    </row>
    <row r="222" spans="2:3">
      <c r="B222" s="217" t="s">
        <v>237</v>
      </c>
      <c r="C222" s="219" t="s">
        <v>987</v>
      </c>
    </row>
    <row r="223" spans="2:3">
      <c r="B223" s="217" t="s">
        <v>988</v>
      </c>
      <c r="C223" s="219" t="s">
        <v>989</v>
      </c>
    </row>
    <row r="224" spans="2:3">
      <c r="B224" s="217" t="s">
        <v>990</v>
      </c>
      <c r="C224" s="219" t="s">
        <v>991</v>
      </c>
    </row>
    <row r="225" spans="2:5">
      <c r="B225" s="217"/>
      <c r="C225" s="219"/>
    </row>
    <row r="226" spans="2:5">
      <c r="B226" s="215" t="s">
        <v>992</v>
      </c>
      <c r="C226" s="221" t="s">
        <v>993</v>
      </c>
    </row>
    <row r="227" spans="2:5">
      <c r="B227" s="217" t="s">
        <v>994</v>
      </c>
      <c r="C227" s="219" t="s">
        <v>995</v>
      </c>
    </row>
    <row r="228" spans="2:5">
      <c r="B228" s="217" t="s">
        <v>996</v>
      </c>
      <c r="C228" s="219" t="s">
        <v>997</v>
      </c>
    </row>
    <row r="229" spans="2:5">
      <c r="B229" s="217" t="s">
        <v>998</v>
      </c>
      <c r="C229" s="219" t="s">
        <v>999</v>
      </c>
    </row>
    <row r="230" spans="2:5">
      <c r="B230" s="217"/>
      <c r="C230" s="219"/>
    </row>
    <row r="231" spans="2:5">
      <c r="B231" s="215" t="s">
        <v>1000</v>
      </c>
      <c r="C231" s="221" t="s">
        <v>1001</v>
      </c>
    </row>
    <row r="232" spans="2:5">
      <c r="B232" s="217" t="s">
        <v>1002</v>
      </c>
      <c r="C232" s="219" t="s">
        <v>1003</v>
      </c>
    </row>
    <row r="233" spans="2:5">
      <c r="B233" s="217" t="s">
        <v>1004</v>
      </c>
      <c r="C233" s="219" t="s">
        <v>1005</v>
      </c>
    </row>
    <row r="234" spans="2:5">
      <c r="B234" s="217" t="s">
        <v>1006</v>
      </c>
      <c r="C234" s="219" t="s">
        <v>1007</v>
      </c>
    </row>
    <row r="235" spans="2:5">
      <c r="B235" s="217" t="s">
        <v>1008</v>
      </c>
      <c r="C235" s="219" t="s">
        <v>1009</v>
      </c>
    </row>
    <row r="236" spans="2:5">
      <c r="B236" s="217" t="s">
        <v>1010</v>
      </c>
      <c r="C236" s="219" t="s">
        <v>1011</v>
      </c>
    </row>
    <row r="237" spans="2:5" s="203" customFormat="1">
      <c r="B237" s="217" t="s">
        <v>1012</v>
      </c>
      <c r="C237" s="219" t="s">
        <v>1013</v>
      </c>
    </row>
    <row r="238" spans="2:5" s="203" customFormat="1">
      <c r="B238" s="224" t="s">
        <v>1014</v>
      </c>
      <c r="C238" s="225" t="s">
        <v>1015</v>
      </c>
    </row>
    <row r="239" spans="2:5" s="203" customFormat="1">
      <c r="B239" s="226" t="s">
        <v>1016</v>
      </c>
      <c r="C239" s="227" t="s">
        <v>1017</v>
      </c>
      <c r="D239" s="191"/>
      <c r="E239" s="191"/>
    </row>
    <row r="240" spans="2:5" s="203" customFormat="1">
      <c r="B240" s="226" t="s">
        <v>1018</v>
      </c>
      <c r="C240" s="227" t="s">
        <v>1019</v>
      </c>
    </row>
    <row r="241" spans="2:3" s="203" customFormat="1">
      <c r="B241" s="224" t="s">
        <v>1020</v>
      </c>
      <c r="C241" s="225" t="s">
        <v>1021</v>
      </c>
    </row>
    <row r="242" spans="2:3" s="203" customFormat="1">
      <c r="B242" s="226" t="s">
        <v>1022</v>
      </c>
      <c r="C242" s="227" t="s">
        <v>1023</v>
      </c>
    </row>
    <row r="243" spans="2:3">
      <c r="B243" s="217" t="s">
        <v>1024</v>
      </c>
      <c r="C243" s="219" t="s">
        <v>1025</v>
      </c>
    </row>
    <row r="244" spans="2:3">
      <c r="B244" s="217" t="s">
        <v>1026</v>
      </c>
      <c r="C244" s="219" t="s">
        <v>1027</v>
      </c>
    </row>
    <row r="245" spans="2:3">
      <c r="B245" s="217"/>
      <c r="C245" s="219"/>
    </row>
    <row r="246" spans="2:3">
      <c r="B246" s="215" t="s">
        <v>1028</v>
      </c>
      <c r="C246" s="221" t="s">
        <v>1029</v>
      </c>
    </row>
    <row r="247" spans="2:3">
      <c r="B247" s="217" t="s">
        <v>1030</v>
      </c>
      <c r="C247" s="220" t="s">
        <v>1031</v>
      </c>
    </row>
    <row r="248" spans="2:3">
      <c r="B248" s="217" t="s">
        <v>1032</v>
      </c>
      <c r="C248" s="220" t="s">
        <v>1033</v>
      </c>
    </row>
    <row r="249" spans="2:3">
      <c r="B249" s="217" t="s">
        <v>1034</v>
      </c>
      <c r="C249" s="220" t="s">
        <v>1035</v>
      </c>
    </row>
    <row r="250" spans="2:3">
      <c r="B250" s="217" t="s">
        <v>1036</v>
      </c>
      <c r="C250" s="220" t="s">
        <v>1037</v>
      </c>
    </row>
    <row r="251" spans="2:3">
      <c r="B251" s="217" t="s">
        <v>217</v>
      </c>
      <c r="C251" s="220" t="s">
        <v>1038</v>
      </c>
    </row>
    <row r="252" spans="2:3">
      <c r="B252" s="217" t="s">
        <v>216</v>
      </c>
      <c r="C252" s="220" t="s">
        <v>1039</v>
      </c>
    </row>
    <row r="253" spans="2:3">
      <c r="B253" s="217" t="s">
        <v>218</v>
      </c>
      <c r="C253" s="220" t="s">
        <v>1040</v>
      </c>
    </row>
    <row r="254" spans="2:3" hidden="1">
      <c r="B254" s="217"/>
      <c r="C254" s="220"/>
    </row>
    <row r="255" spans="2:3">
      <c r="B255" s="217" t="s">
        <v>214</v>
      </c>
      <c r="C255" s="228" t="s">
        <v>1041</v>
      </c>
    </row>
    <row r="256" spans="2:3">
      <c r="B256" s="217" t="s">
        <v>1042</v>
      </c>
      <c r="C256" s="220" t="s">
        <v>1043</v>
      </c>
    </row>
    <row r="257" spans="2:3">
      <c r="B257" s="217"/>
      <c r="C257" s="220"/>
    </row>
    <row r="258" spans="2:3">
      <c r="B258" s="215" t="s">
        <v>1044</v>
      </c>
      <c r="C258" s="221" t="s">
        <v>1045</v>
      </c>
    </row>
    <row r="259" spans="2:3">
      <c r="B259" s="217" t="s">
        <v>1046</v>
      </c>
      <c r="C259" s="220" t="s">
        <v>1047</v>
      </c>
    </row>
    <row r="260" spans="2:3">
      <c r="B260" s="229"/>
      <c r="C260" s="229"/>
    </row>
    <row r="261" spans="2:3">
      <c r="B261" s="229"/>
      <c r="C261" s="229"/>
    </row>
    <row r="262" spans="2:3">
      <c r="B262" s="229"/>
      <c r="C262" s="229"/>
    </row>
    <row r="263" spans="2:3">
      <c r="B263" s="229"/>
      <c r="C263" s="229"/>
    </row>
    <row r="264" spans="2:3">
      <c r="B264" s="229"/>
      <c r="C264" s="229"/>
    </row>
    <row r="265" spans="2:3">
      <c r="B265" s="229"/>
      <c r="C265" s="229"/>
    </row>
    <row r="266" spans="2:3">
      <c r="B266" s="192"/>
      <c r="C266" s="229"/>
    </row>
    <row r="267" spans="2:3">
      <c r="B267" s="229"/>
      <c r="C267" s="229"/>
    </row>
    <row r="268" spans="2:3">
      <c r="B268" s="229"/>
      <c r="C268" s="229"/>
    </row>
    <row r="269" spans="2:3">
      <c r="B269" s="229"/>
      <c r="C269" s="229"/>
    </row>
    <row r="270" spans="2:3">
      <c r="B270" s="229"/>
      <c r="C270" s="229"/>
    </row>
    <row r="271" spans="2:3">
      <c r="B271" s="229"/>
      <c r="C271" s="229"/>
    </row>
    <row r="272" spans="2:3">
      <c r="B272" s="229"/>
      <c r="C272" s="229"/>
    </row>
    <row r="273" spans="2:3">
      <c r="B273" s="229"/>
      <c r="C273" s="229"/>
    </row>
    <row r="274" spans="2:3">
      <c r="B274" s="229"/>
      <c r="C274" s="229"/>
    </row>
    <row r="275" spans="2:3">
      <c r="B275" s="229"/>
      <c r="C275" s="229"/>
    </row>
    <row r="276" spans="2:3">
      <c r="B276" s="229"/>
      <c r="C276" s="229"/>
    </row>
    <row r="277" spans="2:3">
      <c r="B277" s="229"/>
      <c r="C277" s="229"/>
    </row>
    <row r="278" spans="2:3">
      <c r="B278" s="229"/>
      <c r="C278" s="229"/>
    </row>
    <row r="279" spans="2:3">
      <c r="B279" s="229"/>
      <c r="C279" s="229"/>
    </row>
    <row r="280" spans="2:3">
      <c r="B280" s="229"/>
      <c r="C280" s="229"/>
    </row>
    <row r="281" spans="2:3">
      <c r="B281" s="229"/>
      <c r="C281" s="229"/>
    </row>
    <row r="282" spans="2:3">
      <c r="B282" s="229"/>
      <c r="C282" s="229"/>
    </row>
    <row r="283" spans="2:3">
      <c r="B283" s="229"/>
      <c r="C283" s="229"/>
    </row>
    <row r="284" spans="2:3">
      <c r="B284" s="229"/>
      <c r="C284" s="229"/>
    </row>
    <row r="285" spans="2:3">
      <c r="B285" s="229"/>
      <c r="C285" s="229"/>
    </row>
    <row r="286" spans="2:3">
      <c r="B286" s="229"/>
      <c r="C286" s="229"/>
    </row>
    <row r="287" spans="2:3">
      <c r="B287" s="229"/>
      <c r="C287" s="229"/>
    </row>
    <row r="288" spans="2:3">
      <c r="B288" s="229"/>
      <c r="C288" s="229"/>
    </row>
    <row r="289" spans="2:3">
      <c r="B289" s="229"/>
      <c r="C289" s="229"/>
    </row>
    <row r="290" spans="2:3">
      <c r="B290" s="229"/>
      <c r="C290" s="229"/>
    </row>
    <row r="291" spans="2:3">
      <c r="B291" s="229"/>
      <c r="C291" s="229"/>
    </row>
    <row r="292" spans="2:3">
      <c r="B292" s="229"/>
      <c r="C292" s="229"/>
    </row>
    <row r="293" spans="2:3">
      <c r="B293" s="229"/>
      <c r="C293" s="229"/>
    </row>
    <row r="294" spans="2:3">
      <c r="B294" s="229"/>
      <c r="C294" s="229"/>
    </row>
    <row r="295" spans="2:3">
      <c r="B295" s="229"/>
      <c r="C295" s="229"/>
    </row>
    <row r="296" spans="2:3">
      <c r="B296" s="229"/>
      <c r="C296" s="229"/>
    </row>
    <row r="297" spans="2:3">
      <c r="B297" s="229"/>
      <c r="C297" s="229"/>
    </row>
    <row r="298" spans="2:3">
      <c r="B298" s="229"/>
      <c r="C298" s="229"/>
    </row>
    <row r="299" spans="2:3">
      <c r="B299" s="229"/>
      <c r="C299" s="229"/>
    </row>
    <row r="300" spans="2:3">
      <c r="B300" s="229"/>
      <c r="C300" s="229"/>
    </row>
    <row r="301" spans="2:3">
      <c r="B301" s="229"/>
      <c r="C301" s="229"/>
    </row>
    <row r="302" spans="2:3">
      <c r="B302" s="229"/>
      <c r="C302" s="229"/>
    </row>
    <row r="303" spans="2:3">
      <c r="B303" s="229"/>
      <c r="C303" s="229"/>
    </row>
    <row r="304" spans="2:3">
      <c r="B304" s="229"/>
      <c r="C304" s="229"/>
    </row>
    <row r="305" spans="2:3">
      <c r="B305" s="229"/>
      <c r="C305" s="229"/>
    </row>
    <row r="306" spans="2:3">
      <c r="B306" s="229"/>
      <c r="C306" s="229"/>
    </row>
    <row r="307" spans="2:3">
      <c r="B307" s="229"/>
      <c r="C307" s="229"/>
    </row>
    <row r="308" spans="2:3">
      <c r="B308" s="229"/>
      <c r="C308" s="229"/>
    </row>
    <row r="309" spans="2:3">
      <c r="B309" s="229"/>
      <c r="C309" s="229"/>
    </row>
    <row r="310" spans="2:3">
      <c r="B310" s="229"/>
      <c r="C310" s="229"/>
    </row>
    <row r="311" spans="2:3">
      <c r="B311" s="229"/>
      <c r="C311" s="229"/>
    </row>
    <row r="312" spans="2:3">
      <c r="B312" s="229"/>
      <c r="C312" s="229"/>
    </row>
    <row r="313" spans="2:3">
      <c r="B313" s="229"/>
      <c r="C313" s="229"/>
    </row>
    <row r="314" spans="2:3">
      <c r="B314" s="229"/>
      <c r="C314" s="229"/>
    </row>
    <row r="315" spans="2:3">
      <c r="B315" s="229"/>
      <c r="C315" s="229"/>
    </row>
    <row r="316" spans="2:3">
      <c r="B316" s="229"/>
      <c r="C316" s="229"/>
    </row>
    <row r="317" spans="2:3">
      <c r="B317" s="229"/>
      <c r="C317" s="229"/>
    </row>
    <row r="318" spans="2:3">
      <c r="B318" s="229"/>
      <c r="C318" s="229"/>
    </row>
  </sheetData>
  <mergeCells count="9">
    <mergeCell ref="B121:C121"/>
    <mergeCell ref="B185:C185"/>
    <mergeCell ref="B186:C186"/>
    <mergeCell ref="B1:C1"/>
    <mergeCell ref="B5:C5"/>
    <mergeCell ref="B6:C6"/>
    <mergeCell ref="B58:C58"/>
    <mergeCell ref="B59:C59"/>
    <mergeCell ref="B120:C120"/>
  </mergeCells>
  <pageMargins left="0.7" right="0.7" top="0.75" bottom="0.75" header="0.3" footer="0.3"/>
  <pageSetup scale="69" orientation="portrait" r:id="rId1"/>
  <rowBreaks count="3" manualBreakCount="3">
    <brk id="57" min="1" max="2" man="1"/>
    <brk id="119" min="1" max="2" man="1"/>
    <brk id="184" min="1" max="2" man="1"/>
  </rowBreaks>
  <colBreaks count="1" manualBreakCount="1">
    <brk id="3" max="5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zoomScale="86" zoomScaleNormal="86" workbookViewId="0">
      <selection activeCell="P19" sqref="P19"/>
    </sheetView>
  </sheetViews>
  <sheetFormatPr baseColWidth="10" defaultRowHeight="15"/>
  <cols>
    <col min="1" max="1" width="13" customWidth="1"/>
    <col min="2" max="4" width="14" customWidth="1"/>
    <col min="5" max="7" width="14" hidden="1" customWidth="1"/>
    <col min="8" max="8" width="14" customWidth="1"/>
    <col min="9" max="9" width="14.5703125" customWidth="1"/>
    <col min="10" max="10" width="14.28515625" bestFit="1" customWidth="1"/>
    <col min="11" max="11" width="14.42578125" customWidth="1"/>
    <col min="12" max="12" width="11.42578125" customWidth="1"/>
    <col min="13" max="13" width="13.140625" hidden="1" customWidth="1"/>
    <col min="14" max="14" width="15.28515625" hidden="1" customWidth="1"/>
    <col min="15" max="15" width="11.42578125" hidden="1" customWidth="1"/>
    <col min="16" max="16" width="12.5703125" bestFit="1" customWidth="1"/>
    <col min="17" max="21" width="11.42578125" hidden="1" customWidth="1"/>
    <col min="22" max="22" width="0" hidden="1" customWidth="1"/>
    <col min="23" max="23" width="12.5703125" hidden="1" customWidth="1"/>
    <col min="24" max="24" width="0" hidden="1" customWidth="1"/>
    <col min="257" max="257" width="13" customWidth="1"/>
    <col min="258" max="264" width="14" customWidth="1"/>
    <col min="265" max="265" width="14.5703125" customWidth="1"/>
    <col min="266" max="266" width="13.28515625" customWidth="1"/>
    <col min="267" max="267" width="14.42578125" customWidth="1"/>
    <col min="268" max="268" width="11.42578125" customWidth="1"/>
    <col min="269" max="269" width="13.140625" bestFit="1" customWidth="1"/>
    <col min="270" max="270" width="15.28515625" customWidth="1"/>
    <col min="272" max="272" width="12.5703125" bestFit="1" customWidth="1"/>
    <col min="273" max="277" width="11.42578125" customWidth="1"/>
    <col min="279" max="279" width="12.5703125" bestFit="1" customWidth="1"/>
    <col min="513" max="513" width="13" customWidth="1"/>
    <col min="514" max="520" width="14" customWidth="1"/>
    <col min="521" max="521" width="14.5703125" customWidth="1"/>
    <col min="522" max="522" width="13.28515625" customWidth="1"/>
    <col min="523" max="523" width="14.42578125" customWidth="1"/>
    <col min="524" max="524" width="11.42578125" customWidth="1"/>
    <col min="525" max="525" width="13.140625" bestFit="1" customWidth="1"/>
    <col min="526" max="526" width="15.28515625" customWidth="1"/>
    <col min="528" max="528" width="12.5703125" bestFit="1" customWidth="1"/>
    <col min="529" max="533" width="11.42578125" customWidth="1"/>
    <col min="535" max="535" width="12.5703125" bestFit="1" customWidth="1"/>
    <col min="769" max="769" width="13" customWidth="1"/>
    <col min="770" max="776" width="14" customWidth="1"/>
    <col min="777" max="777" width="14.5703125" customWidth="1"/>
    <col min="778" max="778" width="13.28515625" customWidth="1"/>
    <col min="779" max="779" width="14.42578125" customWidth="1"/>
    <col min="780" max="780" width="11.42578125" customWidth="1"/>
    <col min="781" max="781" width="13.140625" bestFit="1" customWidth="1"/>
    <col min="782" max="782" width="15.28515625" customWidth="1"/>
    <col min="784" max="784" width="12.5703125" bestFit="1" customWidth="1"/>
    <col min="785" max="789" width="11.42578125" customWidth="1"/>
    <col min="791" max="791" width="12.5703125" bestFit="1" customWidth="1"/>
    <col min="1025" max="1025" width="13" customWidth="1"/>
    <col min="1026" max="1032" width="14" customWidth="1"/>
    <col min="1033" max="1033" width="14.5703125" customWidth="1"/>
    <col min="1034" max="1034" width="13.28515625" customWidth="1"/>
    <col min="1035" max="1035" width="14.42578125" customWidth="1"/>
    <col min="1036" max="1036" width="11.42578125" customWidth="1"/>
    <col min="1037" max="1037" width="13.140625" bestFit="1" customWidth="1"/>
    <col min="1038" max="1038" width="15.28515625" customWidth="1"/>
    <col min="1040" max="1040" width="12.5703125" bestFit="1" customWidth="1"/>
    <col min="1041" max="1045" width="11.42578125" customWidth="1"/>
    <col min="1047" max="1047" width="12.5703125" bestFit="1" customWidth="1"/>
    <col min="1281" max="1281" width="13" customWidth="1"/>
    <col min="1282" max="1288" width="14" customWidth="1"/>
    <col min="1289" max="1289" width="14.5703125" customWidth="1"/>
    <col min="1290" max="1290" width="13.28515625" customWidth="1"/>
    <col min="1291" max="1291" width="14.42578125" customWidth="1"/>
    <col min="1292" max="1292" width="11.42578125" customWidth="1"/>
    <col min="1293" max="1293" width="13.140625" bestFit="1" customWidth="1"/>
    <col min="1294" max="1294" width="15.28515625" customWidth="1"/>
    <col min="1296" max="1296" width="12.5703125" bestFit="1" customWidth="1"/>
    <col min="1297" max="1301" width="11.42578125" customWidth="1"/>
    <col min="1303" max="1303" width="12.5703125" bestFit="1" customWidth="1"/>
    <col min="1537" max="1537" width="13" customWidth="1"/>
    <col min="1538" max="1544" width="14" customWidth="1"/>
    <col min="1545" max="1545" width="14.5703125" customWidth="1"/>
    <col min="1546" max="1546" width="13.28515625" customWidth="1"/>
    <col min="1547" max="1547" width="14.42578125" customWidth="1"/>
    <col min="1548" max="1548" width="11.42578125" customWidth="1"/>
    <col min="1549" max="1549" width="13.140625" bestFit="1" customWidth="1"/>
    <col min="1550" max="1550" width="15.28515625" customWidth="1"/>
    <col min="1552" max="1552" width="12.5703125" bestFit="1" customWidth="1"/>
    <col min="1553" max="1557" width="11.42578125" customWidth="1"/>
    <col min="1559" max="1559" width="12.5703125" bestFit="1" customWidth="1"/>
    <col min="1793" max="1793" width="13" customWidth="1"/>
    <col min="1794" max="1800" width="14" customWidth="1"/>
    <col min="1801" max="1801" width="14.5703125" customWidth="1"/>
    <col min="1802" max="1802" width="13.28515625" customWidth="1"/>
    <col min="1803" max="1803" width="14.42578125" customWidth="1"/>
    <col min="1804" max="1804" width="11.42578125" customWidth="1"/>
    <col min="1805" max="1805" width="13.140625" bestFit="1" customWidth="1"/>
    <col min="1806" max="1806" width="15.28515625" customWidth="1"/>
    <col min="1808" max="1808" width="12.5703125" bestFit="1" customWidth="1"/>
    <col min="1809" max="1813" width="11.42578125" customWidth="1"/>
    <col min="1815" max="1815" width="12.5703125" bestFit="1" customWidth="1"/>
    <col min="2049" max="2049" width="13" customWidth="1"/>
    <col min="2050" max="2056" width="14" customWidth="1"/>
    <col min="2057" max="2057" width="14.5703125" customWidth="1"/>
    <col min="2058" max="2058" width="13.28515625" customWidth="1"/>
    <col min="2059" max="2059" width="14.42578125" customWidth="1"/>
    <col min="2060" max="2060" width="11.42578125" customWidth="1"/>
    <col min="2061" max="2061" width="13.140625" bestFit="1" customWidth="1"/>
    <col min="2062" max="2062" width="15.28515625" customWidth="1"/>
    <col min="2064" max="2064" width="12.5703125" bestFit="1" customWidth="1"/>
    <col min="2065" max="2069" width="11.42578125" customWidth="1"/>
    <col min="2071" max="2071" width="12.5703125" bestFit="1" customWidth="1"/>
    <col min="2305" max="2305" width="13" customWidth="1"/>
    <col min="2306" max="2312" width="14" customWidth="1"/>
    <col min="2313" max="2313" width="14.5703125" customWidth="1"/>
    <col min="2314" max="2314" width="13.28515625" customWidth="1"/>
    <col min="2315" max="2315" width="14.42578125" customWidth="1"/>
    <col min="2316" max="2316" width="11.42578125" customWidth="1"/>
    <col min="2317" max="2317" width="13.140625" bestFit="1" customWidth="1"/>
    <col min="2318" max="2318" width="15.28515625" customWidth="1"/>
    <col min="2320" max="2320" width="12.5703125" bestFit="1" customWidth="1"/>
    <col min="2321" max="2325" width="11.42578125" customWidth="1"/>
    <col min="2327" max="2327" width="12.5703125" bestFit="1" customWidth="1"/>
    <col min="2561" max="2561" width="13" customWidth="1"/>
    <col min="2562" max="2568" width="14" customWidth="1"/>
    <col min="2569" max="2569" width="14.5703125" customWidth="1"/>
    <col min="2570" max="2570" width="13.28515625" customWidth="1"/>
    <col min="2571" max="2571" width="14.42578125" customWidth="1"/>
    <col min="2572" max="2572" width="11.42578125" customWidth="1"/>
    <col min="2573" max="2573" width="13.140625" bestFit="1" customWidth="1"/>
    <col min="2574" max="2574" width="15.28515625" customWidth="1"/>
    <col min="2576" max="2576" width="12.5703125" bestFit="1" customWidth="1"/>
    <col min="2577" max="2581" width="11.42578125" customWidth="1"/>
    <col min="2583" max="2583" width="12.5703125" bestFit="1" customWidth="1"/>
    <col min="2817" max="2817" width="13" customWidth="1"/>
    <col min="2818" max="2824" width="14" customWidth="1"/>
    <col min="2825" max="2825" width="14.5703125" customWidth="1"/>
    <col min="2826" max="2826" width="13.28515625" customWidth="1"/>
    <col min="2827" max="2827" width="14.42578125" customWidth="1"/>
    <col min="2828" max="2828" width="11.42578125" customWidth="1"/>
    <col min="2829" max="2829" width="13.140625" bestFit="1" customWidth="1"/>
    <col min="2830" max="2830" width="15.28515625" customWidth="1"/>
    <col min="2832" max="2832" width="12.5703125" bestFit="1" customWidth="1"/>
    <col min="2833" max="2837" width="11.42578125" customWidth="1"/>
    <col min="2839" max="2839" width="12.5703125" bestFit="1" customWidth="1"/>
    <col min="3073" max="3073" width="13" customWidth="1"/>
    <col min="3074" max="3080" width="14" customWidth="1"/>
    <col min="3081" max="3081" width="14.5703125" customWidth="1"/>
    <col min="3082" max="3082" width="13.28515625" customWidth="1"/>
    <col min="3083" max="3083" width="14.42578125" customWidth="1"/>
    <col min="3084" max="3084" width="11.42578125" customWidth="1"/>
    <col min="3085" max="3085" width="13.140625" bestFit="1" customWidth="1"/>
    <col min="3086" max="3086" width="15.28515625" customWidth="1"/>
    <col min="3088" max="3088" width="12.5703125" bestFit="1" customWidth="1"/>
    <col min="3089" max="3093" width="11.42578125" customWidth="1"/>
    <col min="3095" max="3095" width="12.5703125" bestFit="1" customWidth="1"/>
    <col min="3329" max="3329" width="13" customWidth="1"/>
    <col min="3330" max="3336" width="14" customWidth="1"/>
    <col min="3337" max="3337" width="14.5703125" customWidth="1"/>
    <col min="3338" max="3338" width="13.28515625" customWidth="1"/>
    <col min="3339" max="3339" width="14.42578125" customWidth="1"/>
    <col min="3340" max="3340" width="11.42578125" customWidth="1"/>
    <col min="3341" max="3341" width="13.140625" bestFit="1" customWidth="1"/>
    <col min="3342" max="3342" width="15.28515625" customWidth="1"/>
    <col min="3344" max="3344" width="12.5703125" bestFit="1" customWidth="1"/>
    <col min="3345" max="3349" width="11.42578125" customWidth="1"/>
    <col min="3351" max="3351" width="12.5703125" bestFit="1" customWidth="1"/>
    <col min="3585" max="3585" width="13" customWidth="1"/>
    <col min="3586" max="3592" width="14" customWidth="1"/>
    <col min="3593" max="3593" width="14.5703125" customWidth="1"/>
    <col min="3594" max="3594" width="13.28515625" customWidth="1"/>
    <col min="3595" max="3595" width="14.42578125" customWidth="1"/>
    <col min="3596" max="3596" width="11.42578125" customWidth="1"/>
    <col min="3597" max="3597" width="13.140625" bestFit="1" customWidth="1"/>
    <col min="3598" max="3598" width="15.28515625" customWidth="1"/>
    <col min="3600" max="3600" width="12.5703125" bestFit="1" customWidth="1"/>
    <col min="3601" max="3605" width="11.42578125" customWidth="1"/>
    <col min="3607" max="3607" width="12.5703125" bestFit="1" customWidth="1"/>
    <col min="3841" max="3841" width="13" customWidth="1"/>
    <col min="3842" max="3848" width="14" customWidth="1"/>
    <col min="3849" max="3849" width="14.5703125" customWidth="1"/>
    <col min="3850" max="3850" width="13.28515625" customWidth="1"/>
    <col min="3851" max="3851" width="14.42578125" customWidth="1"/>
    <col min="3852" max="3852" width="11.42578125" customWidth="1"/>
    <col min="3853" max="3853" width="13.140625" bestFit="1" customWidth="1"/>
    <col min="3854" max="3854" width="15.28515625" customWidth="1"/>
    <col min="3856" max="3856" width="12.5703125" bestFit="1" customWidth="1"/>
    <col min="3857" max="3861" width="11.42578125" customWidth="1"/>
    <col min="3863" max="3863" width="12.5703125" bestFit="1" customWidth="1"/>
    <col min="4097" max="4097" width="13" customWidth="1"/>
    <col min="4098" max="4104" width="14" customWidth="1"/>
    <col min="4105" max="4105" width="14.5703125" customWidth="1"/>
    <col min="4106" max="4106" width="13.28515625" customWidth="1"/>
    <col min="4107" max="4107" width="14.42578125" customWidth="1"/>
    <col min="4108" max="4108" width="11.42578125" customWidth="1"/>
    <col min="4109" max="4109" width="13.140625" bestFit="1" customWidth="1"/>
    <col min="4110" max="4110" width="15.28515625" customWidth="1"/>
    <col min="4112" max="4112" width="12.5703125" bestFit="1" customWidth="1"/>
    <col min="4113" max="4117" width="11.42578125" customWidth="1"/>
    <col min="4119" max="4119" width="12.5703125" bestFit="1" customWidth="1"/>
    <col min="4353" max="4353" width="13" customWidth="1"/>
    <col min="4354" max="4360" width="14" customWidth="1"/>
    <col min="4361" max="4361" width="14.5703125" customWidth="1"/>
    <col min="4362" max="4362" width="13.28515625" customWidth="1"/>
    <col min="4363" max="4363" width="14.42578125" customWidth="1"/>
    <col min="4364" max="4364" width="11.42578125" customWidth="1"/>
    <col min="4365" max="4365" width="13.140625" bestFit="1" customWidth="1"/>
    <col min="4366" max="4366" width="15.28515625" customWidth="1"/>
    <col min="4368" max="4368" width="12.5703125" bestFit="1" customWidth="1"/>
    <col min="4369" max="4373" width="11.42578125" customWidth="1"/>
    <col min="4375" max="4375" width="12.5703125" bestFit="1" customWidth="1"/>
    <col min="4609" max="4609" width="13" customWidth="1"/>
    <col min="4610" max="4616" width="14" customWidth="1"/>
    <col min="4617" max="4617" width="14.5703125" customWidth="1"/>
    <col min="4618" max="4618" width="13.28515625" customWidth="1"/>
    <col min="4619" max="4619" width="14.42578125" customWidth="1"/>
    <col min="4620" max="4620" width="11.42578125" customWidth="1"/>
    <col min="4621" max="4621" width="13.140625" bestFit="1" customWidth="1"/>
    <col min="4622" max="4622" width="15.28515625" customWidth="1"/>
    <col min="4624" max="4624" width="12.5703125" bestFit="1" customWidth="1"/>
    <col min="4625" max="4629" width="11.42578125" customWidth="1"/>
    <col min="4631" max="4631" width="12.5703125" bestFit="1" customWidth="1"/>
    <col min="4865" max="4865" width="13" customWidth="1"/>
    <col min="4866" max="4872" width="14" customWidth="1"/>
    <col min="4873" max="4873" width="14.5703125" customWidth="1"/>
    <col min="4874" max="4874" width="13.28515625" customWidth="1"/>
    <col min="4875" max="4875" width="14.42578125" customWidth="1"/>
    <col min="4876" max="4876" width="11.42578125" customWidth="1"/>
    <col min="4877" max="4877" width="13.140625" bestFit="1" customWidth="1"/>
    <col min="4878" max="4878" width="15.28515625" customWidth="1"/>
    <col min="4880" max="4880" width="12.5703125" bestFit="1" customWidth="1"/>
    <col min="4881" max="4885" width="11.42578125" customWidth="1"/>
    <col min="4887" max="4887" width="12.5703125" bestFit="1" customWidth="1"/>
    <col min="5121" max="5121" width="13" customWidth="1"/>
    <col min="5122" max="5128" width="14" customWidth="1"/>
    <col min="5129" max="5129" width="14.5703125" customWidth="1"/>
    <col min="5130" max="5130" width="13.28515625" customWidth="1"/>
    <col min="5131" max="5131" width="14.42578125" customWidth="1"/>
    <col min="5132" max="5132" width="11.42578125" customWidth="1"/>
    <col min="5133" max="5133" width="13.140625" bestFit="1" customWidth="1"/>
    <col min="5134" max="5134" width="15.28515625" customWidth="1"/>
    <col min="5136" max="5136" width="12.5703125" bestFit="1" customWidth="1"/>
    <col min="5137" max="5141" width="11.42578125" customWidth="1"/>
    <col min="5143" max="5143" width="12.5703125" bestFit="1" customWidth="1"/>
    <col min="5377" max="5377" width="13" customWidth="1"/>
    <col min="5378" max="5384" width="14" customWidth="1"/>
    <col min="5385" max="5385" width="14.5703125" customWidth="1"/>
    <col min="5386" max="5386" width="13.28515625" customWidth="1"/>
    <col min="5387" max="5387" width="14.42578125" customWidth="1"/>
    <col min="5388" max="5388" width="11.42578125" customWidth="1"/>
    <col min="5389" max="5389" width="13.140625" bestFit="1" customWidth="1"/>
    <col min="5390" max="5390" width="15.28515625" customWidth="1"/>
    <col min="5392" max="5392" width="12.5703125" bestFit="1" customWidth="1"/>
    <col min="5393" max="5397" width="11.42578125" customWidth="1"/>
    <col min="5399" max="5399" width="12.5703125" bestFit="1" customWidth="1"/>
    <col min="5633" max="5633" width="13" customWidth="1"/>
    <col min="5634" max="5640" width="14" customWidth="1"/>
    <col min="5641" max="5641" width="14.5703125" customWidth="1"/>
    <col min="5642" max="5642" width="13.28515625" customWidth="1"/>
    <col min="5643" max="5643" width="14.42578125" customWidth="1"/>
    <col min="5644" max="5644" width="11.42578125" customWidth="1"/>
    <col min="5645" max="5645" width="13.140625" bestFit="1" customWidth="1"/>
    <col min="5646" max="5646" width="15.28515625" customWidth="1"/>
    <col min="5648" max="5648" width="12.5703125" bestFit="1" customWidth="1"/>
    <col min="5649" max="5653" width="11.42578125" customWidth="1"/>
    <col min="5655" max="5655" width="12.5703125" bestFit="1" customWidth="1"/>
    <col min="5889" max="5889" width="13" customWidth="1"/>
    <col min="5890" max="5896" width="14" customWidth="1"/>
    <col min="5897" max="5897" width="14.5703125" customWidth="1"/>
    <col min="5898" max="5898" width="13.28515625" customWidth="1"/>
    <col min="5899" max="5899" width="14.42578125" customWidth="1"/>
    <col min="5900" max="5900" width="11.42578125" customWidth="1"/>
    <col min="5901" max="5901" width="13.140625" bestFit="1" customWidth="1"/>
    <col min="5902" max="5902" width="15.28515625" customWidth="1"/>
    <col min="5904" max="5904" width="12.5703125" bestFit="1" customWidth="1"/>
    <col min="5905" max="5909" width="11.42578125" customWidth="1"/>
    <col min="5911" max="5911" width="12.5703125" bestFit="1" customWidth="1"/>
    <col min="6145" max="6145" width="13" customWidth="1"/>
    <col min="6146" max="6152" width="14" customWidth="1"/>
    <col min="6153" max="6153" width="14.5703125" customWidth="1"/>
    <col min="6154" max="6154" width="13.28515625" customWidth="1"/>
    <col min="6155" max="6155" width="14.42578125" customWidth="1"/>
    <col min="6156" max="6156" width="11.42578125" customWidth="1"/>
    <col min="6157" max="6157" width="13.140625" bestFit="1" customWidth="1"/>
    <col min="6158" max="6158" width="15.28515625" customWidth="1"/>
    <col min="6160" max="6160" width="12.5703125" bestFit="1" customWidth="1"/>
    <col min="6161" max="6165" width="11.42578125" customWidth="1"/>
    <col min="6167" max="6167" width="12.5703125" bestFit="1" customWidth="1"/>
    <col min="6401" max="6401" width="13" customWidth="1"/>
    <col min="6402" max="6408" width="14" customWidth="1"/>
    <col min="6409" max="6409" width="14.5703125" customWidth="1"/>
    <col min="6410" max="6410" width="13.28515625" customWidth="1"/>
    <col min="6411" max="6411" width="14.42578125" customWidth="1"/>
    <col min="6412" max="6412" width="11.42578125" customWidth="1"/>
    <col min="6413" max="6413" width="13.140625" bestFit="1" customWidth="1"/>
    <col min="6414" max="6414" width="15.28515625" customWidth="1"/>
    <col min="6416" max="6416" width="12.5703125" bestFit="1" customWidth="1"/>
    <col min="6417" max="6421" width="11.42578125" customWidth="1"/>
    <col min="6423" max="6423" width="12.5703125" bestFit="1" customWidth="1"/>
    <col min="6657" max="6657" width="13" customWidth="1"/>
    <col min="6658" max="6664" width="14" customWidth="1"/>
    <col min="6665" max="6665" width="14.5703125" customWidth="1"/>
    <col min="6666" max="6666" width="13.28515625" customWidth="1"/>
    <col min="6667" max="6667" width="14.42578125" customWidth="1"/>
    <col min="6668" max="6668" width="11.42578125" customWidth="1"/>
    <col min="6669" max="6669" width="13.140625" bestFit="1" customWidth="1"/>
    <col min="6670" max="6670" width="15.28515625" customWidth="1"/>
    <col min="6672" max="6672" width="12.5703125" bestFit="1" customWidth="1"/>
    <col min="6673" max="6677" width="11.42578125" customWidth="1"/>
    <col min="6679" max="6679" width="12.5703125" bestFit="1" customWidth="1"/>
    <col min="6913" max="6913" width="13" customWidth="1"/>
    <col min="6914" max="6920" width="14" customWidth="1"/>
    <col min="6921" max="6921" width="14.5703125" customWidth="1"/>
    <col min="6922" max="6922" width="13.28515625" customWidth="1"/>
    <col min="6923" max="6923" width="14.42578125" customWidth="1"/>
    <col min="6924" max="6924" width="11.42578125" customWidth="1"/>
    <col min="6925" max="6925" width="13.140625" bestFit="1" customWidth="1"/>
    <col min="6926" max="6926" width="15.28515625" customWidth="1"/>
    <col min="6928" max="6928" width="12.5703125" bestFit="1" customWidth="1"/>
    <col min="6929" max="6933" width="11.42578125" customWidth="1"/>
    <col min="6935" max="6935" width="12.5703125" bestFit="1" customWidth="1"/>
    <col min="7169" max="7169" width="13" customWidth="1"/>
    <col min="7170" max="7176" width="14" customWidth="1"/>
    <col min="7177" max="7177" width="14.5703125" customWidth="1"/>
    <col min="7178" max="7178" width="13.28515625" customWidth="1"/>
    <col min="7179" max="7179" width="14.42578125" customWidth="1"/>
    <col min="7180" max="7180" width="11.42578125" customWidth="1"/>
    <col min="7181" max="7181" width="13.140625" bestFit="1" customWidth="1"/>
    <col min="7182" max="7182" width="15.28515625" customWidth="1"/>
    <col min="7184" max="7184" width="12.5703125" bestFit="1" customWidth="1"/>
    <col min="7185" max="7189" width="11.42578125" customWidth="1"/>
    <col min="7191" max="7191" width="12.5703125" bestFit="1" customWidth="1"/>
    <col min="7425" max="7425" width="13" customWidth="1"/>
    <col min="7426" max="7432" width="14" customWidth="1"/>
    <col min="7433" max="7433" width="14.5703125" customWidth="1"/>
    <col min="7434" max="7434" width="13.28515625" customWidth="1"/>
    <col min="7435" max="7435" width="14.42578125" customWidth="1"/>
    <col min="7436" max="7436" width="11.42578125" customWidth="1"/>
    <col min="7437" max="7437" width="13.140625" bestFit="1" customWidth="1"/>
    <col min="7438" max="7438" width="15.28515625" customWidth="1"/>
    <col min="7440" max="7440" width="12.5703125" bestFit="1" customWidth="1"/>
    <col min="7441" max="7445" width="11.42578125" customWidth="1"/>
    <col min="7447" max="7447" width="12.5703125" bestFit="1" customWidth="1"/>
    <col min="7681" max="7681" width="13" customWidth="1"/>
    <col min="7682" max="7688" width="14" customWidth="1"/>
    <col min="7689" max="7689" width="14.5703125" customWidth="1"/>
    <col min="7690" max="7690" width="13.28515625" customWidth="1"/>
    <col min="7691" max="7691" width="14.42578125" customWidth="1"/>
    <col min="7692" max="7692" width="11.42578125" customWidth="1"/>
    <col min="7693" max="7693" width="13.140625" bestFit="1" customWidth="1"/>
    <col min="7694" max="7694" width="15.28515625" customWidth="1"/>
    <col min="7696" max="7696" width="12.5703125" bestFit="1" customWidth="1"/>
    <col min="7697" max="7701" width="11.42578125" customWidth="1"/>
    <col min="7703" max="7703" width="12.5703125" bestFit="1" customWidth="1"/>
    <col min="7937" max="7937" width="13" customWidth="1"/>
    <col min="7938" max="7944" width="14" customWidth="1"/>
    <col min="7945" max="7945" width="14.5703125" customWidth="1"/>
    <col min="7946" max="7946" width="13.28515625" customWidth="1"/>
    <col min="7947" max="7947" width="14.42578125" customWidth="1"/>
    <col min="7948" max="7948" width="11.42578125" customWidth="1"/>
    <col min="7949" max="7949" width="13.140625" bestFit="1" customWidth="1"/>
    <col min="7950" max="7950" width="15.28515625" customWidth="1"/>
    <col min="7952" max="7952" width="12.5703125" bestFit="1" customWidth="1"/>
    <col min="7953" max="7957" width="11.42578125" customWidth="1"/>
    <col min="7959" max="7959" width="12.5703125" bestFit="1" customWidth="1"/>
    <col min="8193" max="8193" width="13" customWidth="1"/>
    <col min="8194" max="8200" width="14" customWidth="1"/>
    <col min="8201" max="8201" width="14.5703125" customWidth="1"/>
    <col min="8202" max="8202" width="13.28515625" customWidth="1"/>
    <col min="8203" max="8203" width="14.42578125" customWidth="1"/>
    <col min="8204" max="8204" width="11.42578125" customWidth="1"/>
    <col min="8205" max="8205" width="13.140625" bestFit="1" customWidth="1"/>
    <col min="8206" max="8206" width="15.28515625" customWidth="1"/>
    <col min="8208" max="8208" width="12.5703125" bestFit="1" customWidth="1"/>
    <col min="8209" max="8213" width="11.42578125" customWidth="1"/>
    <col min="8215" max="8215" width="12.5703125" bestFit="1" customWidth="1"/>
    <col min="8449" max="8449" width="13" customWidth="1"/>
    <col min="8450" max="8456" width="14" customWidth="1"/>
    <col min="8457" max="8457" width="14.5703125" customWidth="1"/>
    <col min="8458" max="8458" width="13.28515625" customWidth="1"/>
    <col min="8459" max="8459" width="14.42578125" customWidth="1"/>
    <col min="8460" max="8460" width="11.42578125" customWidth="1"/>
    <col min="8461" max="8461" width="13.140625" bestFit="1" customWidth="1"/>
    <col min="8462" max="8462" width="15.28515625" customWidth="1"/>
    <col min="8464" max="8464" width="12.5703125" bestFit="1" customWidth="1"/>
    <col min="8465" max="8469" width="11.42578125" customWidth="1"/>
    <col min="8471" max="8471" width="12.5703125" bestFit="1" customWidth="1"/>
    <col min="8705" max="8705" width="13" customWidth="1"/>
    <col min="8706" max="8712" width="14" customWidth="1"/>
    <col min="8713" max="8713" width="14.5703125" customWidth="1"/>
    <col min="8714" max="8714" width="13.28515625" customWidth="1"/>
    <col min="8715" max="8715" width="14.42578125" customWidth="1"/>
    <col min="8716" max="8716" width="11.42578125" customWidth="1"/>
    <col min="8717" max="8717" width="13.140625" bestFit="1" customWidth="1"/>
    <col min="8718" max="8718" width="15.28515625" customWidth="1"/>
    <col min="8720" max="8720" width="12.5703125" bestFit="1" customWidth="1"/>
    <col min="8721" max="8725" width="11.42578125" customWidth="1"/>
    <col min="8727" max="8727" width="12.5703125" bestFit="1" customWidth="1"/>
    <col min="8961" max="8961" width="13" customWidth="1"/>
    <col min="8962" max="8968" width="14" customWidth="1"/>
    <col min="8969" max="8969" width="14.5703125" customWidth="1"/>
    <col min="8970" max="8970" width="13.28515625" customWidth="1"/>
    <col min="8971" max="8971" width="14.42578125" customWidth="1"/>
    <col min="8972" max="8972" width="11.42578125" customWidth="1"/>
    <col min="8973" max="8973" width="13.140625" bestFit="1" customWidth="1"/>
    <col min="8974" max="8974" width="15.28515625" customWidth="1"/>
    <col min="8976" max="8976" width="12.5703125" bestFit="1" customWidth="1"/>
    <col min="8977" max="8981" width="11.42578125" customWidth="1"/>
    <col min="8983" max="8983" width="12.5703125" bestFit="1" customWidth="1"/>
    <col min="9217" max="9217" width="13" customWidth="1"/>
    <col min="9218" max="9224" width="14" customWidth="1"/>
    <col min="9225" max="9225" width="14.5703125" customWidth="1"/>
    <col min="9226" max="9226" width="13.28515625" customWidth="1"/>
    <col min="9227" max="9227" width="14.42578125" customWidth="1"/>
    <col min="9228" max="9228" width="11.42578125" customWidth="1"/>
    <col min="9229" max="9229" width="13.140625" bestFit="1" customWidth="1"/>
    <col min="9230" max="9230" width="15.28515625" customWidth="1"/>
    <col min="9232" max="9232" width="12.5703125" bestFit="1" customWidth="1"/>
    <col min="9233" max="9237" width="11.42578125" customWidth="1"/>
    <col min="9239" max="9239" width="12.5703125" bestFit="1" customWidth="1"/>
    <col min="9473" max="9473" width="13" customWidth="1"/>
    <col min="9474" max="9480" width="14" customWidth="1"/>
    <col min="9481" max="9481" width="14.5703125" customWidth="1"/>
    <col min="9482" max="9482" width="13.28515625" customWidth="1"/>
    <col min="9483" max="9483" width="14.42578125" customWidth="1"/>
    <col min="9484" max="9484" width="11.42578125" customWidth="1"/>
    <col min="9485" max="9485" width="13.140625" bestFit="1" customWidth="1"/>
    <col min="9486" max="9486" width="15.28515625" customWidth="1"/>
    <col min="9488" max="9488" width="12.5703125" bestFit="1" customWidth="1"/>
    <col min="9489" max="9493" width="11.42578125" customWidth="1"/>
    <col min="9495" max="9495" width="12.5703125" bestFit="1" customWidth="1"/>
    <col min="9729" max="9729" width="13" customWidth="1"/>
    <col min="9730" max="9736" width="14" customWidth="1"/>
    <col min="9737" max="9737" width="14.5703125" customWidth="1"/>
    <col min="9738" max="9738" width="13.28515625" customWidth="1"/>
    <col min="9739" max="9739" width="14.42578125" customWidth="1"/>
    <col min="9740" max="9740" width="11.42578125" customWidth="1"/>
    <col min="9741" max="9741" width="13.140625" bestFit="1" customWidth="1"/>
    <col min="9742" max="9742" width="15.28515625" customWidth="1"/>
    <col min="9744" max="9744" width="12.5703125" bestFit="1" customWidth="1"/>
    <col min="9745" max="9749" width="11.42578125" customWidth="1"/>
    <col min="9751" max="9751" width="12.5703125" bestFit="1" customWidth="1"/>
    <col min="9985" max="9985" width="13" customWidth="1"/>
    <col min="9986" max="9992" width="14" customWidth="1"/>
    <col min="9993" max="9993" width="14.5703125" customWidth="1"/>
    <col min="9994" max="9994" width="13.28515625" customWidth="1"/>
    <col min="9995" max="9995" width="14.42578125" customWidth="1"/>
    <col min="9996" max="9996" width="11.42578125" customWidth="1"/>
    <col min="9997" max="9997" width="13.140625" bestFit="1" customWidth="1"/>
    <col min="9998" max="9998" width="15.28515625" customWidth="1"/>
    <col min="10000" max="10000" width="12.5703125" bestFit="1" customWidth="1"/>
    <col min="10001" max="10005" width="11.42578125" customWidth="1"/>
    <col min="10007" max="10007" width="12.5703125" bestFit="1" customWidth="1"/>
    <col min="10241" max="10241" width="13" customWidth="1"/>
    <col min="10242" max="10248" width="14" customWidth="1"/>
    <col min="10249" max="10249" width="14.5703125" customWidth="1"/>
    <col min="10250" max="10250" width="13.28515625" customWidth="1"/>
    <col min="10251" max="10251" width="14.42578125" customWidth="1"/>
    <col min="10252" max="10252" width="11.42578125" customWidth="1"/>
    <col min="10253" max="10253" width="13.140625" bestFit="1" customWidth="1"/>
    <col min="10254" max="10254" width="15.28515625" customWidth="1"/>
    <col min="10256" max="10256" width="12.5703125" bestFit="1" customWidth="1"/>
    <col min="10257" max="10261" width="11.42578125" customWidth="1"/>
    <col min="10263" max="10263" width="12.5703125" bestFit="1" customWidth="1"/>
    <col min="10497" max="10497" width="13" customWidth="1"/>
    <col min="10498" max="10504" width="14" customWidth="1"/>
    <col min="10505" max="10505" width="14.5703125" customWidth="1"/>
    <col min="10506" max="10506" width="13.28515625" customWidth="1"/>
    <col min="10507" max="10507" width="14.42578125" customWidth="1"/>
    <col min="10508" max="10508" width="11.42578125" customWidth="1"/>
    <col min="10509" max="10509" width="13.140625" bestFit="1" customWidth="1"/>
    <col min="10510" max="10510" width="15.28515625" customWidth="1"/>
    <col min="10512" max="10512" width="12.5703125" bestFit="1" customWidth="1"/>
    <col min="10513" max="10517" width="11.42578125" customWidth="1"/>
    <col min="10519" max="10519" width="12.5703125" bestFit="1" customWidth="1"/>
    <col min="10753" max="10753" width="13" customWidth="1"/>
    <col min="10754" max="10760" width="14" customWidth="1"/>
    <col min="10761" max="10761" width="14.5703125" customWidth="1"/>
    <col min="10762" max="10762" width="13.28515625" customWidth="1"/>
    <col min="10763" max="10763" width="14.42578125" customWidth="1"/>
    <col min="10764" max="10764" width="11.42578125" customWidth="1"/>
    <col min="10765" max="10765" width="13.140625" bestFit="1" customWidth="1"/>
    <col min="10766" max="10766" width="15.28515625" customWidth="1"/>
    <col min="10768" max="10768" width="12.5703125" bestFit="1" customWidth="1"/>
    <col min="10769" max="10773" width="11.42578125" customWidth="1"/>
    <col min="10775" max="10775" width="12.5703125" bestFit="1" customWidth="1"/>
    <col min="11009" max="11009" width="13" customWidth="1"/>
    <col min="11010" max="11016" width="14" customWidth="1"/>
    <col min="11017" max="11017" width="14.5703125" customWidth="1"/>
    <col min="11018" max="11018" width="13.28515625" customWidth="1"/>
    <col min="11019" max="11019" width="14.42578125" customWidth="1"/>
    <col min="11020" max="11020" width="11.42578125" customWidth="1"/>
    <col min="11021" max="11021" width="13.140625" bestFit="1" customWidth="1"/>
    <col min="11022" max="11022" width="15.28515625" customWidth="1"/>
    <col min="11024" max="11024" width="12.5703125" bestFit="1" customWidth="1"/>
    <col min="11025" max="11029" width="11.42578125" customWidth="1"/>
    <col min="11031" max="11031" width="12.5703125" bestFit="1" customWidth="1"/>
    <col min="11265" max="11265" width="13" customWidth="1"/>
    <col min="11266" max="11272" width="14" customWidth="1"/>
    <col min="11273" max="11273" width="14.5703125" customWidth="1"/>
    <col min="11274" max="11274" width="13.28515625" customWidth="1"/>
    <col min="11275" max="11275" width="14.42578125" customWidth="1"/>
    <col min="11276" max="11276" width="11.42578125" customWidth="1"/>
    <col min="11277" max="11277" width="13.140625" bestFit="1" customWidth="1"/>
    <col min="11278" max="11278" width="15.28515625" customWidth="1"/>
    <col min="11280" max="11280" width="12.5703125" bestFit="1" customWidth="1"/>
    <col min="11281" max="11285" width="11.42578125" customWidth="1"/>
    <col min="11287" max="11287" width="12.5703125" bestFit="1" customWidth="1"/>
    <col min="11521" max="11521" width="13" customWidth="1"/>
    <col min="11522" max="11528" width="14" customWidth="1"/>
    <col min="11529" max="11529" width="14.5703125" customWidth="1"/>
    <col min="11530" max="11530" width="13.28515625" customWidth="1"/>
    <col min="11531" max="11531" width="14.42578125" customWidth="1"/>
    <col min="11532" max="11532" width="11.42578125" customWidth="1"/>
    <col min="11533" max="11533" width="13.140625" bestFit="1" customWidth="1"/>
    <col min="11534" max="11534" width="15.28515625" customWidth="1"/>
    <col min="11536" max="11536" width="12.5703125" bestFit="1" customWidth="1"/>
    <col min="11537" max="11541" width="11.42578125" customWidth="1"/>
    <col min="11543" max="11543" width="12.5703125" bestFit="1" customWidth="1"/>
    <col min="11777" max="11777" width="13" customWidth="1"/>
    <col min="11778" max="11784" width="14" customWidth="1"/>
    <col min="11785" max="11785" width="14.5703125" customWidth="1"/>
    <col min="11786" max="11786" width="13.28515625" customWidth="1"/>
    <col min="11787" max="11787" width="14.42578125" customWidth="1"/>
    <col min="11788" max="11788" width="11.42578125" customWidth="1"/>
    <col min="11789" max="11789" width="13.140625" bestFit="1" customWidth="1"/>
    <col min="11790" max="11790" width="15.28515625" customWidth="1"/>
    <col min="11792" max="11792" width="12.5703125" bestFit="1" customWidth="1"/>
    <col min="11793" max="11797" width="11.42578125" customWidth="1"/>
    <col min="11799" max="11799" width="12.5703125" bestFit="1" customWidth="1"/>
    <col min="12033" max="12033" width="13" customWidth="1"/>
    <col min="12034" max="12040" width="14" customWidth="1"/>
    <col min="12041" max="12041" width="14.5703125" customWidth="1"/>
    <col min="12042" max="12042" width="13.28515625" customWidth="1"/>
    <col min="12043" max="12043" width="14.42578125" customWidth="1"/>
    <col min="12044" max="12044" width="11.42578125" customWidth="1"/>
    <col min="12045" max="12045" width="13.140625" bestFit="1" customWidth="1"/>
    <col min="12046" max="12046" width="15.28515625" customWidth="1"/>
    <col min="12048" max="12048" width="12.5703125" bestFit="1" customWidth="1"/>
    <col min="12049" max="12053" width="11.42578125" customWidth="1"/>
    <col min="12055" max="12055" width="12.5703125" bestFit="1" customWidth="1"/>
    <col min="12289" max="12289" width="13" customWidth="1"/>
    <col min="12290" max="12296" width="14" customWidth="1"/>
    <col min="12297" max="12297" width="14.5703125" customWidth="1"/>
    <col min="12298" max="12298" width="13.28515625" customWidth="1"/>
    <col min="12299" max="12299" width="14.42578125" customWidth="1"/>
    <col min="12300" max="12300" width="11.42578125" customWidth="1"/>
    <col min="12301" max="12301" width="13.140625" bestFit="1" customWidth="1"/>
    <col min="12302" max="12302" width="15.28515625" customWidth="1"/>
    <col min="12304" max="12304" width="12.5703125" bestFit="1" customWidth="1"/>
    <col min="12305" max="12309" width="11.42578125" customWidth="1"/>
    <col min="12311" max="12311" width="12.5703125" bestFit="1" customWidth="1"/>
    <col min="12545" max="12545" width="13" customWidth="1"/>
    <col min="12546" max="12552" width="14" customWidth="1"/>
    <col min="12553" max="12553" width="14.5703125" customWidth="1"/>
    <col min="12554" max="12554" width="13.28515625" customWidth="1"/>
    <col min="12555" max="12555" width="14.42578125" customWidth="1"/>
    <col min="12556" max="12556" width="11.42578125" customWidth="1"/>
    <col min="12557" max="12557" width="13.140625" bestFit="1" customWidth="1"/>
    <col min="12558" max="12558" width="15.28515625" customWidth="1"/>
    <col min="12560" max="12560" width="12.5703125" bestFit="1" customWidth="1"/>
    <col min="12561" max="12565" width="11.42578125" customWidth="1"/>
    <col min="12567" max="12567" width="12.5703125" bestFit="1" customWidth="1"/>
    <col min="12801" max="12801" width="13" customWidth="1"/>
    <col min="12802" max="12808" width="14" customWidth="1"/>
    <col min="12809" max="12809" width="14.5703125" customWidth="1"/>
    <col min="12810" max="12810" width="13.28515625" customWidth="1"/>
    <col min="12811" max="12811" width="14.42578125" customWidth="1"/>
    <col min="12812" max="12812" width="11.42578125" customWidth="1"/>
    <col min="12813" max="12813" width="13.140625" bestFit="1" customWidth="1"/>
    <col min="12814" max="12814" width="15.28515625" customWidth="1"/>
    <col min="12816" max="12816" width="12.5703125" bestFit="1" customWidth="1"/>
    <col min="12817" max="12821" width="11.42578125" customWidth="1"/>
    <col min="12823" max="12823" width="12.5703125" bestFit="1" customWidth="1"/>
    <col min="13057" max="13057" width="13" customWidth="1"/>
    <col min="13058" max="13064" width="14" customWidth="1"/>
    <col min="13065" max="13065" width="14.5703125" customWidth="1"/>
    <col min="13066" max="13066" width="13.28515625" customWidth="1"/>
    <col min="13067" max="13067" width="14.42578125" customWidth="1"/>
    <col min="13068" max="13068" width="11.42578125" customWidth="1"/>
    <col min="13069" max="13069" width="13.140625" bestFit="1" customWidth="1"/>
    <col min="13070" max="13070" width="15.28515625" customWidth="1"/>
    <col min="13072" max="13072" width="12.5703125" bestFit="1" customWidth="1"/>
    <col min="13073" max="13077" width="11.42578125" customWidth="1"/>
    <col min="13079" max="13079" width="12.5703125" bestFit="1" customWidth="1"/>
    <col min="13313" max="13313" width="13" customWidth="1"/>
    <col min="13314" max="13320" width="14" customWidth="1"/>
    <col min="13321" max="13321" width="14.5703125" customWidth="1"/>
    <col min="13322" max="13322" width="13.28515625" customWidth="1"/>
    <col min="13323" max="13323" width="14.42578125" customWidth="1"/>
    <col min="13324" max="13324" width="11.42578125" customWidth="1"/>
    <col min="13325" max="13325" width="13.140625" bestFit="1" customWidth="1"/>
    <col min="13326" max="13326" width="15.28515625" customWidth="1"/>
    <col min="13328" max="13328" width="12.5703125" bestFit="1" customWidth="1"/>
    <col min="13329" max="13333" width="11.42578125" customWidth="1"/>
    <col min="13335" max="13335" width="12.5703125" bestFit="1" customWidth="1"/>
    <col min="13569" max="13569" width="13" customWidth="1"/>
    <col min="13570" max="13576" width="14" customWidth="1"/>
    <col min="13577" max="13577" width="14.5703125" customWidth="1"/>
    <col min="13578" max="13578" width="13.28515625" customWidth="1"/>
    <col min="13579" max="13579" width="14.42578125" customWidth="1"/>
    <col min="13580" max="13580" width="11.42578125" customWidth="1"/>
    <col min="13581" max="13581" width="13.140625" bestFit="1" customWidth="1"/>
    <col min="13582" max="13582" width="15.28515625" customWidth="1"/>
    <col min="13584" max="13584" width="12.5703125" bestFit="1" customWidth="1"/>
    <col min="13585" max="13589" width="11.42578125" customWidth="1"/>
    <col min="13591" max="13591" width="12.5703125" bestFit="1" customWidth="1"/>
    <col min="13825" max="13825" width="13" customWidth="1"/>
    <col min="13826" max="13832" width="14" customWidth="1"/>
    <col min="13833" max="13833" width="14.5703125" customWidth="1"/>
    <col min="13834" max="13834" width="13.28515625" customWidth="1"/>
    <col min="13835" max="13835" width="14.42578125" customWidth="1"/>
    <col min="13836" max="13836" width="11.42578125" customWidth="1"/>
    <col min="13837" max="13837" width="13.140625" bestFit="1" customWidth="1"/>
    <col min="13838" max="13838" width="15.28515625" customWidth="1"/>
    <col min="13840" max="13840" width="12.5703125" bestFit="1" customWidth="1"/>
    <col min="13841" max="13845" width="11.42578125" customWidth="1"/>
    <col min="13847" max="13847" width="12.5703125" bestFit="1" customWidth="1"/>
    <col min="14081" max="14081" width="13" customWidth="1"/>
    <col min="14082" max="14088" width="14" customWidth="1"/>
    <col min="14089" max="14089" width="14.5703125" customWidth="1"/>
    <col min="14090" max="14090" width="13.28515625" customWidth="1"/>
    <col min="14091" max="14091" width="14.42578125" customWidth="1"/>
    <col min="14092" max="14092" width="11.42578125" customWidth="1"/>
    <col min="14093" max="14093" width="13.140625" bestFit="1" customWidth="1"/>
    <col min="14094" max="14094" width="15.28515625" customWidth="1"/>
    <col min="14096" max="14096" width="12.5703125" bestFit="1" customWidth="1"/>
    <col min="14097" max="14101" width="11.42578125" customWidth="1"/>
    <col min="14103" max="14103" width="12.5703125" bestFit="1" customWidth="1"/>
    <col min="14337" max="14337" width="13" customWidth="1"/>
    <col min="14338" max="14344" width="14" customWidth="1"/>
    <col min="14345" max="14345" width="14.5703125" customWidth="1"/>
    <col min="14346" max="14346" width="13.28515625" customWidth="1"/>
    <col min="14347" max="14347" width="14.42578125" customWidth="1"/>
    <col min="14348" max="14348" width="11.42578125" customWidth="1"/>
    <col min="14349" max="14349" width="13.140625" bestFit="1" customWidth="1"/>
    <col min="14350" max="14350" width="15.28515625" customWidth="1"/>
    <col min="14352" max="14352" width="12.5703125" bestFit="1" customWidth="1"/>
    <col min="14353" max="14357" width="11.42578125" customWidth="1"/>
    <col min="14359" max="14359" width="12.5703125" bestFit="1" customWidth="1"/>
    <col min="14593" max="14593" width="13" customWidth="1"/>
    <col min="14594" max="14600" width="14" customWidth="1"/>
    <col min="14601" max="14601" width="14.5703125" customWidth="1"/>
    <col min="14602" max="14602" width="13.28515625" customWidth="1"/>
    <col min="14603" max="14603" width="14.42578125" customWidth="1"/>
    <col min="14604" max="14604" width="11.42578125" customWidth="1"/>
    <col min="14605" max="14605" width="13.140625" bestFit="1" customWidth="1"/>
    <col min="14606" max="14606" width="15.28515625" customWidth="1"/>
    <col min="14608" max="14608" width="12.5703125" bestFit="1" customWidth="1"/>
    <col min="14609" max="14613" width="11.42578125" customWidth="1"/>
    <col min="14615" max="14615" width="12.5703125" bestFit="1" customWidth="1"/>
    <col min="14849" max="14849" width="13" customWidth="1"/>
    <col min="14850" max="14856" width="14" customWidth="1"/>
    <col min="14857" max="14857" width="14.5703125" customWidth="1"/>
    <col min="14858" max="14858" width="13.28515625" customWidth="1"/>
    <col min="14859" max="14859" width="14.42578125" customWidth="1"/>
    <col min="14860" max="14860" width="11.42578125" customWidth="1"/>
    <col min="14861" max="14861" width="13.140625" bestFit="1" customWidth="1"/>
    <col min="14862" max="14862" width="15.28515625" customWidth="1"/>
    <col min="14864" max="14864" width="12.5703125" bestFit="1" customWidth="1"/>
    <col min="14865" max="14869" width="11.42578125" customWidth="1"/>
    <col min="14871" max="14871" width="12.5703125" bestFit="1" customWidth="1"/>
    <col min="15105" max="15105" width="13" customWidth="1"/>
    <col min="15106" max="15112" width="14" customWidth="1"/>
    <col min="15113" max="15113" width="14.5703125" customWidth="1"/>
    <col min="15114" max="15114" width="13.28515625" customWidth="1"/>
    <col min="15115" max="15115" width="14.42578125" customWidth="1"/>
    <col min="15116" max="15116" width="11.42578125" customWidth="1"/>
    <col min="15117" max="15117" width="13.140625" bestFit="1" customWidth="1"/>
    <col min="15118" max="15118" width="15.28515625" customWidth="1"/>
    <col min="15120" max="15120" width="12.5703125" bestFit="1" customWidth="1"/>
    <col min="15121" max="15125" width="11.42578125" customWidth="1"/>
    <col min="15127" max="15127" width="12.5703125" bestFit="1" customWidth="1"/>
    <col min="15361" max="15361" width="13" customWidth="1"/>
    <col min="15362" max="15368" width="14" customWidth="1"/>
    <col min="15369" max="15369" width="14.5703125" customWidth="1"/>
    <col min="15370" max="15370" width="13.28515625" customWidth="1"/>
    <col min="15371" max="15371" width="14.42578125" customWidth="1"/>
    <col min="15372" max="15372" width="11.42578125" customWidth="1"/>
    <col min="15373" max="15373" width="13.140625" bestFit="1" customWidth="1"/>
    <col min="15374" max="15374" width="15.28515625" customWidth="1"/>
    <col min="15376" max="15376" width="12.5703125" bestFit="1" customWidth="1"/>
    <col min="15377" max="15381" width="11.42578125" customWidth="1"/>
    <col min="15383" max="15383" width="12.5703125" bestFit="1" customWidth="1"/>
    <col min="15617" max="15617" width="13" customWidth="1"/>
    <col min="15618" max="15624" width="14" customWidth="1"/>
    <col min="15625" max="15625" width="14.5703125" customWidth="1"/>
    <col min="15626" max="15626" width="13.28515625" customWidth="1"/>
    <col min="15627" max="15627" width="14.42578125" customWidth="1"/>
    <col min="15628" max="15628" width="11.42578125" customWidth="1"/>
    <col min="15629" max="15629" width="13.140625" bestFit="1" customWidth="1"/>
    <col min="15630" max="15630" width="15.28515625" customWidth="1"/>
    <col min="15632" max="15632" width="12.5703125" bestFit="1" customWidth="1"/>
    <col min="15633" max="15637" width="11.42578125" customWidth="1"/>
    <col min="15639" max="15639" width="12.5703125" bestFit="1" customWidth="1"/>
    <col min="15873" max="15873" width="13" customWidth="1"/>
    <col min="15874" max="15880" width="14" customWidth="1"/>
    <col min="15881" max="15881" width="14.5703125" customWidth="1"/>
    <col min="15882" max="15882" width="13.28515625" customWidth="1"/>
    <col min="15883" max="15883" width="14.42578125" customWidth="1"/>
    <col min="15884" max="15884" width="11.42578125" customWidth="1"/>
    <col min="15885" max="15885" width="13.140625" bestFit="1" customWidth="1"/>
    <col min="15886" max="15886" width="15.28515625" customWidth="1"/>
    <col min="15888" max="15888" width="12.5703125" bestFit="1" customWidth="1"/>
    <col min="15889" max="15893" width="11.42578125" customWidth="1"/>
    <col min="15895" max="15895" width="12.5703125" bestFit="1" customWidth="1"/>
    <col min="16129" max="16129" width="13" customWidth="1"/>
    <col min="16130" max="16136" width="14" customWidth="1"/>
    <col min="16137" max="16137" width="14.5703125" customWidth="1"/>
    <col min="16138" max="16138" width="13.28515625" customWidth="1"/>
    <col min="16139" max="16139" width="14.42578125" customWidth="1"/>
    <col min="16140" max="16140" width="11.42578125" customWidth="1"/>
    <col min="16141" max="16141" width="13.140625" bestFit="1" customWidth="1"/>
    <col min="16142" max="16142" width="15.28515625" customWidth="1"/>
    <col min="16144" max="16144" width="12.5703125" bestFit="1" customWidth="1"/>
    <col min="16145" max="16149" width="11.42578125" customWidth="1"/>
    <col min="16151" max="16151" width="12.5703125" bestFit="1" customWidth="1"/>
  </cols>
  <sheetData>
    <row r="1" spans="1:23">
      <c r="A1" s="7" t="s">
        <v>1456</v>
      </c>
      <c r="B1" s="7"/>
      <c r="C1" s="7"/>
      <c r="D1" s="7"/>
      <c r="E1" s="7"/>
      <c r="F1" s="7"/>
      <c r="G1" s="7"/>
      <c r="H1" s="7"/>
    </row>
    <row r="2" spans="1:23">
      <c r="A2" s="7"/>
      <c r="B2" s="7"/>
      <c r="C2" s="7"/>
      <c r="D2" s="7"/>
      <c r="E2" s="7"/>
      <c r="F2" s="7"/>
      <c r="G2" s="7"/>
      <c r="H2" s="7"/>
      <c r="O2">
        <v>0</v>
      </c>
    </row>
    <row r="3" spans="1:23">
      <c r="A3" s="120"/>
      <c r="B3" s="612" t="s">
        <v>277</v>
      </c>
      <c r="C3" s="612"/>
      <c r="D3" s="612"/>
      <c r="E3" s="612"/>
      <c r="F3" s="120"/>
      <c r="G3" s="120"/>
      <c r="H3" s="120"/>
      <c r="I3" s="120"/>
      <c r="J3" s="613" t="s">
        <v>263</v>
      </c>
      <c r="K3" s="613"/>
      <c r="L3" s="613"/>
      <c r="M3" s="613"/>
    </row>
    <row r="4" spans="1:23">
      <c r="A4" s="121" t="s">
        <v>1051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2" t="s">
        <v>1052</v>
      </c>
      <c r="I4" s="121" t="s">
        <v>278</v>
      </c>
      <c r="J4" s="122">
        <v>1</v>
      </c>
      <c r="K4" s="122">
        <v>2</v>
      </c>
      <c r="L4" s="122">
        <v>3</v>
      </c>
      <c r="M4" s="122">
        <v>4</v>
      </c>
      <c r="N4" s="122">
        <v>5</v>
      </c>
      <c r="O4" s="122">
        <v>6</v>
      </c>
      <c r="P4" s="123" t="str">
        <f>+H4</f>
        <v>total</v>
      </c>
      <c r="Q4" s="122"/>
      <c r="R4" s="122"/>
      <c r="S4" s="122"/>
      <c r="T4" s="122"/>
      <c r="U4" s="122"/>
      <c r="V4" s="122"/>
    </row>
    <row r="5" spans="1:23">
      <c r="A5" s="121" t="s">
        <v>280</v>
      </c>
      <c r="B5" s="124">
        <v>2000000</v>
      </c>
      <c r="C5" s="124"/>
      <c r="D5" s="124"/>
      <c r="E5" s="124"/>
      <c r="F5" s="124"/>
      <c r="G5" s="124"/>
      <c r="H5" s="124">
        <f>SUM(B5:G5)</f>
        <v>2000000</v>
      </c>
      <c r="I5" s="577">
        <v>1.125</v>
      </c>
      <c r="J5" s="124">
        <f t="shared" ref="J5:J16" si="0">+B5*I5</f>
        <v>2250000</v>
      </c>
      <c r="K5" s="124">
        <f t="shared" ref="K5:K16" si="1">+I5*C5</f>
        <v>0</v>
      </c>
      <c r="L5" s="124">
        <f t="shared" ref="L5:L16" si="2">+I5*D5</f>
        <v>0</v>
      </c>
      <c r="M5" s="124">
        <f t="shared" ref="M5:M16" si="3">+I5*E5</f>
        <v>0</v>
      </c>
      <c r="N5" s="125">
        <f>+F5*I5</f>
        <v>0</v>
      </c>
      <c r="O5" s="125">
        <f>+G5*I5</f>
        <v>0</v>
      </c>
      <c r="P5" s="125">
        <f>SUM(J5:O5)</f>
        <v>2250000</v>
      </c>
      <c r="Q5" s="125">
        <f t="shared" ref="Q5:V16" si="4">+J5*$O$2</f>
        <v>0</v>
      </c>
      <c r="R5" s="125">
        <f t="shared" si="4"/>
        <v>0</v>
      </c>
      <c r="S5" s="125">
        <f t="shared" si="4"/>
        <v>0</v>
      </c>
      <c r="T5" s="125">
        <f t="shared" si="4"/>
        <v>0</v>
      </c>
      <c r="U5" s="125">
        <f t="shared" si="4"/>
        <v>0</v>
      </c>
      <c r="V5" s="125">
        <f t="shared" si="4"/>
        <v>0</v>
      </c>
      <c r="W5" s="125">
        <f>SUM(Q5:V5)</f>
        <v>0</v>
      </c>
    </row>
    <row r="6" spans="1:23">
      <c r="A6" s="121" t="s">
        <v>281</v>
      </c>
      <c r="B6" s="124"/>
      <c r="C6" s="124">
        <v>3000000</v>
      </c>
      <c r="D6" s="124"/>
      <c r="E6" s="124"/>
      <c r="F6" s="124"/>
      <c r="G6" s="124"/>
      <c r="H6" s="124">
        <f t="shared" ref="H6:H17" si="5">SUM(B6:G6)</f>
        <v>3000000</v>
      </c>
      <c r="I6" s="577">
        <v>1.111</v>
      </c>
      <c r="J6" s="124">
        <f t="shared" si="0"/>
        <v>0</v>
      </c>
      <c r="K6" s="124">
        <f t="shared" si="1"/>
        <v>3333000</v>
      </c>
      <c r="L6" s="124">
        <f t="shared" si="2"/>
        <v>0</v>
      </c>
      <c r="M6" s="124">
        <f t="shared" si="3"/>
        <v>0</v>
      </c>
      <c r="N6" s="125">
        <f t="shared" ref="N6:N16" si="6">+F6*I6</f>
        <v>0</v>
      </c>
      <c r="O6" s="125">
        <f t="shared" ref="O6:O16" si="7">+G6*I6</f>
        <v>0</v>
      </c>
      <c r="P6" s="125">
        <f t="shared" ref="P6:P16" si="8">SUM(J6:O6)</f>
        <v>3333000</v>
      </c>
      <c r="Q6" s="125">
        <f t="shared" si="4"/>
        <v>0</v>
      </c>
      <c r="R6" s="125">
        <f t="shared" si="4"/>
        <v>0</v>
      </c>
      <c r="S6" s="125">
        <f t="shared" si="4"/>
        <v>0</v>
      </c>
      <c r="T6" s="125">
        <f t="shared" si="4"/>
        <v>0</v>
      </c>
      <c r="U6" s="125">
        <f t="shared" si="4"/>
        <v>0</v>
      </c>
      <c r="V6" s="125">
        <f t="shared" si="4"/>
        <v>0</v>
      </c>
      <c r="W6" s="125">
        <f t="shared" ref="W6:W16" si="9">SUM(Q6:V6)</f>
        <v>0</v>
      </c>
    </row>
    <row r="7" spans="1:23">
      <c r="A7" s="121" t="s">
        <v>282</v>
      </c>
      <c r="B7" s="124"/>
      <c r="C7" s="124"/>
      <c r="D7" s="124">
        <v>3000000</v>
      </c>
      <c r="E7" s="124"/>
      <c r="F7" s="124"/>
      <c r="G7" s="124"/>
      <c r="H7" s="124">
        <f t="shared" si="5"/>
        <v>3000000</v>
      </c>
      <c r="I7" s="577">
        <v>1.1080000000000001</v>
      </c>
      <c r="J7" s="124">
        <f t="shared" si="0"/>
        <v>0</v>
      </c>
      <c r="K7" s="124">
        <f t="shared" si="1"/>
        <v>0</v>
      </c>
      <c r="L7" s="124">
        <f t="shared" si="2"/>
        <v>3324000.0000000005</v>
      </c>
      <c r="M7" s="124">
        <f t="shared" si="3"/>
        <v>0</v>
      </c>
      <c r="N7" s="125">
        <f t="shared" si="6"/>
        <v>0</v>
      </c>
      <c r="O7" s="125">
        <f t="shared" si="7"/>
        <v>0</v>
      </c>
      <c r="P7" s="125">
        <f t="shared" si="8"/>
        <v>3324000.0000000005</v>
      </c>
      <c r="Q7" s="125">
        <f t="shared" si="4"/>
        <v>0</v>
      </c>
      <c r="R7" s="125">
        <f t="shared" si="4"/>
        <v>0</v>
      </c>
      <c r="S7" s="125">
        <f t="shared" si="4"/>
        <v>0</v>
      </c>
      <c r="T7" s="125">
        <f t="shared" si="4"/>
        <v>0</v>
      </c>
      <c r="U7" s="125">
        <f t="shared" si="4"/>
        <v>0</v>
      </c>
      <c r="V7" s="125">
        <f t="shared" si="4"/>
        <v>0</v>
      </c>
      <c r="W7" s="125">
        <f t="shared" si="9"/>
        <v>0</v>
      </c>
    </row>
    <row r="8" spans="1:23">
      <c r="A8" s="121" t="s">
        <v>283</v>
      </c>
      <c r="B8" s="124"/>
      <c r="C8" s="124"/>
      <c r="D8" s="124"/>
      <c r="E8" s="124"/>
      <c r="F8" s="124"/>
      <c r="G8" s="124"/>
      <c r="H8" s="124">
        <f t="shared" si="5"/>
        <v>0</v>
      </c>
      <c r="I8" s="577">
        <v>1.0880000000000001</v>
      </c>
      <c r="J8" s="124">
        <f t="shared" si="0"/>
        <v>0</v>
      </c>
      <c r="K8" s="124">
        <f t="shared" si="1"/>
        <v>0</v>
      </c>
      <c r="L8" s="124">
        <f t="shared" si="2"/>
        <v>0</v>
      </c>
      <c r="M8" s="124">
        <f t="shared" si="3"/>
        <v>0</v>
      </c>
      <c r="N8" s="125">
        <f t="shared" si="6"/>
        <v>0</v>
      </c>
      <c r="O8" s="125">
        <f t="shared" si="7"/>
        <v>0</v>
      </c>
      <c r="P8" s="125">
        <f t="shared" si="8"/>
        <v>0</v>
      </c>
      <c r="Q8" s="125">
        <f t="shared" si="4"/>
        <v>0</v>
      </c>
      <c r="R8" s="125">
        <f t="shared" si="4"/>
        <v>0</v>
      </c>
      <c r="S8" s="125">
        <f t="shared" si="4"/>
        <v>0</v>
      </c>
      <c r="T8" s="125">
        <f t="shared" si="4"/>
        <v>0</v>
      </c>
      <c r="U8" s="125">
        <f t="shared" si="4"/>
        <v>0</v>
      </c>
      <c r="V8" s="125">
        <f t="shared" si="4"/>
        <v>0</v>
      </c>
      <c r="W8" s="125">
        <f t="shared" si="9"/>
        <v>0</v>
      </c>
    </row>
    <row r="9" spans="1:23">
      <c r="A9" s="121" t="s">
        <v>284</v>
      </c>
      <c r="B9" s="124"/>
      <c r="C9" s="124"/>
      <c r="D9" s="124"/>
      <c r="E9" s="124"/>
      <c r="F9" s="124"/>
      <c r="G9" s="124"/>
      <c r="H9" s="124">
        <f t="shared" si="5"/>
        <v>0</v>
      </c>
      <c r="I9" s="577">
        <v>1.073</v>
      </c>
      <c r="J9" s="124">
        <f t="shared" si="0"/>
        <v>0</v>
      </c>
      <c r="K9" s="124">
        <f t="shared" si="1"/>
        <v>0</v>
      </c>
      <c r="L9" s="124">
        <f t="shared" si="2"/>
        <v>0</v>
      </c>
      <c r="M9" s="124">
        <f t="shared" si="3"/>
        <v>0</v>
      </c>
      <c r="N9" s="125">
        <f t="shared" si="6"/>
        <v>0</v>
      </c>
      <c r="O9" s="125">
        <f t="shared" si="7"/>
        <v>0</v>
      </c>
      <c r="P9" s="125">
        <f t="shared" si="8"/>
        <v>0</v>
      </c>
      <c r="Q9" s="125">
        <f t="shared" si="4"/>
        <v>0</v>
      </c>
      <c r="R9" s="125">
        <f t="shared" si="4"/>
        <v>0</v>
      </c>
      <c r="S9" s="125">
        <f t="shared" si="4"/>
        <v>0</v>
      </c>
      <c r="T9" s="125">
        <f t="shared" si="4"/>
        <v>0</v>
      </c>
      <c r="U9" s="125">
        <f t="shared" si="4"/>
        <v>0</v>
      </c>
      <c r="V9" s="125">
        <f t="shared" si="4"/>
        <v>0</v>
      </c>
      <c r="W9" s="125">
        <f t="shared" si="9"/>
        <v>0</v>
      </c>
    </row>
    <row r="10" spans="1:23">
      <c r="A10" s="121" t="s">
        <v>285</v>
      </c>
      <c r="B10" s="124"/>
      <c r="C10" s="124"/>
      <c r="D10" s="124"/>
      <c r="E10" s="124"/>
      <c r="F10" s="124"/>
      <c r="G10" s="124"/>
      <c r="H10" s="124">
        <f t="shared" si="5"/>
        <v>0</v>
      </c>
      <c r="I10" s="577">
        <v>1.06</v>
      </c>
      <c r="J10" s="124">
        <f t="shared" si="0"/>
        <v>0</v>
      </c>
      <c r="K10" s="124">
        <f t="shared" si="1"/>
        <v>0</v>
      </c>
      <c r="L10" s="124">
        <f t="shared" si="2"/>
        <v>0</v>
      </c>
      <c r="M10" s="124">
        <f t="shared" si="3"/>
        <v>0</v>
      </c>
      <c r="N10" s="125">
        <f t="shared" si="6"/>
        <v>0</v>
      </c>
      <c r="O10" s="125">
        <f t="shared" si="7"/>
        <v>0</v>
      </c>
      <c r="P10" s="125">
        <f t="shared" si="8"/>
        <v>0</v>
      </c>
      <c r="Q10" s="125">
        <f t="shared" si="4"/>
        <v>0</v>
      </c>
      <c r="R10" s="125">
        <f t="shared" si="4"/>
        <v>0</v>
      </c>
      <c r="S10" s="125">
        <f t="shared" si="4"/>
        <v>0</v>
      </c>
      <c r="T10" s="125">
        <f t="shared" si="4"/>
        <v>0</v>
      </c>
      <c r="U10" s="125">
        <f t="shared" si="4"/>
        <v>0</v>
      </c>
      <c r="V10" s="125">
        <f t="shared" si="4"/>
        <v>0</v>
      </c>
      <c r="W10" s="125">
        <f t="shared" si="9"/>
        <v>0</v>
      </c>
    </row>
    <row r="11" spans="1:23">
      <c r="A11" s="121" t="s">
        <v>286</v>
      </c>
      <c r="B11" s="124"/>
      <c r="C11" s="124"/>
      <c r="D11" s="124"/>
      <c r="E11" s="124"/>
      <c r="F11" s="124"/>
      <c r="G11" s="124"/>
      <c r="H11" s="124">
        <f t="shared" si="5"/>
        <v>0</v>
      </c>
      <c r="I11" s="577">
        <v>1.05</v>
      </c>
      <c r="J11" s="124">
        <f t="shared" si="0"/>
        <v>0</v>
      </c>
      <c r="K11" s="124">
        <f t="shared" si="1"/>
        <v>0</v>
      </c>
      <c r="L11" s="124">
        <f t="shared" si="2"/>
        <v>0</v>
      </c>
      <c r="M11" s="124">
        <f t="shared" si="3"/>
        <v>0</v>
      </c>
      <c r="N11" s="125">
        <f t="shared" si="6"/>
        <v>0</v>
      </c>
      <c r="O11" s="125">
        <f t="shared" si="7"/>
        <v>0</v>
      </c>
      <c r="P11" s="125">
        <f t="shared" si="8"/>
        <v>0</v>
      </c>
      <c r="Q11" s="125">
        <f t="shared" si="4"/>
        <v>0</v>
      </c>
      <c r="R11" s="125">
        <f t="shared" si="4"/>
        <v>0</v>
      </c>
      <c r="S11" s="125">
        <f t="shared" si="4"/>
        <v>0</v>
      </c>
      <c r="T11" s="125">
        <f t="shared" si="4"/>
        <v>0</v>
      </c>
      <c r="U11" s="125">
        <f t="shared" si="4"/>
        <v>0</v>
      </c>
      <c r="V11" s="125">
        <f t="shared" si="4"/>
        <v>0</v>
      </c>
      <c r="W11" s="125">
        <f t="shared" si="9"/>
        <v>0</v>
      </c>
    </row>
    <row r="12" spans="1:23">
      <c r="A12" s="121" t="s">
        <v>287</v>
      </c>
      <c r="B12" s="124"/>
      <c r="C12" s="124"/>
      <c r="D12" s="124"/>
      <c r="E12" s="124"/>
      <c r="F12" s="124"/>
      <c r="G12" s="124"/>
      <c r="H12" s="124">
        <f t="shared" si="5"/>
        <v>0</v>
      </c>
      <c r="I12" s="577">
        <v>1.036</v>
      </c>
      <c r="J12" s="124">
        <f t="shared" si="0"/>
        <v>0</v>
      </c>
      <c r="K12" s="124">
        <f t="shared" si="1"/>
        <v>0</v>
      </c>
      <c r="L12" s="124">
        <f t="shared" si="2"/>
        <v>0</v>
      </c>
      <c r="M12" s="124">
        <f t="shared" si="3"/>
        <v>0</v>
      </c>
      <c r="N12" s="125">
        <f t="shared" si="6"/>
        <v>0</v>
      </c>
      <c r="O12" s="125">
        <f t="shared" si="7"/>
        <v>0</v>
      </c>
      <c r="P12" s="125">
        <f t="shared" si="8"/>
        <v>0</v>
      </c>
      <c r="Q12" s="125">
        <f t="shared" si="4"/>
        <v>0</v>
      </c>
      <c r="R12" s="125">
        <f t="shared" si="4"/>
        <v>0</v>
      </c>
      <c r="S12" s="125">
        <f t="shared" si="4"/>
        <v>0</v>
      </c>
      <c r="T12" s="125">
        <f t="shared" si="4"/>
        <v>0</v>
      </c>
      <c r="U12" s="125">
        <f t="shared" si="4"/>
        <v>0</v>
      </c>
      <c r="V12" s="125">
        <f t="shared" si="4"/>
        <v>0</v>
      </c>
      <c r="W12" s="125">
        <f t="shared" si="9"/>
        <v>0</v>
      </c>
    </row>
    <row r="13" spans="1:23">
      <c r="A13" s="121" t="s">
        <v>288</v>
      </c>
      <c r="B13" s="124"/>
      <c r="C13" s="124"/>
      <c r="D13" s="124"/>
      <c r="E13" s="124"/>
      <c r="F13" s="124"/>
      <c r="G13" s="124"/>
      <c r="H13" s="124">
        <f t="shared" si="5"/>
        <v>0</v>
      </c>
      <c r="I13" s="577">
        <v>1.024</v>
      </c>
      <c r="J13" s="124">
        <f t="shared" si="0"/>
        <v>0</v>
      </c>
      <c r="K13" s="124">
        <f t="shared" si="1"/>
        <v>0</v>
      </c>
      <c r="L13" s="124">
        <f t="shared" si="2"/>
        <v>0</v>
      </c>
      <c r="M13" s="124">
        <f t="shared" si="3"/>
        <v>0</v>
      </c>
      <c r="N13" s="125">
        <f t="shared" si="6"/>
        <v>0</v>
      </c>
      <c r="O13" s="125">
        <f t="shared" si="7"/>
        <v>0</v>
      </c>
      <c r="P13" s="125">
        <f t="shared" si="8"/>
        <v>0</v>
      </c>
      <c r="Q13" s="125">
        <f t="shared" si="4"/>
        <v>0</v>
      </c>
      <c r="R13" s="125">
        <f t="shared" si="4"/>
        <v>0</v>
      </c>
      <c r="S13" s="125">
        <f t="shared" si="4"/>
        <v>0</v>
      </c>
      <c r="T13" s="125">
        <f t="shared" si="4"/>
        <v>0</v>
      </c>
      <c r="U13" s="125">
        <f t="shared" si="4"/>
        <v>0</v>
      </c>
      <c r="V13" s="125">
        <f t="shared" si="4"/>
        <v>0</v>
      </c>
      <c r="W13" s="125">
        <f t="shared" si="9"/>
        <v>0</v>
      </c>
    </row>
    <row r="14" spans="1:23">
      <c r="A14" s="121" t="s">
        <v>289</v>
      </c>
      <c r="B14" s="124">
        <v>7000000</v>
      </c>
      <c r="C14" s="124">
        <v>7000000</v>
      </c>
      <c r="D14" s="124">
        <v>7000000</v>
      </c>
      <c r="E14" s="124"/>
      <c r="F14" s="124"/>
      <c r="G14" s="124"/>
      <c r="H14" s="124">
        <f t="shared" si="5"/>
        <v>21000000</v>
      </c>
      <c r="I14" s="577">
        <v>1.0149999999999999</v>
      </c>
      <c r="J14" s="124">
        <f t="shared" si="0"/>
        <v>7104999.9999999991</v>
      </c>
      <c r="K14" s="124">
        <f t="shared" si="1"/>
        <v>7104999.9999999991</v>
      </c>
      <c r="L14" s="124">
        <f t="shared" si="2"/>
        <v>7104999.9999999991</v>
      </c>
      <c r="M14" s="124">
        <f t="shared" si="3"/>
        <v>0</v>
      </c>
      <c r="N14" s="125">
        <f t="shared" si="6"/>
        <v>0</v>
      </c>
      <c r="O14" s="125">
        <f t="shared" si="7"/>
        <v>0</v>
      </c>
      <c r="P14" s="125">
        <f t="shared" si="8"/>
        <v>21314999.999999996</v>
      </c>
      <c r="Q14" s="125">
        <f t="shared" si="4"/>
        <v>0</v>
      </c>
      <c r="R14" s="125">
        <f t="shared" si="4"/>
        <v>0</v>
      </c>
      <c r="S14" s="125">
        <f t="shared" si="4"/>
        <v>0</v>
      </c>
      <c r="T14" s="125">
        <f t="shared" si="4"/>
        <v>0</v>
      </c>
      <c r="U14" s="125">
        <f t="shared" si="4"/>
        <v>0</v>
      </c>
      <c r="V14" s="125">
        <f t="shared" si="4"/>
        <v>0</v>
      </c>
      <c r="W14" s="125">
        <f t="shared" si="9"/>
        <v>0</v>
      </c>
    </row>
    <row r="15" spans="1:23">
      <c r="A15" s="121" t="s">
        <v>290</v>
      </c>
      <c r="B15" s="124"/>
      <c r="C15" s="124"/>
      <c r="D15" s="124"/>
      <c r="E15" s="124"/>
      <c r="F15" s="124"/>
      <c r="G15" s="124"/>
      <c r="H15" s="124">
        <f t="shared" si="5"/>
        <v>0</v>
      </c>
      <c r="I15" s="577">
        <v>1.01</v>
      </c>
      <c r="J15" s="124">
        <f t="shared" si="0"/>
        <v>0</v>
      </c>
      <c r="K15" s="124">
        <f t="shared" si="1"/>
        <v>0</v>
      </c>
      <c r="L15" s="124">
        <f t="shared" si="2"/>
        <v>0</v>
      </c>
      <c r="M15" s="124">
        <f t="shared" si="3"/>
        <v>0</v>
      </c>
      <c r="N15" s="125">
        <f t="shared" si="6"/>
        <v>0</v>
      </c>
      <c r="O15" s="125">
        <f t="shared" si="7"/>
        <v>0</v>
      </c>
      <c r="P15" s="125">
        <f t="shared" si="8"/>
        <v>0</v>
      </c>
      <c r="Q15" s="125">
        <f t="shared" si="4"/>
        <v>0</v>
      </c>
      <c r="R15" s="125">
        <f t="shared" si="4"/>
        <v>0</v>
      </c>
      <c r="S15" s="125">
        <f t="shared" si="4"/>
        <v>0</v>
      </c>
      <c r="T15" s="125">
        <f t="shared" si="4"/>
        <v>0</v>
      </c>
      <c r="U15" s="125">
        <f t="shared" si="4"/>
        <v>0</v>
      </c>
      <c r="V15" s="125">
        <f t="shared" si="4"/>
        <v>0</v>
      </c>
      <c r="W15" s="125">
        <f t="shared" si="9"/>
        <v>0</v>
      </c>
    </row>
    <row r="16" spans="1:23">
      <c r="A16" s="121" t="s">
        <v>291</v>
      </c>
      <c r="B16" s="124">
        <v>10000000</v>
      </c>
      <c r="C16" s="124">
        <v>10000000</v>
      </c>
      <c r="D16" s="124">
        <v>10000000</v>
      </c>
      <c r="E16" s="124"/>
      <c r="F16" s="124"/>
      <c r="G16" s="124"/>
      <c r="H16" s="124">
        <f t="shared" si="5"/>
        <v>30000000</v>
      </c>
      <c r="I16" s="577">
        <v>1</v>
      </c>
      <c r="J16" s="124">
        <f t="shared" si="0"/>
        <v>10000000</v>
      </c>
      <c r="K16" s="124">
        <f t="shared" si="1"/>
        <v>10000000</v>
      </c>
      <c r="L16" s="124">
        <f t="shared" si="2"/>
        <v>10000000</v>
      </c>
      <c r="M16" s="124">
        <f t="shared" si="3"/>
        <v>0</v>
      </c>
      <c r="N16" s="125">
        <f t="shared" si="6"/>
        <v>0</v>
      </c>
      <c r="O16" s="125">
        <f t="shared" si="7"/>
        <v>0</v>
      </c>
      <c r="P16" s="125">
        <f t="shared" si="8"/>
        <v>30000000</v>
      </c>
      <c r="Q16" s="125">
        <f t="shared" si="4"/>
        <v>0</v>
      </c>
      <c r="R16" s="125">
        <f t="shared" si="4"/>
        <v>0</v>
      </c>
      <c r="S16" s="125">
        <f t="shared" si="4"/>
        <v>0</v>
      </c>
      <c r="T16" s="125">
        <f t="shared" si="4"/>
        <v>0</v>
      </c>
      <c r="U16" s="125">
        <f t="shared" si="4"/>
        <v>0</v>
      </c>
      <c r="V16" s="125">
        <f t="shared" si="4"/>
        <v>0</v>
      </c>
      <c r="W16" s="125">
        <f t="shared" si="9"/>
        <v>0</v>
      </c>
    </row>
    <row r="17" spans="1:23" ht="15.75" thickBot="1">
      <c r="A17" s="126" t="s">
        <v>279</v>
      </c>
      <c r="B17" s="124">
        <f t="shared" ref="B17:G17" si="10">SUM(B5:B16)</f>
        <v>19000000</v>
      </c>
      <c r="C17" s="124">
        <f t="shared" si="10"/>
        <v>20000000</v>
      </c>
      <c r="D17" s="124">
        <f t="shared" si="10"/>
        <v>20000000</v>
      </c>
      <c r="E17" s="124">
        <f t="shared" si="10"/>
        <v>0</v>
      </c>
      <c r="F17" s="124">
        <f t="shared" si="10"/>
        <v>0</v>
      </c>
      <c r="G17" s="124">
        <f t="shared" si="10"/>
        <v>0</v>
      </c>
      <c r="H17" s="127">
        <f t="shared" si="5"/>
        <v>59000000</v>
      </c>
      <c r="I17" s="308"/>
      <c r="J17" s="124">
        <f t="shared" ref="J17:W17" si="11">SUM(J5:J16)</f>
        <v>19355000</v>
      </c>
      <c r="K17" s="124">
        <f t="shared" si="11"/>
        <v>20438000</v>
      </c>
      <c r="L17" s="124">
        <f t="shared" si="11"/>
        <v>20429000</v>
      </c>
      <c r="M17" s="124">
        <f t="shared" si="11"/>
        <v>0</v>
      </c>
      <c r="N17" s="124">
        <f t="shared" si="11"/>
        <v>0</v>
      </c>
      <c r="O17" s="124">
        <f t="shared" si="11"/>
        <v>0</v>
      </c>
      <c r="P17" s="124">
        <f t="shared" si="11"/>
        <v>60222000</v>
      </c>
      <c r="Q17" s="124">
        <f t="shared" si="11"/>
        <v>0</v>
      </c>
      <c r="R17" s="124">
        <f t="shared" si="11"/>
        <v>0</v>
      </c>
      <c r="S17" s="124">
        <f t="shared" si="11"/>
        <v>0</v>
      </c>
      <c r="T17" s="124">
        <f t="shared" si="11"/>
        <v>0</v>
      </c>
      <c r="U17" s="124">
        <f t="shared" si="11"/>
        <v>0</v>
      </c>
      <c r="V17" s="124">
        <f t="shared" si="11"/>
        <v>0</v>
      </c>
      <c r="W17" s="124">
        <f t="shared" si="11"/>
        <v>0</v>
      </c>
    </row>
    <row r="18" spans="1:23" ht="15.75" thickBot="1">
      <c r="H18" s="129">
        <f>SUM(H5:H16)</f>
        <v>59000000</v>
      </c>
      <c r="I18" s="308"/>
      <c r="P18" s="129">
        <f>SUM(J17:O17)</f>
        <v>60222000</v>
      </c>
      <c r="W18" s="129">
        <f>SUM(Q17:V17)</f>
        <v>0</v>
      </c>
    </row>
    <row r="19" spans="1:23">
      <c r="I19" s="308"/>
      <c r="P19" s="4">
        <f>+P18-H18</f>
        <v>1222000</v>
      </c>
    </row>
    <row r="22" spans="1:23">
      <c r="H22" s="4">
        <f>+H18-BALANCE!H11</f>
        <v>0</v>
      </c>
    </row>
  </sheetData>
  <mergeCells count="2">
    <mergeCell ref="B3:E3"/>
    <mergeCell ref="J3:M3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zoomScale="86" zoomScaleNormal="86" workbookViewId="0">
      <selection activeCell="A2" sqref="A2"/>
    </sheetView>
  </sheetViews>
  <sheetFormatPr baseColWidth="10" defaultRowHeight="15"/>
  <cols>
    <col min="2" max="2" width="14.7109375" customWidth="1"/>
    <col min="258" max="258" width="14.7109375" customWidth="1"/>
    <col min="514" max="514" width="14.7109375" customWidth="1"/>
    <col min="770" max="770" width="14.7109375" customWidth="1"/>
    <col min="1026" max="1026" width="14.7109375" customWidth="1"/>
    <col min="1282" max="1282" width="14.7109375" customWidth="1"/>
    <col min="1538" max="1538" width="14.7109375" customWidth="1"/>
    <col min="1794" max="1794" width="14.7109375" customWidth="1"/>
    <col min="2050" max="2050" width="14.7109375" customWidth="1"/>
    <col min="2306" max="2306" width="14.7109375" customWidth="1"/>
    <col min="2562" max="2562" width="14.7109375" customWidth="1"/>
    <col min="2818" max="2818" width="14.7109375" customWidth="1"/>
    <col min="3074" max="3074" width="14.7109375" customWidth="1"/>
    <col min="3330" max="3330" width="14.7109375" customWidth="1"/>
    <col min="3586" max="3586" width="14.7109375" customWidth="1"/>
    <col min="3842" max="3842" width="14.7109375" customWidth="1"/>
    <col min="4098" max="4098" width="14.7109375" customWidth="1"/>
    <col min="4354" max="4354" width="14.7109375" customWidth="1"/>
    <col min="4610" max="4610" width="14.7109375" customWidth="1"/>
    <col min="4866" max="4866" width="14.7109375" customWidth="1"/>
    <col min="5122" max="5122" width="14.7109375" customWidth="1"/>
    <col min="5378" max="5378" width="14.7109375" customWidth="1"/>
    <col min="5634" max="5634" width="14.7109375" customWidth="1"/>
    <col min="5890" max="5890" width="14.7109375" customWidth="1"/>
    <col min="6146" max="6146" width="14.7109375" customWidth="1"/>
    <col min="6402" max="6402" width="14.7109375" customWidth="1"/>
    <col min="6658" max="6658" width="14.7109375" customWidth="1"/>
    <col min="6914" max="6914" width="14.7109375" customWidth="1"/>
    <col min="7170" max="7170" width="14.7109375" customWidth="1"/>
    <col min="7426" max="7426" width="14.7109375" customWidth="1"/>
    <col min="7682" max="7682" width="14.7109375" customWidth="1"/>
    <col min="7938" max="7938" width="14.7109375" customWidth="1"/>
    <col min="8194" max="8194" width="14.7109375" customWidth="1"/>
    <col min="8450" max="8450" width="14.7109375" customWidth="1"/>
    <col min="8706" max="8706" width="14.7109375" customWidth="1"/>
    <col min="8962" max="8962" width="14.7109375" customWidth="1"/>
    <col min="9218" max="9218" width="14.7109375" customWidth="1"/>
    <col min="9474" max="9474" width="14.7109375" customWidth="1"/>
    <col min="9730" max="9730" width="14.7109375" customWidth="1"/>
    <col min="9986" max="9986" width="14.7109375" customWidth="1"/>
    <col min="10242" max="10242" width="14.7109375" customWidth="1"/>
    <col min="10498" max="10498" width="14.7109375" customWidth="1"/>
    <col min="10754" max="10754" width="14.7109375" customWidth="1"/>
    <col min="11010" max="11010" width="14.7109375" customWidth="1"/>
    <col min="11266" max="11266" width="14.7109375" customWidth="1"/>
    <col min="11522" max="11522" width="14.7109375" customWidth="1"/>
    <col min="11778" max="11778" width="14.7109375" customWidth="1"/>
    <col min="12034" max="12034" width="14.7109375" customWidth="1"/>
    <col min="12290" max="12290" width="14.7109375" customWidth="1"/>
    <col min="12546" max="12546" width="14.7109375" customWidth="1"/>
    <col min="12802" max="12802" width="14.7109375" customWidth="1"/>
    <col min="13058" max="13058" width="14.7109375" customWidth="1"/>
    <col min="13314" max="13314" width="14.7109375" customWidth="1"/>
    <col min="13570" max="13570" width="14.7109375" customWidth="1"/>
    <col min="13826" max="13826" width="14.7109375" customWidth="1"/>
    <col min="14082" max="14082" width="14.7109375" customWidth="1"/>
    <col min="14338" max="14338" width="14.7109375" customWidth="1"/>
    <col min="14594" max="14594" width="14.7109375" customWidth="1"/>
    <col min="14850" max="14850" width="14.7109375" customWidth="1"/>
    <col min="15106" max="15106" width="14.7109375" customWidth="1"/>
    <col min="15362" max="15362" width="14.7109375" customWidth="1"/>
    <col min="15618" max="15618" width="14.7109375" customWidth="1"/>
    <col min="15874" max="15874" width="14.7109375" customWidth="1"/>
    <col min="16130" max="16130" width="14.7109375" customWidth="1"/>
  </cols>
  <sheetData>
    <row r="1" spans="1:4">
      <c r="A1" s="110" t="s">
        <v>1457</v>
      </c>
      <c r="B1" s="111"/>
      <c r="D1" s="111"/>
    </row>
    <row r="2" spans="1:4">
      <c r="A2" s="112" t="s">
        <v>1477</v>
      </c>
      <c r="B2" s="111"/>
      <c r="D2" s="111"/>
    </row>
    <row r="3" spans="1:4">
      <c r="A3" s="113" t="s">
        <v>260</v>
      </c>
      <c r="B3" s="114" t="s">
        <v>261</v>
      </c>
      <c r="C3" s="113" t="s">
        <v>262</v>
      </c>
      <c r="D3" s="114" t="s">
        <v>263</v>
      </c>
    </row>
    <row r="4" spans="1:4">
      <c r="A4" s="115" t="s">
        <v>264</v>
      </c>
      <c r="B4" s="116"/>
      <c r="C4" s="577">
        <v>1.125</v>
      </c>
      <c r="D4" s="116">
        <f>+B4*C4</f>
        <v>0</v>
      </c>
    </row>
    <row r="5" spans="1:4">
      <c r="A5" s="115" t="s">
        <v>265</v>
      </c>
      <c r="B5" s="116"/>
      <c r="C5" s="577">
        <v>1.111</v>
      </c>
      <c r="D5" s="116">
        <f t="shared" ref="D5:D15" si="0">+B5*C5</f>
        <v>0</v>
      </c>
    </row>
    <row r="6" spans="1:4">
      <c r="A6" s="115" t="s">
        <v>266</v>
      </c>
      <c r="B6" s="116"/>
      <c r="C6" s="577">
        <v>1.1080000000000001</v>
      </c>
      <c r="D6" s="116">
        <f t="shared" si="0"/>
        <v>0</v>
      </c>
    </row>
    <row r="7" spans="1:4">
      <c r="A7" s="115" t="s">
        <v>267</v>
      </c>
      <c r="B7" s="116"/>
      <c r="C7" s="577">
        <v>1.0880000000000001</v>
      </c>
      <c r="D7" s="116">
        <f t="shared" si="0"/>
        <v>0</v>
      </c>
    </row>
    <row r="8" spans="1:4">
      <c r="A8" s="115" t="s">
        <v>268</v>
      </c>
      <c r="B8" s="116"/>
      <c r="C8" s="577">
        <v>1.073</v>
      </c>
      <c r="D8" s="116">
        <f t="shared" si="0"/>
        <v>0</v>
      </c>
    </row>
    <row r="9" spans="1:4">
      <c r="A9" s="115" t="s">
        <v>269</v>
      </c>
      <c r="B9" s="124"/>
      <c r="C9" s="577">
        <v>1.06</v>
      </c>
      <c r="D9" s="116">
        <f t="shared" si="0"/>
        <v>0</v>
      </c>
    </row>
    <row r="10" spans="1:4">
      <c r="A10" s="115" t="s">
        <v>270</v>
      </c>
      <c r="B10" s="124"/>
      <c r="C10" s="577">
        <v>1.05</v>
      </c>
      <c r="D10" s="116">
        <f t="shared" si="0"/>
        <v>0</v>
      </c>
    </row>
    <row r="11" spans="1:4">
      <c r="A11" s="115" t="s">
        <v>271</v>
      </c>
      <c r="B11" s="124"/>
      <c r="C11" s="577">
        <v>1.036</v>
      </c>
      <c r="D11" s="116">
        <f t="shared" si="0"/>
        <v>0</v>
      </c>
    </row>
    <row r="12" spans="1:4">
      <c r="A12" s="115" t="s">
        <v>272</v>
      </c>
      <c r="B12" s="124"/>
      <c r="C12" s="577">
        <v>1.024</v>
      </c>
      <c r="D12" s="116">
        <f t="shared" si="0"/>
        <v>0</v>
      </c>
    </row>
    <row r="13" spans="1:4">
      <c r="A13" s="115" t="s">
        <v>273</v>
      </c>
      <c r="B13" s="124">
        <v>1050000</v>
      </c>
      <c r="C13" s="577">
        <v>1.0149999999999999</v>
      </c>
      <c r="D13" s="116">
        <f t="shared" si="0"/>
        <v>1065750</v>
      </c>
    </row>
    <row r="14" spans="1:4">
      <c r="A14" s="115" t="s">
        <v>274</v>
      </c>
      <c r="B14" s="124"/>
      <c r="C14" s="577">
        <v>1.01</v>
      </c>
      <c r="D14" s="116">
        <f t="shared" si="0"/>
        <v>0</v>
      </c>
    </row>
    <row r="15" spans="1:4" ht="15.75" thickBot="1">
      <c r="A15" s="117" t="s">
        <v>275</v>
      </c>
      <c r="B15" s="127"/>
      <c r="C15" s="577">
        <v>1</v>
      </c>
      <c r="D15" s="116">
        <f t="shared" si="0"/>
        <v>0</v>
      </c>
    </row>
    <row r="16" spans="1:4" ht="15.75" thickBot="1">
      <c r="A16" s="118" t="s">
        <v>276</v>
      </c>
      <c r="B16" s="119">
        <f>SUM(B4:B15)</f>
        <v>1050000</v>
      </c>
      <c r="C16" s="119">
        <f>SUM(C4:C15)</f>
        <v>12.700000000000001</v>
      </c>
      <c r="D16" s="119">
        <f>SUM(D4:D15)</f>
        <v>1065750</v>
      </c>
    </row>
    <row r="17" spans="1:4">
      <c r="B17" s="111"/>
      <c r="D17" s="111"/>
    </row>
    <row r="18" spans="1:4">
      <c r="A18" s="112" t="s">
        <v>1435</v>
      </c>
      <c r="B18" s="111"/>
      <c r="D18" s="111"/>
    </row>
    <row r="19" spans="1:4">
      <c r="A19" s="113" t="s">
        <v>260</v>
      </c>
      <c r="B19" s="114" t="s">
        <v>261</v>
      </c>
      <c r="C19" s="113" t="s">
        <v>262</v>
      </c>
      <c r="D19" s="114" t="s">
        <v>263</v>
      </c>
    </row>
    <row r="20" spans="1:4">
      <c r="A20" s="115" t="s">
        <v>264</v>
      </c>
      <c r="B20" s="116"/>
      <c r="C20" s="577">
        <v>1.125</v>
      </c>
      <c r="D20" s="116">
        <f>+B20*C20</f>
        <v>0</v>
      </c>
    </row>
    <row r="21" spans="1:4">
      <c r="A21" s="115" t="s">
        <v>265</v>
      </c>
      <c r="B21" s="116"/>
      <c r="C21" s="577">
        <v>1.111</v>
      </c>
      <c r="D21" s="116">
        <f t="shared" ref="D21:D31" si="1">+B21*C21</f>
        <v>0</v>
      </c>
    </row>
    <row r="22" spans="1:4">
      <c r="A22" s="115" t="s">
        <v>266</v>
      </c>
      <c r="B22" s="116">
        <v>900000</v>
      </c>
      <c r="C22" s="577">
        <v>1.1080000000000001</v>
      </c>
      <c r="D22" s="116">
        <f t="shared" si="1"/>
        <v>997200.00000000012</v>
      </c>
    </row>
    <row r="23" spans="1:4">
      <c r="A23" s="115" t="s">
        <v>267</v>
      </c>
      <c r="B23" s="116"/>
      <c r="C23" s="577">
        <v>1.0880000000000001</v>
      </c>
      <c r="D23" s="116">
        <f t="shared" si="1"/>
        <v>0</v>
      </c>
    </row>
    <row r="24" spans="1:4">
      <c r="A24" s="115" t="s">
        <v>268</v>
      </c>
      <c r="B24" s="116"/>
      <c r="C24" s="577">
        <v>1.073</v>
      </c>
      <c r="D24" s="116">
        <f t="shared" si="1"/>
        <v>0</v>
      </c>
    </row>
    <row r="25" spans="1:4">
      <c r="A25" s="115" t="s">
        <v>269</v>
      </c>
      <c r="B25" s="116"/>
      <c r="C25" s="577">
        <v>1.06</v>
      </c>
      <c r="D25" s="116">
        <f t="shared" si="1"/>
        <v>0</v>
      </c>
    </row>
    <row r="26" spans="1:4">
      <c r="A26" s="115" t="s">
        <v>270</v>
      </c>
      <c r="B26" s="116"/>
      <c r="C26" s="577">
        <v>1.05</v>
      </c>
      <c r="D26" s="116">
        <f t="shared" si="1"/>
        <v>0</v>
      </c>
    </row>
    <row r="27" spans="1:4">
      <c r="A27" s="115" t="s">
        <v>271</v>
      </c>
      <c r="B27" s="116"/>
      <c r="C27" s="577">
        <v>1.036</v>
      </c>
      <c r="D27" s="116">
        <f t="shared" si="1"/>
        <v>0</v>
      </c>
    </row>
    <row r="28" spans="1:4">
      <c r="A28" s="115" t="s">
        <v>272</v>
      </c>
      <c r="B28" s="116"/>
      <c r="C28" s="577">
        <v>1.024</v>
      </c>
      <c r="D28" s="116">
        <f t="shared" si="1"/>
        <v>0</v>
      </c>
    </row>
    <row r="29" spans="1:4">
      <c r="A29" s="115" t="s">
        <v>273</v>
      </c>
      <c r="B29" s="116"/>
      <c r="C29" s="577">
        <v>1.0149999999999999</v>
      </c>
      <c r="D29" s="116">
        <f t="shared" si="1"/>
        <v>0</v>
      </c>
    </row>
    <row r="30" spans="1:4">
      <c r="A30" s="115" t="s">
        <v>274</v>
      </c>
      <c r="B30" s="116"/>
      <c r="C30" s="577">
        <v>1.01</v>
      </c>
      <c r="D30" s="116">
        <f t="shared" si="1"/>
        <v>0</v>
      </c>
    </row>
    <row r="31" spans="1:4" ht="15.75" thickBot="1">
      <c r="A31" s="117" t="s">
        <v>275</v>
      </c>
      <c r="B31" s="116"/>
      <c r="C31" s="577">
        <v>1</v>
      </c>
      <c r="D31" s="116">
        <f t="shared" si="1"/>
        <v>0</v>
      </c>
    </row>
    <row r="32" spans="1:4" ht="15.75" thickBot="1">
      <c r="A32" s="118" t="s">
        <v>276</v>
      </c>
      <c r="B32" s="119">
        <f>SUM(B20:B31)</f>
        <v>900000</v>
      </c>
      <c r="C32" s="119">
        <f>SUM(C20:C31)</f>
        <v>12.700000000000001</v>
      </c>
      <c r="D32" s="119">
        <f>SUM(D20:D31)</f>
        <v>997200.00000000012</v>
      </c>
    </row>
    <row r="33" spans="1:4">
      <c r="B33" s="111"/>
      <c r="D33" s="111"/>
    </row>
    <row r="34" spans="1:4">
      <c r="A34" s="112" t="s">
        <v>1479</v>
      </c>
      <c r="B34" s="111"/>
      <c r="D34" s="111"/>
    </row>
    <row r="35" spans="1:4">
      <c r="A35" s="113" t="s">
        <v>260</v>
      </c>
      <c r="B35" s="114" t="s">
        <v>261</v>
      </c>
      <c r="C35" s="113" t="s">
        <v>262</v>
      </c>
      <c r="D35" s="114" t="s">
        <v>263</v>
      </c>
    </row>
    <row r="36" spans="1:4">
      <c r="A36" s="115" t="s">
        <v>264</v>
      </c>
      <c r="B36" s="116"/>
      <c r="C36" s="577">
        <v>1.125</v>
      </c>
      <c r="D36" s="116">
        <f>+B36*C36</f>
        <v>0</v>
      </c>
    </row>
    <row r="37" spans="1:4">
      <c r="A37" s="115" t="s">
        <v>265</v>
      </c>
      <c r="B37" s="116"/>
      <c r="C37" s="577">
        <v>1.111</v>
      </c>
      <c r="D37" s="116">
        <f t="shared" ref="D37:D47" si="2">+B37*C37</f>
        <v>0</v>
      </c>
    </row>
    <row r="38" spans="1:4">
      <c r="A38" s="115" t="s">
        <v>266</v>
      </c>
      <c r="B38" s="116"/>
      <c r="C38" s="577">
        <v>1.1080000000000001</v>
      </c>
      <c r="D38" s="116">
        <f t="shared" si="2"/>
        <v>0</v>
      </c>
    </row>
    <row r="39" spans="1:4">
      <c r="A39" s="115" t="s">
        <v>267</v>
      </c>
      <c r="B39" s="116">
        <f>+BALANCE!J36</f>
        <v>202027</v>
      </c>
      <c r="C39" s="577">
        <v>1.0880000000000001</v>
      </c>
      <c r="D39" s="116">
        <f t="shared" si="2"/>
        <v>219805.37600000002</v>
      </c>
    </row>
    <row r="40" spans="1:4">
      <c r="A40" s="115" t="s">
        <v>268</v>
      </c>
      <c r="B40" s="116"/>
      <c r="C40" s="577">
        <v>1.073</v>
      </c>
      <c r="D40" s="116">
        <f t="shared" si="2"/>
        <v>0</v>
      </c>
    </row>
    <row r="41" spans="1:4">
      <c r="A41" s="115" t="s">
        <v>269</v>
      </c>
      <c r="B41" s="116"/>
      <c r="C41" s="577">
        <v>1.06</v>
      </c>
      <c r="D41" s="116">
        <f t="shared" si="2"/>
        <v>0</v>
      </c>
    </row>
    <row r="42" spans="1:4">
      <c r="A42" s="115" t="s">
        <v>270</v>
      </c>
      <c r="B42" s="116"/>
      <c r="C42" s="577">
        <v>1.05</v>
      </c>
      <c r="D42" s="116">
        <f t="shared" si="2"/>
        <v>0</v>
      </c>
    </row>
    <row r="43" spans="1:4">
      <c r="A43" s="115" t="s">
        <v>271</v>
      </c>
      <c r="B43" s="116"/>
      <c r="C43" s="577">
        <v>1.036</v>
      </c>
      <c r="D43" s="116">
        <f t="shared" si="2"/>
        <v>0</v>
      </c>
    </row>
    <row r="44" spans="1:4">
      <c r="A44" s="115" t="s">
        <v>272</v>
      </c>
      <c r="B44" s="116"/>
      <c r="C44" s="577">
        <v>1.024</v>
      </c>
      <c r="D44" s="116">
        <f t="shared" si="2"/>
        <v>0</v>
      </c>
    </row>
    <row r="45" spans="1:4">
      <c r="A45" s="115" t="s">
        <v>273</v>
      </c>
      <c r="B45" s="116"/>
      <c r="C45" s="577">
        <v>1.0149999999999999</v>
      </c>
      <c r="D45" s="116">
        <f t="shared" si="2"/>
        <v>0</v>
      </c>
    </row>
    <row r="46" spans="1:4">
      <c r="A46" s="115" t="s">
        <v>274</v>
      </c>
      <c r="B46" s="116"/>
      <c r="C46" s="577">
        <v>1.01</v>
      </c>
      <c r="D46" s="116">
        <f t="shared" si="2"/>
        <v>0</v>
      </c>
    </row>
    <row r="47" spans="1:4" ht="15.75" thickBot="1">
      <c r="A47" s="117" t="s">
        <v>275</v>
      </c>
      <c r="B47" s="116"/>
      <c r="C47" s="577">
        <v>1</v>
      </c>
      <c r="D47" s="116">
        <f t="shared" si="2"/>
        <v>0</v>
      </c>
    </row>
    <row r="48" spans="1:4" ht="15.75" thickBot="1">
      <c r="A48" s="118" t="s">
        <v>276</v>
      </c>
      <c r="B48" s="119">
        <f>SUM(B36:B47)</f>
        <v>202027</v>
      </c>
      <c r="C48" s="119">
        <f>SUM(C36:C47)</f>
        <v>12.700000000000001</v>
      </c>
      <c r="D48" s="119">
        <f>SUM(D36:D47)</f>
        <v>219805.37600000002</v>
      </c>
    </row>
    <row r="49" spans="1:4">
      <c r="A49" s="112"/>
      <c r="B49" s="111"/>
      <c r="D49" s="111"/>
    </row>
    <row r="50" spans="1:4">
      <c r="A50" s="112"/>
      <c r="B50" s="111"/>
      <c r="D50" s="111"/>
    </row>
    <row r="51" spans="1:4">
      <c r="A51" s="113" t="s">
        <v>260</v>
      </c>
      <c r="B51" s="114" t="s">
        <v>261</v>
      </c>
      <c r="C51" s="113" t="s">
        <v>262</v>
      </c>
      <c r="D51" s="114" t="s">
        <v>263</v>
      </c>
    </row>
    <row r="52" spans="1:4">
      <c r="A52" s="115" t="s">
        <v>264</v>
      </c>
      <c r="B52" s="116"/>
      <c r="C52" s="577">
        <v>1.125</v>
      </c>
      <c r="D52" s="116">
        <f>+B52*C52</f>
        <v>0</v>
      </c>
    </row>
    <row r="53" spans="1:4">
      <c r="A53" s="115" t="s">
        <v>265</v>
      </c>
      <c r="B53" s="116"/>
      <c r="C53" s="577">
        <v>1.111</v>
      </c>
      <c r="D53" s="116">
        <f t="shared" ref="D53:D63" si="3">+B53*C53</f>
        <v>0</v>
      </c>
    </row>
    <row r="54" spans="1:4">
      <c r="A54" s="115" t="s">
        <v>266</v>
      </c>
      <c r="B54" s="116"/>
      <c r="C54" s="577">
        <v>1.1080000000000001</v>
      </c>
      <c r="D54" s="116">
        <f t="shared" si="3"/>
        <v>0</v>
      </c>
    </row>
    <row r="55" spans="1:4">
      <c r="A55" s="115" t="s">
        <v>267</v>
      </c>
      <c r="B55" s="116"/>
      <c r="C55" s="577">
        <v>1.0880000000000001</v>
      </c>
      <c r="D55" s="116">
        <f t="shared" si="3"/>
        <v>0</v>
      </c>
    </row>
    <row r="56" spans="1:4">
      <c r="A56" s="115" t="s">
        <v>268</v>
      </c>
      <c r="B56" s="116"/>
      <c r="C56" s="577">
        <v>1.073</v>
      </c>
      <c r="D56" s="116">
        <f t="shared" si="3"/>
        <v>0</v>
      </c>
    </row>
    <row r="57" spans="1:4">
      <c r="A57" s="115" t="s">
        <v>269</v>
      </c>
      <c r="B57" s="116"/>
      <c r="C57" s="577">
        <v>1.06</v>
      </c>
      <c r="D57" s="116">
        <f t="shared" si="3"/>
        <v>0</v>
      </c>
    </row>
    <row r="58" spans="1:4">
      <c r="A58" s="115" t="s">
        <v>270</v>
      </c>
      <c r="B58" s="116"/>
      <c r="C58" s="577">
        <v>1.05</v>
      </c>
      <c r="D58" s="116">
        <f t="shared" si="3"/>
        <v>0</v>
      </c>
    </row>
    <row r="59" spans="1:4">
      <c r="A59" s="115" t="s">
        <v>271</v>
      </c>
      <c r="B59" s="116"/>
      <c r="C59" s="577">
        <v>1.036</v>
      </c>
      <c r="D59" s="116">
        <f t="shared" si="3"/>
        <v>0</v>
      </c>
    </row>
    <row r="60" spans="1:4">
      <c r="A60" s="115" t="s">
        <v>272</v>
      </c>
      <c r="B60" s="116"/>
      <c r="C60" s="577">
        <v>1.024</v>
      </c>
      <c r="D60" s="116">
        <f t="shared" si="3"/>
        <v>0</v>
      </c>
    </row>
    <row r="61" spans="1:4">
      <c r="A61" s="115" t="s">
        <v>273</v>
      </c>
      <c r="B61" s="116"/>
      <c r="C61" s="577">
        <v>1.0149999999999999</v>
      </c>
      <c r="D61" s="116">
        <f t="shared" si="3"/>
        <v>0</v>
      </c>
    </row>
    <row r="62" spans="1:4">
      <c r="A62" s="115" t="s">
        <v>274</v>
      </c>
      <c r="B62" s="116"/>
      <c r="C62" s="577">
        <v>1.01</v>
      </c>
      <c r="D62" s="116">
        <f t="shared" si="3"/>
        <v>0</v>
      </c>
    </row>
    <row r="63" spans="1:4" ht="15.75" thickBot="1">
      <c r="A63" s="117" t="s">
        <v>275</v>
      </c>
      <c r="B63" s="116"/>
      <c r="C63" s="577">
        <v>1</v>
      </c>
      <c r="D63" s="116">
        <f t="shared" si="3"/>
        <v>0</v>
      </c>
    </row>
    <row r="64" spans="1:4" ht="15.75" thickBot="1">
      <c r="A64" s="118" t="s">
        <v>276</v>
      </c>
      <c r="B64" s="119">
        <f>SUM(B52:B63)</f>
        <v>0</v>
      </c>
      <c r="C64" s="119">
        <f>SUM(C52:C63)</f>
        <v>12.700000000000001</v>
      </c>
      <c r="D64" s="119">
        <f>SUM(D52:D63)</f>
        <v>0</v>
      </c>
    </row>
    <row r="65" spans="1:4">
      <c r="A65" s="112"/>
      <c r="B65" s="111"/>
      <c r="D65" s="111"/>
    </row>
    <row r="66" spans="1:4">
      <c r="A66" s="112"/>
      <c r="B66" s="111"/>
      <c r="D66" s="111"/>
    </row>
    <row r="67" spans="1:4">
      <c r="A67" s="113" t="s">
        <v>260</v>
      </c>
      <c r="B67" s="114" t="s">
        <v>261</v>
      </c>
      <c r="C67" s="113" t="s">
        <v>262</v>
      </c>
      <c r="D67" s="114" t="s">
        <v>263</v>
      </c>
    </row>
    <row r="68" spans="1:4">
      <c r="A68" s="115" t="s">
        <v>264</v>
      </c>
      <c r="B68" s="116"/>
      <c r="C68" s="577">
        <v>1.125</v>
      </c>
      <c r="D68" s="116">
        <f>+B68*C68</f>
        <v>0</v>
      </c>
    </row>
    <row r="69" spans="1:4">
      <c r="A69" s="115" t="s">
        <v>265</v>
      </c>
      <c r="B69" s="116"/>
      <c r="C69" s="577">
        <v>1.111</v>
      </c>
      <c r="D69" s="116">
        <f t="shared" ref="D69:D79" si="4">+B69*C69</f>
        <v>0</v>
      </c>
    </row>
    <row r="70" spans="1:4">
      <c r="A70" s="115" t="s">
        <v>266</v>
      </c>
      <c r="B70" s="116"/>
      <c r="C70" s="577">
        <v>1.1080000000000001</v>
      </c>
      <c r="D70" s="116">
        <f t="shared" si="4"/>
        <v>0</v>
      </c>
    </row>
    <row r="71" spans="1:4">
      <c r="A71" s="115" t="s">
        <v>267</v>
      </c>
      <c r="B71" s="116"/>
      <c r="C71" s="577">
        <v>1.0880000000000001</v>
      </c>
      <c r="D71" s="116">
        <f t="shared" si="4"/>
        <v>0</v>
      </c>
    </row>
    <row r="72" spans="1:4">
      <c r="A72" s="115" t="s">
        <v>268</v>
      </c>
      <c r="B72" s="116"/>
      <c r="C72" s="577">
        <v>1.073</v>
      </c>
      <c r="D72" s="116">
        <f t="shared" si="4"/>
        <v>0</v>
      </c>
    </row>
    <row r="73" spans="1:4">
      <c r="A73" s="115" t="s">
        <v>269</v>
      </c>
      <c r="B73" s="116"/>
      <c r="C73" s="577">
        <v>1.06</v>
      </c>
      <c r="D73" s="116">
        <f t="shared" si="4"/>
        <v>0</v>
      </c>
    </row>
    <row r="74" spans="1:4">
      <c r="A74" s="115" t="s">
        <v>270</v>
      </c>
      <c r="B74" s="116"/>
      <c r="C74" s="577">
        <v>1.05</v>
      </c>
      <c r="D74" s="116">
        <f t="shared" si="4"/>
        <v>0</v>
      </c>
    </row>
    <row r="75" spans="1:4">
      <c r="A75" s="115" t="s">
        <v>271</v>
      </c>
      <c r="B75" s="116"/>
      <c r="C75" s="577">
        <v>1.036</v>
      </c>
      <c r="D75" s="116">
        <f t="shared" si="4"/>
        <v>0</v>
      </c>
    </row>
    <row r="76" spans="1:4">
      <c r="A76" s="115" t="s">
        <v>272</v>
      </c>
      <c r="B76" s="116"/>
      <c r="C76" s="577">
        <v>1.024</v>
      </c>
      <c r="D76" s="116">
        <f t="shared" si="4"/>
        <v>0</v>
      </c>
    </row>
    <row r="77" spans="1:4">
      <c r="A77" s="115" t="s">
        <v>273</v>
      </c>
      <c r="B77" s="116"/>
      <c r="C77" s="577">
        <v>1.0149999999999999</v>
      </c>
      <c r="D77" s="116">
        <f t="shared" si="4"/>
        <v>0</v>
      </c>
    </row>
    <row r="78" spans="1:4">
      <c r="A78" s="115" t="s">
        <v>274</v>
      </c>
      <c r="B78" s="116"/>
      <c r="C78" s="577">
        <v>1.01</v>
      </c>
      <c r="D78" s="116">
        <f t="shared" si="4"/>
        <v>0</v>
      </c>
    </row>
    <row r="79" spans="1:4" ht="15.75" thickBot="1">
      <c r="A79" s="117" t="s">
        <v>275</v>
      </c>
      <c r="B79" s="116"/>
      <c r="C79" s="577">
        <v>1</v>
      </c>
      <c r="D79" s="116">
        <f t="shared" si="4"/>
        <v>0</v>
      </c>
    </row>
    <row r="80" spans="1:4" ht="15.75" thickBot="1">
      <c r="A80" s="118" t="s">
        <v>276</v>
      </c>
      <c r="B80" s="119">
        <f>SUM(B68:B79)</f>
        <v>0</v>
      </c>
      <c r="C80" s="119">
        <f>SUM(C68:C79)</f>
        <v>12.700000000000001</v>
      </c>
      <c r="D80" s="119">
        <f>SUM(D68:D79)</f>
        <v>0</v>
      </c>
    </row>
    <row r="82" spans="1:4">
      <c r="A82" s="112"/>
      <c r="B82" s="111"/>
      <c r="D82" s="111"/>
    </row>
    <row r="83" spans="1:4">
      <c r="A83" s="113" t="s">
        <v>260</v>
      </c>
      <c r="B83" s="114" t="s">
        <v>261</v>
      </c>
      <c r="C83" s="113" t="s">
        <v>262</v>
      </c>
      <c r="D83" s="114" t="s">
        <v>263</v>
      </c>
    </row>
    <row r="84" spans="1:4">
      <c r="A84" s="115" t="s">
        <v>264</v>
      </c>
      <c r="B84" s="116"/>
      <c r="C84" s="577">
        <v>1.125</v>
      </c>
      <c r="D84" s="116">
        <f>+B84*C84</f>
        <v>0</v>
      </c>
    </row>
    <row r="85" spans="1:4">
      <c r="A85" s="115" t="s">
        <v>265</v>
      </c>
      <c r="B85" s="116"/>
      <c r="C85" s="577">
        <v>1.111</v>
      </c>
      <c r="D85" s="116">
        <f t="shared" ref="D85:D95" si="5">+B85*C85</f>
        <v>0</v>
      </c>
    </row>
    <row r="86" spans="1:4">
      <c r="A86" s="115" t="s">
        <v>266</v>
      </c>
      <c r="B86" s="116"/>
      <c r="C86" s="577">
        <v>1.1080000000000001</v>
      </c>
      <c r="D86" s="116">
        <f t="shared" si="5"/>
        <v>0</v>
      </c>
    </row>
    <row r="87" spans="1:4">
      <c r="A87" s="115" t="s">
        <v>267</v>
      </c>
      <c r="B87" s="116"/>
      <c r="C87" s="577">
        <v>1.0880000000000001</v>
      </c>
      <c r="D87" s="116">
        <f t="shared" si="5"/>
        <v>0</v>
      </c>
    </row>
    <row r="88" spans="1:4">
      <c r="A88" s="115" t="s">
        <v>268</v>
      </c>
      <c r="B88" s="116"/>
      <c r="C88" s="577">
        <v>1.073</v>
      </c>
      <c r="D88" s="116">
        <f t="shared" si="5"/>
        <v>0</v>
      </c>
    </row>
    <row r="89" spans="1:4">
      <c r="A89" s="115" t="s">
        <v>269</v>
      </c>
      <c r="B89" s="116"/>
      <c r="C89" s="577">
        <v>1.06</v>
      </c>
      <c r="D89" s="116">
        <f t="shared" si="5"/>
        <v>0</v>
      </c>
    </row>
    <row r="90" spans="1:4">
      <c r="A90" s="115" t="s">
        <v>270</v>
      </c>
      <c r="B90" s="116"/>
      <c r="C90" s="577">
        <v>1.05</v>
      </c>
      <c r="D90" s="116">
        <f t="shared" si="5"/>
        <v>0</v>
      </c>
    </row>
    <row r="91" spans="1:4">
      <c r="A91" s="115" t="s">
        <v>271</v>
      </c>
      <c r="B91" s="116"/>
      <c r="C91" s="577">
        <v>1.036</v>
      </c>
      <c r="D91" s="116">
        <f t="shared" si="5"/>
        <v>0</v>
      </c>
    </row>
    <row r="92" spans="1:4">
      <c r="A92" s="115" t="s">
        <v>272</v>
      </c>
      <c r="B92" s="116"/>
      <c r="C92" s="577">
        <v>1.024</v>
      </c>
      <c r="D92" s="116">
        <f t="shared" si="5"/>
        <v>0</v>
      </c>
    </row>
    <row r="93" spans="1:4">
      <c r="A93" s="115" t="s">
        <v>273</v>
      </c>
      <c r="B93" s="116"/>
      <c r="C93" s="577">
        <v>1.0149999999999999</v>
      </c>
      <c r="D93" s="116">
        <f t="shared" si="5"/>
        <v>0</v>
      </c>
    </row>
    <row r="94" spans="1:4">
      <c r="A94" s="115" t="s">
        <v>274</v>
      </c>
      <c r="B94" s="116"/>
      <c r="C94" s="577">
        <v>1.01</v>
      </c>
      <c r="D94" s="116">
        <f t="shared" si="5"/>
        <v>0</v>
      </c>
    </row>
    <row r="95" spans="1:4" ht="15.75" thickBot="1">
      <c r="A95" s="117" t="s">
        <v>275</v>
      </c>
      <c r="B95" s="116"/>
      <c r="C95" s="577">
        <v>1</v>
      </c>
      <c r="D95" s="116">
        <f t="shared" si="5"/>
        <v>0</v>
      </c>
    </row>
    <row r="96" spans="1:4" ht="15.75" thickBot="1">
      <c r="A96" s="118" t="s">
        <v>276</v>
      </c>
      <c r="B96" s="119">
        <f>SUM(B84:B95)</f>
        <v>0</v>
      </c>
      <c r="C96" s="119">
        <f>SUM(C84:C95)</f>
        <v>12.700000000000001</v>
      </c>
      <c r="D96" s="119">
        <f>SUM(D84:D95)</f>
        <v>0</v>
      </c>
    </row>
    <row r="98" spans="1:4">
      <c r="A98" s="112"/>
      <c r="B98" s="111"/>
      <c r="D98" s="111"/>
    </row>
    <row r="99" spans="1:4">
      <c r="A99" s="113" t="s">
        <v>260</v>
      </c>
      <c r="B99" s="114" t="s">
        <v>261</v>
      </c>
      <c r="C99" s="113" t="s">
        <v>262</v>
      </c>
      <c r="D99" s="114" t="s">
        <v>263</v>
      </c>
    </row>
    <row r="100" spans="1:4">
      <c r="A100" s="115" t="s">
        <v>264</v>
      </c>
      <c r="B100" s="116"/>
      <c r="C100" s="577">
        <v>1.125</v>
      </c>
      <c r="D100" s="116">
        <f>+B100*C100</f>
        <v>0</v>
      </c>
    </row>
    <row r="101" spans="1:4">
      <c r="A101" s="115" t="s">
        <v>265</v>
      </c>
      <c r="B101" s="116"/>
      <c r="C101" s="577">
        <v>1.111</v>
      </c>
      <c r="D101" s="116">
        <f t="shared" ref="D101:D111" si="6">+B101*C101</f>
        <v>0</v>
      </c>
    </row>
    <row r="102" spans="1:4">
      <c r="A102" s="115" t="s">
        <v>266</v>
      </c>
      <c r="B102" s="116"/>
      <c r="C102" s="577">
        <v>1.1080000000000001</v>
      </c>
      <c r="D102" s="116">
        <f t="shared" si="6"/>
        <v>0</v>
      </c>
    </row>
    <row r="103" spans="1:4">
      <c r="A103" s="115" t="s">
        <v>267</v>
      </c>
      <c r="B103" s="116"/>
      <c r="C103" s="577">
        <v>1.0880000000000001</v>
      </c>
      <c r="D103" s="116">
        <f t="shared" si="6"/>
        <v>0</v>
      </c>
    </row>
    <row r="104" spans="1:4">
      <c r="A104" s="115" t="s">
        <v>268</v>
      </c>
      <c r="B104" s="116"/>
      <c r="C104" s="577">
        <v>1.073</v>
      </c>
      <c r="D104" s="116">
        <f t="shared" si="6"/>
        <v>0</v>
      </c>
    </row>
    <row r="105" spans="1:4">
      <c r="A105" s="115" t="s">
        <v>269</v>
      </c>
      <c r="B105" s="116"/>
      <c r="C105" s="577">
        <v>1.06</v>
      </c>
      <c r="D105" s="116">
        <f t="shared" si="6"/>
        <v>0</v>
      </c>
    </row>
    <row r="106" spans="1:4">
      <c r="A106" s="115" t="s">
        <v>270</v>
      </c>
      <c r="B106" s="116"/>
      <c r="C106" s="577">
        <v>1.05</v>
      </c>
      <c r="D106" s="116">
        <f t="shared" si="6"/>
        <v>0</v>
      </c>
    </row>
    <row r="107" spans="1:4">
      <c r="A107" s="115" t="s">
        <v>271</v>
      </c>
      <c r="B107" s="116"/>
      <c r="C107" s="577">
        <v>1.036</v>
      </c>
      <c r="D107" s="116">
        <f t="shared" si="6"/>
        <v>0</v>
      </c>
    </row>
    <row r="108" spans="1:4">
      <c r="A108" s="115" t="s">
        <v>272</v>
      </c>
      <c r="B108" s="116"/>
      <c r="C108" s="577">
        <v>1.024</v>
      </c>
      <c r="D108" s="116">
        <f t="shared" si="6"/>
        <v>0</v>
      </c>
    </row>
    <row r="109" spans="1:4">
      <c r="A109" s="115" t="s">
        <v>273</v>
      </c>
      <c r="B109" s="116"/>
      <c r="C109" s="577">
        <v>1.0149999999999999</v>
      </c>
      <c r="D109" s="116">
        <f t="shared" si="6"/>
        <v>0</v>
      </c>
    </row>
    <row r="110" spans="1:4">
      <c r="A110" s="115" t="s">
        <v>274</v>
      </c>
      <c r="B110" s="116"/>
      <c r="C110" s="577">
        <v>1.01</v>
      </c>
      <c r="D110" s="116">
        <f t="shared" si="6"/>
        <v>0</v>
      </c>
    </row>
    <row r="111" spans="1:4" ht="15.75" thickBot="1">
      <c r="A111" s="117" t="s">
        <v>275</v>
      </c>
      <c r="B111" s="116"/>
      <c r="C111" s="577">
        <v>1</v>
      </c>
      <c r="D111" s="116">
        <f t="shared" si="6"/>
        <v>0</v>
      </c>
    </row>
    <row r="112" spans="1:4" ht="15.75" thickBot="1">
      <c r="A112" s="118" t="s">
        <v>276</v>
      </c>
      <c r="B112" s="119">
        <f>SUM(B100:B111)</f>
        <v>0</v>
      </c>
      <c r="C112" s="119">
        <f>SUM(C100:C111)</f>
        <v>12.700000000000001</v>
      </c>
      <c r="D112" s="119">
        <f>SUM(D100:D111)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J71"/>
  <sheetViews>
    <sheetView showGridLines="0" zoomScale="95" zoomScaleNormal="95" workbookViewId="0">
      <selection activeCell="F28" sqref="F28:G28"/>
    </sheetView>
  </sheetViews>
  <sheetFormatPr baseColWidth="10" defaultRowHeight="12.75"/>
  <cols>
    <col min="1" max="1" width="11.42578125" style="311"/>
    <col min="2" max="2" width="8.28515625" style="311" customWidth="1"/>
    <col min="3" max="3" width="16.28515625" style="311" customWidth="1"/>
    <col min="4" max="4" width="11.42578125" style="311"/>
    <col min="5" max="5" width="17.85546875" style="311" customWidth="1"/>
    <col min="6" max="6" width="16.85546875" style="311" customWidth="1"/>
    <col min="7" max="257" width="11.42578125" style="311"/>
    <col min="258" max="258" width="8.28515625" style="311" customWidth="1"/>
    <col min="259" max="259" width="16.28515625" style="311" customWidth="1"/>
    <col min="260" max="260" width="11.42578125" style="311"/>
    <col min="261" max="261" width="17.85546875" style="311" customWidth="1"/>
    <col min="262" max="262" width="16.85546875" style="311" customWidth="1"/>
    <col min="263" max="513" width="11.42578125" style="311"/>
    <col min="514" max="514" width="8.28515625" style="311" customWidth="1"/>
    <col min="515" max="515" width="16.28515625" style="311" customWidth="1"/>
    <col min="516" max="516" width="11.42578125" style="311"/>
    <col min="517" max="517" width="17.85546875" style="311" customWidth="1"/>
    <col min="518" max="518" width="16.85546875" style="311" customWidth="1"/>
    <col min="519" max="769" width="11.42578125" style="311"/>
    <col min="770" max="770" width="8.28515625" style="311" customWidth="1"/>
    <col min="771" max="771" width="16.28515625" style="311" customWidth="1"/>
    <col min="772" max="772" width="11.42578125" style="311"/>
    <col min="773" max="773" width="17.85546875" style="311" customWidth="1"/>
    <col min="774" max="774" width="16.85546875" style="311" customWidth="1"/>
    <col min="775" max="1025" width="11.42578125" style="311"/>
    <col min="1026" max="1026" width="8.28515625" style="311" customWidth="1"/>
    <col min="1027" max="1027" width="16.28515625" style="311" customWidth="1"/>
    <col min="1028" max="1028" width="11.42578125" style="311"/>
    <col min="1029" max="1029" width="17.85546875" style="311" customWidth="1"/>
    <col min="1030" max="1030" width="16.85546875" style="311" customWidth="1"/>
    <col min="1031" max="1281" width="11.42578125" style="311"/>
    <col min="1282" max="1282" width="8.28515625" style="311" customWidth="1"/>
    <col min="1283" max="1283" width="16.28515625" style="311" customWidth="1"/>
    <col min="1284" max="1284" width="11.42578125" style="311"/>
    <col min="1285" max="1285" width="17.85546875" style="311" customWidth="1"/>
    <col min="1286" max="1286" width="16.85546875" style="311" customWidth="1"/>
    <col min="1287" max="1537" width="11.42578125" style="311"/>
    <col min="1538" max="1538" width="8.28515625" style="311" customWidth="1"/>
    <col min="1539" max="1539" width="16.28515625" style="311" customWidth="1"/>
    <col min="1540" max="1540" width="11.42578125" style="311"/>
    <col min="1541" max="1541" width="17.85546875" style="311" customWidth="1"/>
    <col min="1542" max="1542" width="16.85546875" style="311" customWidth="1"/>
    <col min="1543" max="1793" width="11.42578125" style="311"/>
    <col min="1794" max="1794" width="8.28515625" style="311" customWidth="1"/>
    <col min="1795" max="1795" width="16.28515625" style="311" customWidth="1"/>
    <col min="1796" max="1796" width="11.42578125" style="311"/>
    <col min="1797" max="1797" width="17.85546875" style="311" customWidth="1"/>
    <col min="1798" max="1798" width="16.85546875" style="311" customWidth="1"/>
    <col min="1799" max="2049" width="11.42578125" style="311"/>
    <col min="2050" max="2050" width="8.28515625" style="311" customWidth="1"/>
    <col min="2051" max="2051" width="16.28515625" style="311" customWidth="1"/>
    <col min="2052" max="2052" width="11.42578125" style="311"/>
    <col min="2053" max="2053" width="17.85546875" style="311" customWidth="1"/>
    <col min="2054" max="2054" width="16.85546875" style="311" customWidth="1"/>
    <col min="2055" max="2305" width="11.42578125" style="311"/>
    <col min="2306" max="2306" width="8.28515625" style="311" customWidth="1"/>
    <col min="2307" max="2307" width="16.28515625" style="311" customWidth="1"/>
    <col min="2308" max="2308" width="11.42578125" style="311"/>
    <col min="2309" max="2309" width="17.85546875" style="311" customWidth="1"/>
    <col min="2310" max="2310" width="16.85546875" style="311" customWidth="1"/>
    <col min="2311" max="2561" width="11.42578125" style="311"/>
    <col min="2562" max="2562" width="8.28515625" style="311" customWidth="1"/>
    <col min="2563" max="2563" width="16.28515625" style="311" customWidth="1"/>
    <col min="2564" max="2564" width="11.42578125" style="311"/>
    <col min="2565" max="2565" width="17.85546875" style="311" customWidth="1"/>
    <col min="2566" max="2566" width="16.85546875" style="311" customWidth="1"/>
    <col min="2567" max="2817" width="11.42578125" style="311"/>
    <col min="2818" max="2818" width="8.28515625" style="311" customWidth="1"/>
    <col min="2819" max="2819" width="16.28515625" style="311" customWidth="1"/>
    <col min="2820" max="2820" width="11.42578125" style="311"/>
    <col min="2821" max="2821" width="17.85546875" style="311" customWidth="1"/>
    <col min="2822" max="2822" width="16.85546875" style="311" customWidth="1"/>
    <col min="2823" max="3073" width="11.42578125" style="311"/>
    <col min="3074" max="3074" width="8.28515625" style="311" customWidth="1"/>
    <col min="3075" max="3075" width="16.28515625" style="311" customWidth="1"/>
    <col min="3076" max="3076" width="11.42578125" style="311"/>
    <col min="3077" max="3077" width="17.85546875" style="311" customWidth="1"/>
    <col min="3078" max="3078" width="16.85546875" style="311" customWidth="1"/>
    <col min="3079" max="3329" width="11.42578125" style="311"/>
    <col min="3330" max="3330" width="8.28515625" style="311" customWidth="1"/>
    <col min="3331" max="3331" width="16.28515625" style="311" customWidth="1"/>
    <col min="3332" max="3332" width="11.42578125" style="311"/>
    <col min="3333" max="3333" width="17.85546875" style="311" customWidth="1"/>
    <col min="3334" max="3334" width="16.85546875" style="311" customWidth="1"/>
    <col min="3335" max="3585" width="11.42578125" style="311"/>
    <col min="3586" max="3586" width="8.28515625" style="311" customWidth="1"/>
    <col min="3587" max="3587" width="16.28515625" style="311" customWidth="1"/>
    <col min="3588" max="3588" width="11.42578125" style="311"/>
    <col min="3589" max="3589" width="17.85546875" style="311" customWidth="1"/>
    <col min="3590" max="3590" width="16.85546875" style="311" customWidth="1"/>
    <col min="3591" max="3841" width="11.42578125" style="311"/>
    <col min="3842" max="3842" width="8.28515625" style="311" customWidth="1"/>
    <col min="3843" max="3843" width="16.28515625" style="311" customWidth="1"/>
    <col min="3844" max="3844" width="11.42578125" style="311"/>
    <col min="3845" max="3845" width="17.85546875" style="311" customWidth="1"/>
    <col min="3846" max="3846" width="16.85546875" style="311" customWidth="1"/>
    <col min="3847" max="4097" width="11.42578125" style="311"/>
    <col min="4098" max="4098" width="8.28515625" style="311" customWidth="1"/>
    <col min="4099" max="4099" width="16.28515625" style="311" customWidth="1"/>
    <col min="4100" max="4100" width="11.42578125" style="311"/>
    <col min="4101" max="4101" width="17.85546875" style="311" customWidth="1"/>
    <col min="4102" max="4102" width="16.85546875" style="311" customWidth="1"/>
    <col min="4103" max="4353" width="11.42578125" style="311"/>
    <col min="4354" max="4354" width="8.28515625" style="311" customWidth="1"/>
    <col min="4355" max="4355" width="16.28515625" style="311" customWidth="1"/>
    <col min="4356" max="4356" width="11.42578125" style="311"/>
    <col min="4357" max="4357" width="17.85546875" style="311" customWidth="1"/>
    <col min="4358" max="4358" width="16.85546875" style="311" customWidth="1"/>
    <col min="4359" max="4609" width="11.42578125" style="311"/>
    <col min="4610" max="4610" width="8.28515625" style="311" customWidth="1"/>
    <col min="4611" max="4611" width="16.28515625" style="311" customWidth="1"/>
    <col min="4612" max="4612" width="11.42578125" style="311"/>
    <col min="4613" max="4613" width="17.85546875" style="311" customWidth="1"/>
    <col min="4614" max="4614" width="16.85546875" style="311" customWidth="1"/>
    <col min="4615" max="4865" width="11.42578125" style="311"/>
    <col min="4866" max="4866" width="8.28515625" style="311" customWidth="1"/>
    <col min="4867" max="4867" width="16.28515625" style="311" customWidth="1"/>
    <col min="4868" max="4868" width="11.42578125" style="311"/>
    <col min="4869" max="4869" width="17.85546875" style="311" customWidth="1"/>
    <col min="4870" max="4870" width="16.85546875" style="311" customWidth="1"/>
    <col min="4871" max="5121" width="11.42578125" style="311"/>
    <col min="5122" max="5122" width="8.28515625" style="311" customWidth="1"/>
    <col min="5123" max="5123" width="16.28515625" style="311" customWidth="1"/>
    <col min="5124" max="5124" width="11.42578125" style="311"/>
    <col min="5125" max="5125" width="17.85546875" style="311" customWidth="1"/>
    <col min="5126" max="5126" width="16.85546875" style="311" customWidth="1"/>
    <col min="5127" max="5377" width="11.42578125" style="311"/>
    <col min="5378" max="5378" width="8.28515625" style="311" customWidth="1"/>
    <col min="5379" max="5379" width="16.28515625" style="311" customWidth="1"/>
    <col min="5380" max="5380" width="11.42578125" style="311"/>
    <col min="5381" max="5381" width="17.85546875" style="311" customWidth="1"/>
    <col min="5382" max="5382" width="16.85546875" style="311" customWidth="1"/>
    <col min="5383" max="5633" width="11.42578125" style="311"/>
    <col min="5634" max="5634" width="8.28515625" style="311" customWidth="1"/>
    <col min="5635" max="5635" width="16.28515625" style="311" customWidth="1"/>
    <col min="5636" max="5636" width="11.42578125" style="311"/>
    <col min="5637" max="5637" width="17.85546875" style="311" customWidth="1"/>
    <col min="5638" max="5638" width="16.85546875" style="311" customWidth="1"/>
    <col min="5639" max="5889" width="11.42578125" style="311"/>
    <col min="5890" max="5890" width="8.28515625" style="311" customWidth="1"/>
    <col min="5891" max="5891" width="16.28515625" style="311" customWidth="1"/>
    <col min="5892" max="5892" width="11.42578125" style="311"/>
    <col min="5893" max="5893" width="17.85546875" style="311" customWidth="1"/>
    <col min="5894" max="5894" width="16.85546875" style="311" customWidth="1"/>
    <col min="5895" max="6145" width="11.42578125" style="311"/>
    <col min="6146" max="6146" width="8.28515625" style="311" customWidth="1"/>
    <col min="6147" max="6147" width="16.28515625" style="311" customWidth="1"/>
    <col min="6148" max="6148" width="11.42578125" style="311"/>
    <col min="6149" max="6149" width="17.85546875" style="311" customWidth="1"/>
    <col min="6150" max="6150" width="16.85546875" style="311" customWidth="1"/>
    <col min="6151" max="6401" width="11.42578125" style="311"/>
    <col min="6402" max="6402" width="8.28515625" style="311" customWidth="1"/>
    <col min="6403" max="6403" width="16.28515625" style="311" customWidth="1"/>
    <col min="6404" max="6404" width="11.42578125" style="311"/>
    <col min="6405" max="6405" width="17.85546875" style="311" customWidth="1"/>
    <col min="6406" max="6406" width="16.85546875" style="311" customWidth="1"/>
    <col min="6407" max="6657" width="11.42578125" style="311"/>
    <col min="6658" max="6658" width="8.28515625" style="311" customWidth="1"/>
    <col min="6659" max="6659" width="16.28515625" style="311" customWidth="1"/>
    <col min="6660" max="6660" width="11.42578125" style="311"/>
    <col min="6661" max="6661" width="17.85546875" style="311" customWidth="1"/>
    <col min="6662" max="6662" width="16.85546875" style="311" customWidth="1"/>
    <col min="6663" max="6913" width="11.42578125" style="311"/>
    <col min="6914" max="6914" width="8.28515625" style="311" customWidth="1"/>
    <col min="6915" max="6915" width="16.28515625" style="311" customWidth="1"/>
    <col min="6916" max="6916" width="11.42578125" style="311"/>
    <col min="6917" max="6917" width="17.85546875" style="311" customWidth="1"/>
    <col min="6918" max="6918" width="16.85546875" style="311" customWidth="1"/>
    <col min="6919" max="7169" width="11.42578125" style="311"/>
    <col min="7170" max="7170" width="8.28515625" style="311" customWidth="1"/>
    <col min="7171" max="7171" width="16.28515625" style="311" customWidth="1"/>
    <col min="7172" max="7172" width="11.42578125" style="311"/>
    <col min="7173" max="7173" width="17.85546875" style="311" customWidth="1"/>
    <col min="7174" max="7174" width="16.85546875" style="311" customWidth="1"/>
    <col min="7175" max="7425" width="11.42578125" style="311"/>
    <col min="7426" max="7426" width="8.28515625" style="311" customWidth="1"/>
    <col min="7427" max="7427" width="16.28515625" style="311" customWidth="1"/>
    <col min="7428" max="7428" width="11.42578125" style="311"/>
    <col min="7429" max="7429" width="17.85546875" style="311" customWidth="1"/>
    <col min="7430" max="7430" width="16.85546875" style="311" customWidth="1"/>
    <col min="7431" max="7681" width="11.42578125" style="311"/>
    <col min="7682" max="7682" width="8.28515625" style="311" customWidth="1"/>
    <col min="7683" max="7683" width="16.28515625" style="311" customWidth="1"/>
    <col min="7684" max="7684" width="11.42578125" style="311"/>
    <col min="7685" max="7685" width="17.85546875" style="311" customWidth="1"/>
    <col min="7686" max="7686" width="16.85546875" style="311" customWidth="1"/>
    <col min="7687" max="7937" width="11.42578125" style="311"/>
    <col min="7938" max="7938" width="8.28515625" style="311" customWidth="1"/>
    <col min="7939" max="7939" width="16.28515625" style="311" customWidth="1"/>
    <col min="7940" max="7940" width="11.42578125" style="311"/>
    <col min="7941" max="7941" width="17.85546875" style="311" customWidth="1"/>
    <col min="7942" max="7942" width="16.85546875" style="311" customWidth="1"/>
    <col min="7943" max="8193" width="11.42578125" style="311"/>
    <col min="8194" max="8194" width="8.28515625" style="311" customWidth="1"/>
    <col min="8195" max="8195" width="16.28515625" style="311" customWidth="1"/>
    <col min="8196" max="8196" width="11.42578125" style="311"/>
    <col min="8197" max="8197" width="17.85546875" style="311" customWidth="1"/>
    <col min="8198" max="8198" width="16.85546875" style="311" customWidth="1"/>
    <col min="8199" max="8449" width="11.42578125" style="311"/>
    <col min="8450" max="8450" width="8.28515625" style="311" customWidth="1"/>
    <col min="8451" max="8451" width="16.28515625" style="311" customWidth="1"/>
    <col min="8452" max="8452" width="11.42578125" style="311"/>
    <col min="8453" max="8453" width="17.85546875" style="311" customWidth="1"/>
    <col min="8454" max="8454" width="16.85546875" style="311" customWidth="1"/>
    <col min="8455" max="8705" width="11.42578125" style="311"/>
    <col min="8706" max="8706" width="8.28515625" style="311" customWidth="1"/>
    <col min="8707" max="8707" width="16.28515625" style="311" customWidth="1"/>
    <col min="8708" max="8708" width="11.42578125" style="311"/>
    <col min="8709" max="8709" width="17.85546875" style="311" customWidth="1"/>
    <col min="8710" max="8710" width="16.85546875" style="311" customWidth="1"/>
    <col min="8711" max="8961" width="11.42578125" style="311"/>
    <col min="8962" max="8962" width="8.28515625" style="311" customWidth="1"/>
    <col min="8963" max="8963" width="16.28515625" style="311" customWidth="1"/>
    <col min="8964" max="8964" width="11.42578125" style="311"/>
    <col min="8965" max="8965" width="17.85546875" style="311" customWidth="1"/>
    <col min="8966" max="8966" width="16.85546875" style="311" customWidth="1"/>
    <col min="8967" max="9217" width="11.42578125" style="311"/>
    <col min="9218" max="9218" width="8.28515625" style="311" customWidth="1"/>
    <col min="9219" max="9219" width="16.28515625" style="311" customWidth="1"/>
    <col min="9220" max="9220" width="11.42578125" style="311"/>
    <col min="9221" max="9221" width="17.85546875" style="311" customWidth="1"/>
    <col min="9222" max="9222" width="16.85546875" style="311" customWidth="1"/>
    <col min="9223" max="9473" width="11.42578125" style="311"/>
    <col min="9474" max="9474" width="8.28515625" style="311" customWidth="1"/>
    <col min="9475" max="9475" width="16.28515625" style="311" customWidth="1"/>
    <col min="9476" max="9476" width="11.42578125" style="311"/>
    <col min="9477" max="9477" width="17.85546875" style="311" customWidth="1"/>
    <col min="9478" max="9478" width="16.85546875" style="311" customWidth="1"/>
    <col min="9479" max="9729" width="11.42578125" style="311"/>
    <col min="9730" max="9730" width="8.28515625" style="311" customWidth="1"/>
    <col min="9731" max="9731" width="16.28515625" style="311" customWidth="1"/>
    <col min="9732" max="9732" width="11.42578125" style="311"/>
    <col min="9733" max="9733" width="17.85546875" style="311" customWidth="1"/>
    <col min="9734" max="9734" width="16.85546875" style="311" customWidth="1"/>
    <col min="9735" max="9985" width="11.42578125" style="311"/>
    <col min="9986" max="9986" width="8.28515625" style="311" customWidth="1"/>
    <col min="9987" max="9987" width="16.28515625" style="311" customWidth="1"/>
    <col min="9988" max="9988" width="11.42578125" style="311"/>
    <col min="9989" max="9989" width="17.85546875" style="311" customWidth="1"/>
    <col min="9990" max="9990" width="16.85546875" style="311" customWidth="1"/>
    <col min="9991" max="10241" width="11.42578125" style="311"/>
    <col min="10242" max="10242" width="8.28515625" style="311" customWidth="1"/>
    <col min="10243" max="10243" width="16.28515625" style="311" customWidth="1"/>
    <col min="10244" max="10244" width="11.42578125" style="311"/>
    <col min="10245" max="10245" width="17.85546875" style="311" customWidth="1"/>
    <col min="10246" max="10246" width="16.85546875" style="311" customWidth="1"/>
    <col min="10247" max="10497" width="11.42578125" style="311"/>
    <col min="10498" max="10498" width="8.28515625" style="311" customWidth="1"/>
    <col min="10499" max="10499" width="16.28515625" style="311" customWidth="1"/>
    <col min="10500" max="10500" width="11.42578125" style="311"/>
    <col min="10501" max="10501" width="17.85546875" style="311" customWidth="1"/>
    <col min="10502" max="10502" width="16.85546875" style="311" customWidth="1"/>
    <col min="10503" max="10753" width="11.42578125" style="311"/>
    <col min="10754" max="10754" width="8.28515625" style="311" customWidth="1"/>
    <col min="10755" max="10755" width="16.28515625" style="311" customWidth="1"/>
    <col min="10756" max="10756" width="11.42578125" style="311"/>
    <col min="10757" max="10757" width="17.85546875" style="311" customWidth="1"/>
    <col min="10758" max="10758" width="16.85546875" style="311" customWidth="1"/>
    <col min="10759" max="11009" width="11.42578125" style="311"/>
    <col min="11010" max="11010" width="8.28515625" style="311" customWidth="1"/>
    <col min="11011" max="11011" width="16.28515625" style="311" customWidth="1"/>
    <col min="11012" max="11012" width="11.42578125" style="311"/>
    <col min="11013" max="11013" width="17.85546875" style="311" customWidth="1"/>
    <col min="11014" max="11014" width="16.85546875" style="311" customWidth="1"/>
    <col min="11015" max="11265" width="11.42578125" style="311"/>
    <col min="11266" max="11266" width="8.28515625" style="311" customWidth="1"/>
    <col min="11267" max="11267" width="16.28515625" style="311" customWidth="1"/>
    <col min="11268" max="11268" width="11.42578125" style="311"/>
    <col min="11269" max="11269" width="17.85546875" style="311" customWidth="1"/>
    <col min="11270" max="11270" width="16.85546875" style="311" customWidth="1"/>
    <col min="11271" max="11521" width="11.42578125" style="311"/>
    <col min="11522" max="11522" width="8.28515625" style="311" customWidth="1"/>
    <col min="11523" max="11523" width="16.28515625" style="311" customWidth="1"/>
    <col min="11524" max="11524" width="11.42578125" style="311"/>
    <col min="11525" max="11525" width="17.85546875" style="311" customWidth="1"/>
    <col min="11526" max="11526" width="16.85546875" style="311" customWidth="1"/>
    <col min="11527" max="11777" width="11.42578125" style="311"/>
    <col min="11778" max="11778" width="8.28515625" style="311" customWidth="1"/>
    <col min="11779" max="11779" width="16.28515625" style="311" customWidth="1"/>
    <col min="11780" max="11780" width="11.42578125" style="311"/>
    <col min="11781" max="11781" width="17.85546875" style="311" customWidth="1"/>
    <col min="11782" max="11782" width="16.85546875" style="311" customWidth="1"/>
    <col min="11783" max="12033" width="11.42578125" style="311"/>
    <col min="12034" max="12034" width="8.28515625" style="311" customWidth="1"/>
    <col min="12035" max="12035" width="16.28515625" style="311" customWidth="1"/>
    <col min="12036" max="12036" width="11.42578125" style="311"/>
    <col min="12037" max="12037" width="17.85546875" style="311" customWidth="1"/>
    <col min="12038" max="12038" width="16.85546875" style="311" customWidth="1"/>
    <col min="12039" max="12289" width="11.42578125" style="311"/>
    <col min="12290" max="12290" width="8.28515625" style="311" customWidth="1"/>
    <col min="12291" max="12291" width="16.28515625" style="311" customWidth="1"/>
    <col min="12292" max="12292" width="11.42578125" style="311"/>
    <col min="12293" max="12293" width="17.85546875" style="311" customWidth="1"/>
    <col min="12294" max="12294" width="16.85546875" style="311" customWidth="1"/>
    <col min="12295" max="12545" width="11.42578125" style="311"/>
    <col min="12546" max="12546" width="8.28515625" style="311" customWidth="1"/>
    <col min="12547" max="12547" width="16.28515625" style="311" customWidth="1"/>
    <col min="12548" max="12548" width="11.42578125" style="311"/>
    <col min="12549" max="12549" width="17.85546875" style="311" customWidth="1"/>
    <col min="12550" max="12550" width="16.85546875" style="311" customWidth="1"/>
    <col min="12551" max="12801" width="11.42578125" style="311"/>
    <col min="12802" max="12802" width="8.28515625" style="311" customWidth="1"/>
    <col min="12803" max="12803" width="16.28515625" style="311" customWidth="1"/>
    <col min="12804" max="12804" width="11.42578125" style="311"/>
    <col min="12805" max="12805" width="17.85546875" style="311" customWidth="1"/>
    <col min="12806" max="12806" width="16.85546875" style="311" customWidth="1"/>
    <col min="12807" max="13057" width="11.42578125" style="311"/>
    <col min="13058" max="13058" width="8.28515625" style="311" customWidth="1"/>
    <col min="13059" max="13059" width="16.28515625" style="311" customWidth="1"/>
    <col min="13060" max="13060" width="11.42578125" style="311"/>
    <col min="13061" max="13061" width="17.85546875" style="311" customWidth="1"/>
    <col min="13062" max="13062" width="16.85546875" style="311" customWidth="1"/>
    <col min="13063" max="13313" width="11.42578125" style="311"/>
    <col min="13314" max="13314" width="8.28515625" style="311" customWidth="1"/>
    <col min="13315" max="13315" width="16.28515625" style="311" customWidth="1"/>
    <col min="13316" max="13316" width="11.42578125" style="311"/>
    <col min="13317" max="13317" width="17.85546875" style="311" customWidth="1"/>
    <col min="13318" max="13318" width="16.85546875" style="311" customWidth="1"/>
    <col min="13319" max="13569" width="11.42578125" style="311"/>
    <col min="13570" max="13570" width="8.28515625" style="311" customWidth="1"/>
    <col min="13571" max="13571" width="16.28515625" style="311" customWidth="1"/>
    <col min="13572" max="13572" width="11.42578125" style="311"/>
    <col min="13573" max="13573" width="17.85546875" style="311" customWidth="1"/>
    <col min="13574" max="13574" width="16.85546875" style="311" customWidth="1"/>
    <col min="13575" max="13825" width="11.42578125" style="311"/>
    <col min="13826" max="13826" width="8.28515625" style="311" customWidth="1"/>
    <col min="13827" max="13827" width="16.28515625" style="311" customWidth="1"/>
    <col min="13828" max="13828" width="11.42578125" style="311"/>
    <col min="13829" max="13829" width="17.85546875" style="311" customWidth="1"/>
    <col min="13830" max="13830" width="16.85546875" style="311" customWidth="1"/>
    <col min="13831" max="14081" width="11.42578125" style="311"/>
    <col min="14082" max="14082" width="8.28515625" style="311" customWidth="1"/>
    <col min="14083" max="14083" width="16.28515625" style="311" customWidth="1"/>
    <col min="14084" max="14084" width="11.42578125" style="311"/>
    <col min="14085" max="14085" width="17.85546875" style="311" customWidth="1"/>
    <col min="14086" max="14086" width="16.85546875" style="311" customWidth="1"/>
    <col min="14087" max="14337" width="11.42578125" style="311"/>
    <col min="14338" max="14338" width="8.28515625" style="311" customWidth="1"/>
    <col min="14339" max="14339" width="16.28515625" style="311" customWidth="1"/>
    <col min="14340" max="14340" width="11.42578125" style="311"/>
    <col min="14341" max="14341" width="17.85546875" style="311" customWidth="1"/>
    <col min="14342" max="14342" width="16.85546875" style="311" customWidth="1"/>
    <col min="14343" max="14593" width="11.42578125" style="311"/>
    <col min="14594" max="14594" width="8.28515625" style="311" customWidth="1"/>
    <col min="14595" max="14595" width="16.28515625" style="311" customWidth="1"/>
    <col min="14596" max="14596" width="11.42578125" style="311"/>
    <col min="14597" max="14597" width="17.85546875" style="311" customWidth="1"/>
    <col min="14598" max="14598" width="16.85546875" style="311" customWidth="1"/>
    <col min="14599" max="14849" width="11.42578125" style="311"/>
    <col min="14850" max="14850" width="8.28515625" style="311" customWidth="1"/>
    <col min="14851" max="14851" width="16.28515625" style="311" customWidth="1"/>
    <col min="14852" max="14852" width="11.42578125" style="311"/>
    <col min="14853" max="14853" width="17.85546875" style="311" customWidth="1"/>
    <col min="14854" max="14854" width="16.85546875" style="311" customWidth="1"/>
    <col min="14855" max="15105" width="11.42578125" style="311"/>
    <col min="15106" max="15106" width="8.28515625" style="311" customWidth="1"/>
    <col min="15107" max="15107" width="16.28515625" style="311" customWidth="1"/>
    <col min="15108" max="15108" width="11.42578125" style="311"/>
    <col min="15109" max="15109" width="17.85546875" style="311" customWidth="1"/>
    <col min="15110" max="15110" width="16.85546875" style="311" customWidth="1"/>
    <col min="15111" max="15361" width="11.42578125" style="311"/>
    <col min="15362" max="15362" width="8.28515625" style="311" customWidth="1"/>
    <col min="15363" max="15363" width="16.28515625" style="311" customWidth="1"/>
    <col min="15364" max="15364" width="11.42578125" style="311"/>
    <col min="15365" max="15365" width="17.85546875" style="311" customWidth="1"/>
    <col min="15366" max="15366" width="16.85546875" style="311" customWidth="1"/>
    <col min="15367" max="15617" width="11.42578125" style="311"/>
    <col min="15618" max="15618" width="8.28515625" style="311" customWidth="1"/>
    <col min="15619" max="15619" width="16.28515625" style="311" customWidth="1"/>
    <col min="15620" max="15620" width="11.42578125" style="311"/>
    <col min="15621" max="15621" width="17.85546875" style="311" customWidth="1"/>
    <col min="15622" max="15622" width="16.85546875" style="311" customWidth="1"/>
    <col min="15623" max="15873" width="11.42578125" style="311"/>
    <col min="15874" max="15874" width="8.28515625" style="311" customWidth="1"/>
    <col min="15875" max="15875" width="16.28515625" style="311" customWidth="1"/>
    <col min="15876" max="15876" width="11.42578125" style="311"/>
    <col min="15877" max="15877" width="17.85546875" style="311" customWidth="1"/>
    <col min="15878" max="15878" width="16.85546875" style="311" customWidth="1"/>
    <col min="15879" max="16129" width="11.42578125" style="311"/>
    <col min="16130" max="16130" width="8.28515625" style="311" customWidth="1"/>
    <col min="16131" max="16131" width="16.28515625" style="311" customWidth="1"/>
    <col min="16132" max="16132" width="11.42578125" style="311"/>
    <col min="16133" max="16133" width="17.85546875" style="311" customWidth="1"/>
    <col min="16134" max="16134" width="16.85546875" style="311" customWidth="1"/>
    <col min="16135" max="16384" width="11.42578125" style="311"/>
  </cols>
  <sheetData>
    <row r="4" spans="1:35" ht="15">
      <c r="A4" s="309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09"/>
      <c r="AB4" s="309"/>
      <c r="AC4" s="309"/>
      <c r="AD4" s="309"/>
      <c r="AE4" s="309"/>
      <c r="AF4" s="309"/>
      <c r="AG4" s="309"/>
      <c r="AH4" s="309"/>
      <c r="AI4" s="310"/>
    </row>
    <row r="5" spans="1:35" ht="15">
      <c r="A5" s="312"/>
      <c r="B5" s="312"/>
      <c r="C5" s="309"/>
      <c r="D5" s="309"/>
      <c r="E5" s="309"/>
      <c r="F5" s="309"/>
      <c r="G5" s="309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4"/>
      <c r="T5" s="314"/>
      <c r="U5" s="314"/>
      <c r="V5" s="314"/>
      <c r="W5" s="314"/>
      <c r="X5" s="310"/>
      <c r="Y5" s="310"/>
      <c r="Z5" s="310"/>
      <c r="AA5" s="309"/>
      <c r="AB5" s="309"/>
      <c r="AC5" s="315"/>
      <c r="AD5" s="659" t="s">
        <v>1125</v>
      </c>
      <c r="AE5" s="659"/>
      <c r="AG5" s="309"/>
      <c r="AH5" s="309"/>
      <c r="AI5" s="310"/>
    </row>
    <row r="6" spans="1:35" ht="15">
      <c r="A6" s="312"/>
      <c r="B6" s="660" t="s">
        <v>1126</v>
      </c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314"/>
      <c r="U6" s="314"/>
      <c r="V6" s="314"/>
      <c r="W6" s="314"/>
      <c r="X6" s="310"/>
      <c r="Y6" s="310"/>
      <c r="Z6" s="310"/>
      <c r="AA6" s="310"/>
      <c r="AB6" s="310"/>
      <c r="AC6" s="316" t="s">
        <v>189</v>
      </c>
      <c r="AD6" s="317"/>
      <c r="AE6" s="318"/>
      <c r="AG6" s="319"/>
      <c r="AH6" s="319"/>
      <c r="AI6" s="312"/>
    </row>
    <row r="7" spans="1:35" ht="15">
      <c r="A7" s="312"/>
      <c r="B7" s="312"/>
      <c r="C7" s="312"/>
      <c r="D7" s="312"/>
      <c r="E7" s="312"/>
      <c r="F7" s="312"/>
      <c r="G7" s="312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09"/>
      <c r="AE7" s="309"/>
      <c r="AF7" s="309"/>
      <c r="AG7" s="319"/>
      <c r="AH7" s="319"/>
      <c r="AI7" s="312"/>
    </row>
    <row r="8" spans="1:35" ht="15">
      <c r="A8" s="312"/>
      <c r="B8" s="320" t="s">
        <v>1127</v>
      </c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</row>
    <row r="9" spans="1:35" ht="15">
      <c r="A9" s="312"/>
      <c r="B9" s="652" t="s">
        <v>3</v>
      </c>
      <c r="C9" s="652"/>
      <c r="D9" s="652"/>
      <c r="E9" s="652"/>
      <c r="F9" s="652"/>
      <c r="G9" s="652"/>
      <c r="H9" s="652"/>
      <c r="I9" s="652"/>
      <c r="J9" s="652"/>
      <c r="K9" s="652" t="s">
        <v>1128</v>
      </c>
      <c r="L9" s="652"/>
      <c r="M9" s="652"/>
      <c r="N9" s="652"/>
      <c r="O9" s="652"/>
      <c r="P9" s="652"/>
      <c r="Q9" s="652"/>
      <c r="R9" s="652"/>
      <c r="S9" s="652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</row>
    <row r="10" spans="1:35" ht="15">
      <c r="A10" s="312"/>
      <c r="B10" s="652" t="s">
        <v>1129</v>
      </c>
      <c r="C10" s="652"/>
      <c r="D10" s="652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</row>
    <row r="11" spans="1:35" ht="15">
      <c r="A11" s="312"/>
      <c r="B11" s="652" t="s">
        <v>195</v>
      </c>
      <c r="C11" s="652"/>
      <c r="D11" s="652"/>
      <c r="E11" s="652"/>
      <c r="F11" s="652"/>
      <c r="G11" s="652"/>
      <c r="H11" s="652"/>
      <c r="I11" s="652"/>
      <c r="J11" s="652"/>
      <c r="K11" s="652" t="s">
        <v>196</v>
      </c>
      <c r="L11" s="652"/>
      <c r="M11" s="652"/>
      <c r="N11" s="652"/>
      <c r="O11" s="652"/>
      <c r="P11" s="652"/>
      <c r="Q11" s="652"/>
      <c r="R11" s="652"/>
      <c r="S11" s="652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</row>
    <row r="12" spans="1:35" ht="15">
      <c r="A12" s="312"/>
      <c r="B12" s="652"/>
      <c r="C12" s="652"/>
      <c r="D12" s="652"/>
      <c r="E12" s="652"/>
      <c r="F12" s="652"/>
      <c r="G12" s="652"/>
      <c r="H12" s="652"/>
      <c r="I12" s="652"/>
      <c r="J12" s="652"/>
      <c r="K12" s="652"/>
      <c r="L12" s="652"/>
      <c r="M12" s="652"/>
      <c r="N12" s="652"/>
      <c r="O12" s="652"/>
      <c r="P12" s="652"/>
      <c r="Q12" s="652"/>
      <c r="R12" s="652"/>
      <c r="S12" s="652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</row>
    <row r="13" spans="1:35" ht="15">
      <c r="A13" s="312"/>
      <c r="B13" s="652" t="s">
        <v>199</v>
      </c>
      <c r="C13" s="652"/>
      <c r="D13" s="652"/>
      <c r="E13" s="652"/>
      <c r="F13" s="652"/>
      <c r="G13" s="652"/>
      <c r="H13" s="652"/>
      <c r="I13" s="652"/>
      <c r="J13" s="652"/>
      <c r="K13" s="618" t="s">
        <v>1130</v>
      </c>
      <c r="L13" s="653"/>
      <c r="M13" s="653"/>
      <c r="N13" s="653"/>
      <c r="O13" s="653"/>
      <c r="P13" s="653"/>
      <c r="Q13" s="653"/>
      <c r="R13" s="653"/>
      <c r="S13" s="61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</row>
    <row r="14" spans="1:35" ht="15">
      <c r="A14" s="312"/>
      <c r="B14" s="652"/>
      <c r="C14" s="652"/>
      <c r="D14" s="652"/>
      <c r="E14" s="652"/>
      <c r="F14" s="652"/>
      <c r="G14" s="652"/>
      <c r="H14" s="652"/>
      <c r="I14" s="652"/>
      <c r="J14" s="652"/>
      <c r="K14" s="618"/>
      <c r="L14" s="653"/>
      <c r="M14" s="653"/>
      <c r="N14" s="653"/>
      <c r="O14" s="653"/>
      <c r="P14" s="653"/>
      <c r="Q14" s="653"/>
      <c r="R14" s="653"/>
      <c r="S14" s="61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</row>
    <row r="15" spans="1:35" ht="15">
      <c r="A15" s="312"/>
      <c r="B15" s="320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</row>
    <row r="16" spans="1:35" ht="15">
      <c r="A16" s="312"/>
      <c r="B16" s="321"/>
      <c r="C16" s="321"/>
      <c r="D16" s="309"/>
      <c r="E16" s="309"/>
      <c r="F16" s="309"/>
      <c r="G16" s="309"/>
      <c r="H16" s="312"/>
      <c r="I16" s="309"/>
      <c r="J16" s="312"/>
      <c r="K16" s="312"/>
      <c r="L16" s="309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09"/>
      <c r="AG16" s="312"/>
      <c r="AH16" s="312"/>
      <c r="AI16" s="312"/>
    </row>
    <row r="17" spans="1:36" ht="30" customHeight="1">
      <c r="A17" s="312"/>
      <c r="B17" s="654" t="s">
        <v>1131</v>
      </c>
      <c r="C17" s="654"/>
      <c r="D17" s="654"/>
      <c r="E17" s="654"/>
      <c r="F17" s="654"/>
      <c r="G17" s="654"/>
      <c r="H17" s="654"/>
      <c r="I17" s="654"/>
      <c r="J17" s="654"/>
      <c r="K17" s="654"/>
      <c r="L17" s="654"/>
      <c r="M17" s="654"/>
      <c r="N17" s="654"/>
      <c r="O17" s="654"/>
      <c r="P17" s="654"/>
      <c r="Q17" s="654"/>
      <c r="R17" s="654"/>
      <c r="S17" s="312"/>
      <c r="T17" s="312"/>
      <c r="U17" s="312"/>
      <c r="V17" s="309"/>
    </row>
    <row r="18" spans="1:36" ht="15" customHeight="1">
      <c r="A18" s="312"/>
      <c r="B18" s="625" t="s">
        <v>99</v>
      </c>
      <c r="C18" s="655" t="s">
        <v>1132</v>
      </c>
      <c r="D18" s="625" t="s">
        <v>1133</v>
      </c>
      <c r="E18" s="625" t="s">
        <v>1134</v>
      </c>
      <c r="F18" s="623" t="s">
        <v>1135</v>
      </c>
      <c r="G18" s="658"/>
      <c r="H18" s="658"/>
      <c r="I18" s="658"/>
      <c r="J18" s="658"/>
      <c r="K18" s="658"/>
      <c r="L18" s="658"/>
      <c r="M18" s="658"/>
      <c r="N18" s="658"/>
      <c r="O18" s="658"/>
      <c r="P18" s="658"/>
      <c r="Q18" s="624"/>
      <c r="R18" s="625" t="s">
        <v>1136</v>
      </c>
      <c r="S18" s="322"/>
      <c r="T18" s="310"/>
      <c r="U18" s="310"/>
      <c r="V18" s="309"/>
    </row>
    <row r="19" spans="1:36" ht="15" customHeight="1">
      <c r="A19" s="312"/>
      <c r="B19" s="626"/>
      <c r="C19" s="656"/>
      <c r="D19" s="626"/>
      <c r="E19" s="626"/>
      <c r="F19" s="628" t="s">
        <v>1137</v>
      </c>
      <c r="G19" s="629"/>
      <c r="H19" s="628" t="s">
        <v>1138</v>
      </c>
      <c r="I19" s="629"/>
      <c r="J19" s="629"/>
      <c r="K19" s="629"/>
      <c r="L19" s="629"/>
      <c r="M19" s="630"/>
      <c r="N19" s="628" t="s">
        <v>1139</v>
      </c>
      <c r="O19" s="630"/>
      <c r="P19" s="628" t="s">
        <v>1140</v>
      </c>
      <c r="Q19" s="630"/>
      <c r="R19" s="626"/>
      <c r="S19" s="323"/>
      <c r="T19" s="309"/>
      <c r="U19" s="309"/>
      <c r="V19" s="309"/>
    </row>
    <row r="20" spans="1:36" ht="15">
      <c r="A20" s="312"/>
      <c r="B20" s="626"/>
      <c r="C20" s="656"/>
      <c r="D20" s="626"/>
      <c r="E20" s="626"/>
      <c r="F20" s="634"/>
      <c r="G20" s="651"/>
      <c r="H20" s="634"/>
      <c r="I20" s="651"/>
      <c r="J20" s="651"/>
      <c r="K20" s="651"/>
      <c r="L20" s="651"/>
      <c r="M20" s="635"/>
      <c r="N20" s="634"/>
      <c r="O20" s="635"/>
      <c r="P20" s="634"/>
      <c r="Q20" s="635"/>
      <c r="R20" s="626"/>
      <c r="S20" s="323"/>
      <c r="T20" s="309"/>
      <c r="U20" s="309"/>
      <c r="V20" s="309"/>
    </row>
    <row r="21" spans="1:36" ht="15">
      <c r="A21" s="312"/>
      <c r="B21" s="626"/>
      <c r="C21" s="656"/>
      <c r="D21" s="626"/>
      <c r="E21" s="626"/>
      <c r="F21" s="634"/>
      <c r="G21" s="651"/>
      <c r="H21" s="631"/>
      <c r="I21" s="632"/>
      <c r="J21" s="632"/>
      <c r="K21" s="632"/>
      <c r="L21" s="632"/>
      <c r="M21" s="633"/>
      <c r="N21" s="634"/>
      <c r="O21" s="635"/>
      <c r="P21" s="634"/>
      <c r="Q21" s="635"/>
      <c r="R21" s="626"/>
      <c r="S21" s="323"/>
      <c r="T21" s="309"/>
      <c r="U21" s="309"/>
      <c r="V21" s="309"/>
    </row>
    <row r="22" spans="1:36" ht="15" customHeight="1">
      <c r="A22" s="312"/>
      <c r="B22" s="627"/>
      <c r="C22" s="657"/>
      <c r="D22" s="627"/>
      <c r="E22" s="627"/>
      <c r="F22" s="631"/>
      <c r="G22" s="632"/>
      <c r="H22" s="623" t="s">
        <v>1141</v>
      </c>
      <c r="I22" s="624"/>
      <c r="J22" s="623" t="s">
        <v>1142</v>
      </c>
      <c r="K22" s="624"/>
      <c r="L22" s="618" t="s">
        <v>1143</v>
      </c>
      <c r="M22" s="619"/>
      <c r="N22" s="631"/>
      <c r="O22" s="633"/>
      <c r="P22" s="631"/>
      <c r="Q22" s="633"/>
      <c r="R22" s="627"/>
      <c r="S22" s="323"/>
      <c r="T22" s="309"/>
      <c r="U22" s="309"/>
      <c r="V22" s="309"/>
    </row>
    <row r="23" spans="1:36" ht="15">
      <c r="A23" s="312"/>
      <c r="B23" s="324">
        <v>1</v>
      </c>
      <c r="C23" s="424"/>
      <c r="D23" s="424" t="s">
        <v>1436</v>
      </c>
      <c r="E23" s="424" t="s">
        <v>1478</v>
      </c>
      <c r="F23" s="616">
        <f>+'GTO RECHAZADO'!D16</f>
        <v>1065750</v>
      </c>
      <c r="G23" s="617"/>
      <c r="H23" s="618"/>
      <c r="I23" s="619"/>
      <c r="J23" s="618"/>
      <c r="K23" s="619"/>
      <c r="L23" s="644"/>
      <c r="M23" s="619"/>
      <c r="N23" s="614"/>
      <c r="O23" s="620"/>
      <c r="P23" s="614"/>
      <c r="Q23" s="615"/>
      <c r="R23" s="423">
        <v>1</v>
      </c>
      <c r="S23" s="327"/>
      <c r="T23" s="309"/>
      <c r="U23" s="309"/>
      <c r="V23" s="309"/>
    </row>
    <row r="24" spans="1:36" ht="15">
      <c r="A24" s="312"/>
      <c r="B24" s="324">
        <v>2</v>
      </c>
      <c r="C24" s="325"/>
      <c r="D24" s="424"/>
      <c r="E24" s="424"/>
      <c r="F24" s="616"/>
      <c r="G24" s="617"/>
      <c r="H24" s="618"/>
      <c r="I24" s="619"/>
      <c r="J24" s="618"/>
      <c r="K24" s="619"/>
      <c r="L24" s="618"/>
      <c r="M24" s="619"/>
      <c r="N24" s="614"/>
      <c r="O24" s="620"/>
      <c r="P24" s="614"/>
      <c r="Q24" s="615"/>
      <c r="R24" s="326"/>
      <c r="S24" s="327"/>
      <c r="T24" s="309"/>
      <c r="U24" s="309"/>
      <c r="V24" s="309"/>
    </row>
    <row r="25" spans="1:36" ht="15">
      <c r="A25" s="312"/>
      <c r="B25" s="324">
        <v>3</v>
      </c>
      <c r="C25" s="325"/>
      <c r="D25" s="325"/>
      <c r="E25" s="325"/>
      <c r="F25" s="616"/>
      <c r="G25" s="617"/>
      <c r="H25" s="618"/>
      <c r="I25" s="619"/>
      <c r="J25" s="618"/>
      <c r="K25" s="619"/>
      <c r="L25" s="618"/>
      <c r="M25" s="619"/>
      <c r="N25" s="614"/>
      <c r="O25" s="620"/>
      <c r="P25" s="614"/>
      <c r="Q25" s="615"/>
      <c r="R25" s="326"/>
      <c r="S25" s="327"/>
      <c r="T25" s="309"/>
      <c r="U25" s="309"/>
      <c r="V25" s="309"/>
    </row>
    <row r="26" spans="1:36" ht="15">
      <c r="A26" s="312"/>
      <c r="B26" s="324">
        <v>4</v>
      </c>
      <c r="C26" s="325"/>
      <c r="D26" s="325"/>
      <c r="E26" s="325"/>
      <c r="F26" s="616"/>
      <c r="G26" s="617"/>
      <c r="H26" s="618"/>
      <c r="I26" s="619"/>
      <c r="J26" s="618"/>
      <c r="K26" s="619"/>
      <c r="L26" s="618"/>
      <c r="M26" s="619"/>
      <c r="N26" s="614"/>
      <c r="O26" s="620"/>
      <c r="P26" s="614"/>
      <c r="Q26" s="615"/>
      <c r="R26" s="326"/>
      <c r="S26" s="327"/>
      <c r="T26" s="309"/>
      <c r="U26" s="309"/>
      <c r="V26" s="309"/>
    </row>
    <row r="27" spans="1:36" ht="15">
      <c r="A27" s="312"/>
      <c r="B27" s="324">
        <v>5</v>
      </c>
      <c r="C27" s="325"/>
      <c r="D27" s="325"/>
      <c r="E27" s="325"/>
      <c r="F27" s="616"/>
      <c r="G27" s="617"/>
      <c r="H27" s="618"/>
      <c r="I27" s="619"/>
      <c r="J27" s="618"/>
      <c r="K27" s="619"/>
      <c r="L27" s="618"/>
      <c r="M27" s="619"/>
      <c r="N27" s="614"/>
      <c r="O27" s="620"/>
      <c r="P27" s="614"/>
      <c r="Q27" s="615"/>
      <c r="R27" s="326"/>
      <c r="S27" s="327"/>
      <c r="T27" s="309"/>
      <c r="U27" s="309"/>
      <c r="V27" s="309"/>
    </row>
    <row r="28" spans="1:36" ht="15">
      <c r="A28" s="312"/>
      <c r="B28" s="324">
        <v>6</v>
      </c>
      <c r="C28" s="325"/>
      <c r="D28" s="325"/>
      <c r="E28" s="325"/>
      <c r="F28" s="616"/>
      <c r="G28" s="617"/>
      <c r="H28" s="618"/>
      <c r="I28" s="619"/>
      <c r="J28" s="618"/>
      <c r="K28" s="619"/>
      <c r="L28" s="618"/>
      <c r="M28" s="619"/>
      <c r="N28" s="614"/>
      <c r="O28" s="620"/>
      <c r="P28" s="614"/>
      <c r="Q28" s="615"/>
      <c r="R28" s="326"/>
      <c r="S28" s="327"/>
      <c r="T28" s="309"/>
      <c r="U28" s="309"/>
      <c r="V28" s="309"/>
    </row>
    <row r="29" spans="1:36" ht="15">
      <c r="A29" s="312"/>
      <c r="B29" s="336"/>
      <c r="C29" s="337"/>
      <c r="D29" s="337"/>
      <c r="E29" s="337"/>
      <c r="F29" s="336"/>
      <c r="G29" s="336"/>
      <c r="H29" s="338"/>
      <c r="I29" s="338"/>
      <c r="J29" s="338"/>
      <c r="K29" s="338"/>
      <c r="L29" s="338"/>
      <c r="M29" s="338"/>
      <c r="N29" s="339"/>
      <c r="O29" s="339"/>
      <c r="P29" s="339"/>
      <c r="Q29" s="339"/>
      <c r="R29" s="339"/>
      <c r="S29" s="339"/>
      <c r="T29" s="309"/>
      <c r="U29" s="309"/>
      <c r="V29" s="309"/>
    </row>
    <row r="30" spans="1:36" ht="15">
      <c r="A30" s="312"/>
      <c r="B30" s="328"/>
      <c r="C30" s="329"/>
      <c r="D30" s="328"/>
      <c r="E30" s="328"/>
      <c r="F30" s="328"/>
      <c r="G30" s="328"/>
      <c r="H30" s="330"/>
      <c r="I30" s="330"/>
      <c r="J30" s="330"/>
      <c r="K30" s="330"/>
      <c r="L30" s="330"/>
      <c r="M30" s="321"/>
      <c r="N30" s="321"/>
      <c r="O30" s="321"/>
      <c r="P30" s="309"/>
      <c r="Q30" s="309"/>
      <c r="R30" s="312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12"/>
      <c r="AH30" s="312"/>
      <c r="AI30" s="312"/>
      <c r="AJ30" s="312"/>
    </row>
    <row r="31" spans="1:36" ht="15" customHeight="1">
      <c r="A31" s="312"/>
      <c r="B31" s="645" t="s">
        <v>1144</v>
      </c>
      <c r="C31" s="646"/>
      <c r="D31" s="646"/>
      <c r="E31" s="646"/>
      <c r="F31" s="646"/>
      <c r="G31" s="646"/>
      <c r="H31" s="646"/>
      <c r="I31" s="646"/>
      <c r="J31" s="646"/>
      <c r="K31" s="646"/>
      <c r="L31" s="646"/>
      <c r="M31" s="646"/>
      <c r="N31" s="647"/>
      <c r="O31" s="331"/>
      <c r="P31" s="331"/>
      <c r="Q31" s="331"/>
      <c r="R31" s="331"/>
      <c r="S31" s="331"/>
      <c r="T31" s="331"/>
      <c r="U31" s="331"/>
      <c r="V31" s="331"/>
      <c r="W31" s="313"/>
      <c r="X31" s="313"/>
      <c r="Y31" s="313"/>
      <c r="Z31" s="313"/>
      <c r="AA31" s="312"/>
      <c r="AB31" s="312"/>
      <c r="AC31" s="312"/>
      <c r="AD31" s="309"/>
    </row>
    <row r="32" spans="1:36" ht="15" customHeight="1">
      <c r="A32" s="312"/>
      <c r="B32" s="648" t="s">
        <v>1145</v>
      </c>
      <c r="C32" s="649"/>
      <c r="D32" s="649"/>
      <c r="E32" s="649"/>
      <c r="F32" s="649"/>
      <c r="G32" s="649"/>
      <c r="H32" s="649"/>
      <c r="I32" s="649"/>
      <c r="J32" s="649"/>
      <c r="K32" s="649"/>
      <c r="L32" s="649"/>
      <c r="M32" s="650"/>
      <c r="N32" s="625" t="s">
        <v>1146</v>
      </c>
      <c r="O32" s="314"/>
      <c r="P32" s="314"/>
      <c r="Q32" s="314"/>
      <c r="R32" s="332"/>
      <c r="S32" s="312"/>
      <c r="T32" s="312"/>
      <c r="U32" s="312"/>
      <c r="V32" s="309"/>
    </row>
    <row r="33" spans="1:36" ht="26.25" customHeight="1">
      <c r="A33" s="312"/>
      <c r="B33" s="628" t="s">
        <v>1137</v>
      </c>
      <c r="C33" s="630"/>
      <c r="D33" s="628" t="s">
        <v>1138</v>
      </c>
      <c r="E33" s="629"/>
      <c r="F33" s="629"/>
      <c r="G33" s="629"/>
      <c r="H33" s="629"/>
      <c r="I33" s="630"/>
      <c r="J33" s="628" t="s">
        <v>1139</v>
      </c>
      <c r="K33" s="630"/>
      <c r="L33" s="628" t="s">
        <v>1140</v>
      </c>
      <c r="M33" s="630"/>
      <c r="N33" s="626"/>
      <c r="O33" s="333"/>
      <c r="P33" s="621"/>
      <c r="Q33" s="622"/>
      <c r="R33" s="621"/>
      <c r="S33" s="312"/>
      <c r="T33" s="312"/>
      <c r="U33" s="312"/>
      <c r="V33" s="309"/>
    </row>
    <row r="34" spans="1:36" ht="15">
      <c r="A34" s="312"/>
      <c r="B34" s="634"/>
      <c r="C34" s="635"/>
      <c r="D34" s="631"/>
      <c r="E34" s="632"/>
      <c r="F34" s="632"/>
      <c r="G34" s="632"/>
      <c r="H34" s="632"/>
      <c r="I34" s="633"/>
      <c r="J34" s="634"/>
      <c r="K34" s="635"/>
      <c r="L34" s="634"/>
      <c r="M34" s="635"/>
      <c r="N34" s="626"/>
      <c r="O34" s="334"/>
      <c r="P34" s="622"/>
      <c r="Q34" s="622"/>
      <c r="R34" s="622"/>
      <c r="S34" s="312"/>
      <c r="T34" s="312"/>
      <c r="U34" s="312"/>
      <c r="V34" s="309"/>
    </row>
    <row r="35" spans="1:36" ht="15" customHeight="1">
      <c r="A35" s="312"/>
      <c r="B35" s="631"/>
      <c r="C35" s="633"/>
      <c r="D35" s="623" t="s">
        <v>1141</v>
      </c>
      <c r="E35" s="624"/>
      <c r="F35" s="623" t="s">
        <v>1142</v>
      </c>
      <c r="G35" s="624"/>
      <c r="H35" s="623" t="s">
        <v>1143</v>
      </c>
      <c r="I35" s="624"/>
      <c r="J35" s="631"/>
      <c r="K35" s="633"/>
      <c r="L35" s="631"/>
      <c r="M35" s="633"/>
      <c r="N35" s="627"/>
      <c r="O35" s="334"/>
      <c r="P35" s="622"/>
      <c r="Q35" s="622"/>
      <c r="R35" s="622"/>
      <c r="S35" s="312"/>
      <c r="T35" s="312"/>
      <c r="U35" s="312"/>
      <c r="V35" s="309"/>
    </row>
    <row r="36" spans="1:36" ht="15">
      <c r="A36" s="312"/>
      <c r="B36" s="638">
        <f>SUM(F23:G28)</f>
        <v>1065750</v>
      </c>
      <c r="C36" s="624"/>
      <c r="D36" s="638">
        <f>SUM(H23:I28)</f>
        <v>0</v>
      </c>
      <c r="E36" s="624"/>
      <c r="F36" s="638">
        <f t="shared" ref="F36" si="0">SUM(J23:K28)</f>
        <v>0</v>
      </c>
      <c r="G36" s="624"/>
      <c r="H36" s="638">
        <f t="shared" ref="H36" si="1">SUM(L23:M28)</f>
        <v>0</v>
      </c>
      <c r="I36" s="624"/>
      <c r="J36" s="638">
        <f t="shared" ref="J36" si="2">SUM(N23:O28)</f>
        <v>0</v>
      </c>
      <c r="K36" s="624"/>
      <c r="L36" s="638">
        <f t="shared" ref="L36" si="3">SUM(P23:Q28)</f>
        <v>0</v>
      </c>
      <c r="M36" s="624"/>
      <c r="N36" s="425">
        <f>+B28</f>
        <v>6</v>
      </c>
      <c r="O36" s="334"/>
      <c r="P36" s="334"/>
      <c r="Q36" s="334"/>
      <c r="R36" s="334"/>
      <c r="S36" s="312"/>
      <c r="T36" s="312"/>
      <c r="U36" s="312"/>
      <c r="V36" s="309"/>
    </row>
    <row r="37" spans="1:36" ht="15">
      <c r="A37" s="312"/>
      <c r="B37" s="321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35"/>
      <c r="T37" s="335"/>
      <c r="U37" s="335"/>
      <c r="V37" s="335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12"/>
      <c r="AH37" s="312"/>
      <c r="AI37" s="312"/>
      <c r="AJ37" s="309"/>
    </row>
    <row r="38" spans="1:36">
      <c r="A38" s="312"/>
      <c r="B38" s="639" t="s">
        <v>258</v>
      </c>
      <c r="C38" s="640"/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0"/>
      <c r="S38" s="640"/>
      <c r="T38" s="640"/>
      <c r="U38" s="640"/>
      <c r="V38" s="641"/>
      <c r="W38" s="641"/>
      <c r="X38" s="641"/>
      <c r="Y38" s="641"/>
      <c r="Z38" s="641"/>
      <c r="AA38" s="641"/>
      <c r="AB38" s="641"/>
      <c r="AC38" s="641"/>
      <c r="AD38" s="641"/>
      <c r="AE38" s="641"/>
      <c r="AF38" s="641"/>
      <c r="AG38" s="312"/>
      <c r="AH38" s="312"/>
      <c r="AI38" s="312"/>
    </row>
    <row r="39" spans="1:36" ht="15">
      <c r="A39" s="312"/>
      <c r="B39" s="328"/>
      <c r="C39" s="328"/>
      <c r="D39" s="328"/>
      <c r="E39" s="330"/>
      <c r="F39" s="330"/>
      <c r="G39" s="330"/>
      <c r="H39" s="330"/>
      <c r="I39" s="330"/>
      <c r="J39" s="330"/>
      <c r="K39" s="330"/>
      <c r="L39" s="321"/>
      <c r="M39" s="321"/>
      <c r="N39" s="321"/>
      <c r="O39" s="309"/>
      <c r="P39" s="309"/>
      <c r="Q39" s="312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12"/>
      <c r="AH39" s="312"/>
      <c r="AI39" s="312"/>
    </row>
    <row r="40" spans="1:36" ht="15">
      <c r="A40" s="312"/>
      <c r="B40" s="642" t="s">
        <v>1147</v>
      </c>
      <c r="C40" s="643"/>
      <c r="D40" s="643"/>
      <c r="E40" s="643"/>
      <c r="F40" s="643"/>
      <c r="G40" s="643"/>
      <c r="H40" s="643"/>
      <c r="I40" s="643"/>
      <c r="J40" s="330"/>
      <c r="K40" s="330"/>
      <c r="L40" s="321"/>
      <c r="M40" s="321"/>
      <c r="N40" s="321"/>
      <c r="O40" s="309"/>
      <c r="P40" s="309"/>
      <c r="Q40" s="312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12"/>
      <c r="AH40" s="312"/>
      <c r="AI40" s="312"/>
    </row>
    <row r="41" spans="1:36" ht="15">
      <c r="A41" s="312"/>
      <c r="B41" s="616"/>
      <c r="C41" s="636"/>
      <c r="D41" s="636"/>
      <c r="E41" s="636"/>
      <c r="F41" s="636"/>
      <c r="G41" s="636"/>
      <c r="H41" s="636"/>
      <c r="I41" s="617"/>
      <c r="J41" s="330"/>
      <c r="K41" s="330"/>
      <c r="L41" s="321"/>
      <c r="M41" s="321"/>
      <c r="N41" s="321"/>
      <c r="O41" s="309"/>
      <c r="P41" s="309"/>
      <c r="Q41" s="312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12"/>
      <c r="AH41" s="312"/>
      <c r="AI41" s="312"/>
    </row>
    <row r="42" spans="1:36" ht="15">
      <c r="A42" s="312"/>
      <c r="B42" s="328"/>
      <c r="C42" s="328"/>
      <c r="D42" s="328"/>
      <c r="E42" s="330"/>
      <c r="F42" s="330"/>
      <c r="G42" s="330"/>
      <c r="H42" s="330"/>
      <c r="I42" s="330"/>
      <c r="J42" s="330"/>
      <c r="K42" s="330"/>
      <c r="L42" s="321"/>
      <c r="M42" s="321"/>
      <c r="N42" s="321"/>
      <c r="O42" s="309"/>
      <c r="P42" s="309"/>
      <c r="Q42" s="312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12"/>
      <c r="AH42" s="312"/>
      <c r="AI42" s="312"/>
    </row>
    <row r="43" spans="1:36" ht="15">
      <c r="A43" s="312"/>
      <c r="B43" s="328"/>
      <c r="C43" s="328"/>
      <c r="D43" s="328"/>
      <c r="E43" s="330"/>
      <c r="F43" s="330"/>
      <c r="G43" s="330"/>
      <c r="H43" s="330"/>
      <c r="I43" s="330"/>
      <c r="J43" s="330"/>
      <c r="K43" s="330"/>
      <c r="L43" s="321"/>
      <c r="M43" s="321"/>
      <c r="N43" s="321"/>
      <c r="O43" s="309"/>
      <c r="P43" s="309"/>
      <c r="Q43" s="312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12"/>
      <c r="AH43" s="312"/>
      <c r="AI43" s="312"/>
    </row>
    <row r="44" spans="1:36" ht="15">
      <c r="A44" s="312"/>
      <c r="B44" s="328"/>
      <c r="C44" s="328"/>
      <c r="D44" s="328"/>
      <c r="E44" s="330"/>
      <c r="F44" s="330"/>
      <c r="G44" s="330"/>
      <c r="H44" s="330"/>
      <c r="I44" s="330"/>
      <c r="J44" s="330"/>
      <c r="K44" s="330"/>
      <c r="L44" s="321"/>
      <c r="M44" s="321"/>
      <c r="N44" s="321"/>
      <c r="O44" s="309"/>
      <c r="P44" s="309"/>
      <c r="Q44" s="312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12"/>
      <c r="AH44" s="312"/>
      <c r="AI44" s="312"/>
    </row>
    <row r="45" spans="1:36" ht="15">
      <c r="A45" s="312"/>
      <c r="B45" s="328"/>
      <c r="C45" s="328"/>
      <c r="D45" s="328"/>
      <c r="E45" s="330"/>
      <c r="F45" s="330"/>
      <c r="G45" s="330"/>
      <c r="H45" s="330"/>
      <c r="I45" s="330"/>
      <c r="J45" s="330"/>
      <c r="K45" s="330"/>
      <c r="L45" s="321"/>
      <c r="M45" s="321"/>
      <c r="N45" s="321"/>
      <c r="O45" s="309"/>
      <c r="P45" s="309"/>
      <c r="Q45" s="312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12"/>
      <c r="AH45" s="312"/>
      <c r="AI45" s="312"/>
    </row>
    <row r="46" spans="1:36" ht="15">
      <c r="A46" s="312"/>
      <c r="B46" s="328"/>
      <c r="C46" s="328"/>
      <c r="D46" s="328"/>
      <c r="E46" s="330"/>
      <c r="F46" s="330"/>
      <c r="G46" s="330"/>
      <c r="H46" s="330"/>
      <c r="I46" s="330"/>
      <c r="J46" s="330"/>
      <c r="K46" s="330"/>
      <c r="L46" s="321"/>
      <c r="M46" s="321"/>
      <c r="N46" s="321"/>
      <c r="O46" s="309"/>
      <c r="P46" s="309"/>
      <c r="Q46" s="312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12"/>
      <c r="AH46" s="312"/>
      <c r="AI46" s="312"/>
    </row>
    <row r="47" spans="1:36" ht="15">
      <c r="A47" s="312"/>
      <c r="B47" s="328"/>
      <c r="C47" s="328"/>
      <c r="D47" s="328"/>
      <c r="E47" s="330"/>
      <c r="F47" s="330"/>
      <c r="G47" s="330"/>
      <c r="H47" s="330"/>
      <c r="I47" s="330"/>
      <c r="J47" s="330"/>
      <c r="K47" s="330"/>
      <c r="L47" s="321"/>
      <c r="M47" s="321"/>
      <c r="N47" s="321"/>
      <c r="O47" s="309"/>
      <c r="P47" s="309"/>
      <c r="Q47" s="312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12"/>
      <c r="AH47" s="312"/>
      <c r="AI47" s="312"/>
    </row>
    <row r="48" spans="1:36" ht="15">
      <c r="A48" s="312"/>
      <c r="B48" s="328"/>
      <c r="C48" s="328"/>
      <c r="D48" s="328"/>
      <c r="E48" s="330"/>
      <c r="F48" s="330"/>
      <c r="G48" s="330"/>
      <c r="H48" s="330"/>
      <c r="I48" s="330"/>
      <c r="J48" s="330"/>
      <c r="K48" s="330"/>
      <c r="L48" s="321"/>
      <c r="M48" s="321"/>
      <c r="N48" s="321"/>
      <c r="O48" s="309"/>
      <c r="P48" s="309"/>
      <c r="Q48" s="312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12"/>
      <c r="AH48" s="312"/>
      <c r="AI48" s="312"/>
    </row>
    <row r="49" spans="1:35" ht="15">
      <c r="A49" s="312"/>
      <c r="B49" s="328"/>
      <c r="C49" s="328"/>
      <c r="D49" s="328"/>
      <c r="E49" s="330"/>
      <c r="F49" s="330"/>
      <c r="G49" s="330"/>
      <c r="H49" s="330"/>
      <c r="I49" s="330"/>
      <c r="J49" s="330"/>
      <c r="K49" s="330"/>
      <c r="L49" s="321"/>
      <c r="M49" s="321"/>
      <c r="N49" s="321"/>
      <c r="O49" s="309"/>
      <c r="P49" s="309"/>
      <c r="Q49" s="312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12"/>
      <c r="AH49" s="312"/>
      <c r="AI49" s="312"/>
    </row>
    <row r="50" spans="1:35" ht="15">
      <c r="A50" s="312"/>
      <c r="B50" s="328"/>
      <c r="C50" s="328"/>
      <c r="D50" s="328"/>
      <c r="E50" s="330"/>
      <c r="F50" s="330"/>
      <c r="G50" s="330"/>
      <c r="H50" s="330"/>
      <c r="I50" s="330"/>
      <c r="J50" s="330"/>
      <c r="K50" s="330"/>
      <c r="L50" s="321"/>
      <c r="M50" s="321"/>
      <c r="N50" s="321"/>
      <c r="O50" s="309"/>
      <c r="P50" s="309"/>
      <c r="Q50" s="312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12"/>
      <c r="AH50" s="312"/>
      <c r="AI50" s="312"/>
    </row>
    <row r="51" spans="1:35" ht="15">
      <c r="A51" s="312"/>
      <c r="B51" s="328"/>
      <c r="C51" s="328"/>
      <c r="D51" s="328"/>
      <c r="E51" s="330"/>
      <c r="F51" s="330"/>
      <c r="G51" s="330"/>
      <c r="H51" s="330"/>
      <c r="I51" s="330"/>
      <c r="J51" s="330"/>
      <c r="K51" s="330"/>
      <c r="L51" s="321"/>
      <c r="M51" s="321"/>
      <c r="N51" s="321"/>
      <c r="O51" s="309"/>
      <c r="P51" s="309"/>
      <c r="Q51" s="312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12"/>
      <c r="AH51" s="312"/>
      <c r="AI51" s="312"/>
    </row>
    <row r="52" spans="1:35" ht="15">
      <c r="A52" s="312"/>
      <c r="B52" s="328"/>
      <c r="C52" s="328"/>
      <c r="D52" s="328"/>
      <c r="E52" s="330"/>
      <c r="F52" s="330"/>
      <c r="G52" s="330"/>
      <c r="H52" s="330"/>
      <c r="I52" s="330"/>
      <c r="J52" s="330"/>
      <c r="K52" s="330"/>
      <c r="L52" s="321"/>
      <c r="M52" s="321"/>
      <c r="N52" s="321"/>
      <c r="O52" s="309"/>
      <c r="P52" s="309"/>
      <c r="Q52" s="312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12"/>
      <c r="AH52" s="312"/>
      <c r="AI52" s="312"/>
    </row>
    <row r="53" spans="1:35" ht="15">
      <c r="A53" s="312"/>
      <c r="B53" s="328"/>
      <c r="C53" s="328"/>
      <c r="D53" s="328"/>
      <c r="E53" s="330"/>
      <c r="F53" s="330"/>
      <c r="G53" s="330"/>
      <c r="H53" s="330"/>
      <c r="I53" s="330"/>
      <c r="J53" s="330"/>
      <c r="K53" s="330"/>
      <c r="L53" s="321"/>
      <c r="M53" s="321"/>
      <c r="N53" s="321"/>
      <c r="O53" s="309"/>
      <c r="P53" s="309"/>
      <c r="Q53" s="312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12"/>
      <c r="AH53" s="312"/>
      <c r="AI53" s="312"/>
    </row>
    <row r="54" spans="1:35" ht="15">
      <c r="A54" s="312"/>
      <c r="B54" s="328"/>
      <c r="C54" s="328"/>
      <c r="D54" s="328"/>
      <c r="E54" s="330"/>
      <c r="F54" s="330"/>
      <c r="G54" s="330"/>
      <c r="H54" s="330"/>
      <c r="I54" s="330"/>
      <c r="J54" s="330"/>
      <c r="K54" s="330"/>
      <c r="L54" s="321"/>
      <c r="M54" s="321"/>
      <c r="N54" s="321"/>
      <c r="O54" s="309"/>
      <c r="P54" s="309"/>
      <c r="Q54" s="312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12"/>
      <c r="AH54" s="312"/>
      <c r="AI54" s="312"/>
    </row>
    <row r="55" spans="1:35" ht="15">
      <c r="A55" s="312"/>
      <c r="B55" s="328"/>
      <c r="C55" s="328"/>
      <c r="D55" s="328"/>
      <c r="E55" s="330"/>
      <c r="F55" s="330"/>
      <c r="G55" s="330"/>
      <c r="H55" s="330"/>
      <c r="I55" s="330"/>
      <c r="J55" s="330"/>
      <c r="K55" s="330"/>
      <c r="L55" s="321"/>
      <c r="M55" s="321"/>
      <c r="N55" s="321"/>
      <c r="O55" s="309"/>
      <c r="P55" s="309"/>
      <c r="Q55" s="312"/>
      <c r="R55" s="309"/>
      <c r="S55" s="309"/>
      <c r="T55" s="309"/>
      <c r="U55" s="309"/>
      <c r="V55" s="309"/>
      <c r="W55" s="309"/>
      <c r="X55" s="309"/>
      <c r="Y55" s="309"/>
      <c r="Z55" s="309"/>
      <c r="AA55" s="309"/>
      <c r="AB55" s="309"/>
      <c r="AC55" s="309"/>
      <c r="AD55" s="309"/>
      <c r="AE55" s="309"/>
      <c r="AF55" s="309"/>
      <c r="AG55" s="312"/>
      <c r="AH55" s="312"/>
      <c r="AI55" s="312"/>
    </row>
    <row r="56" spans="1:35" ht="15">
      <c r="A56" s="312"/>
      <c r="B56" s="328"/>
      <c r="C56" s="328"/>
      <c r="D56" s="328"/>
      <c r="E56" s="330"/>
      <c r="F56" s="330"/>
      <c r="G56" s="330"/>
      <c r="H56" s="330"/>
      <c r="I56" s="330"/>
      <c r="J56" s="330"/>
      <c r="K56" s="330"/>
      <c r="L56" s="321"/>
      <c r="M56" s="321"/>
      <c r="N56" s="321"/>
      <c r="O56" s="309"/>
      <c r="P56" s="309"/>
      <c r="Q56" s="312"/>
      <c r="R56" s="309"/>
      <c r="S56" s="309"/>
      <c r="T56" s="309"/>
      <c r="U56" s="309"/>
      <c r="V56" s="309"/>
      <c r="W56" s="309"/>
      <c r="X56" s="309"/>
      <c r="Y56" s="309"/>
      <c r="Z56" s="309"/>
      <c r="AA56" s="309"/>
      <c r="AB56" s="309"/>
      <c r="AC56" s="309"/>
      <c r="AD56" s="309"/>
      <c r="AE56" s="309"/>
      <c r="AF56" s="309"/>
      <c r="AG56" s="312"/>
      <c r="AH56" s="312"/>
      <c r="AI56" s="312"/>
    </row>
    <row r="57" spans="1:35" ht="15">
      <c r="A57" s="312"/>
      <c r="B57" s="328"/>
      <c r="C57" s="328"/>
      <c r="D57" s="328"/>
      <c r="E57" s="330"/>
      <c r="F57" s="330"/>
      <c r="G57" s="330"/>
      <c r="H57" s="330"/>
      <c r="I57" s="330"/>
      <c r="J57" s="330"/>
      <c r="K57" s="330"/>
      <c r="L57" s="321"/>
      <c r="M57" s="321"/>
      <c r="N57" s="321"/>
      <c r="O57" s="309"/>
      <c r="P57" s="309"/>
      <c r="Q57" s="312"/>
      <c r="R57" s="309"/>
      <c r="S57" s="309"/>
      <c r="T57" s="309"/>
      <c r="U57" s="309"/>
      <c r="V57" s="309"/>
      <c r="W57" s="309"/>
      <c r="X57" s="309"/>
      <c r="Y57" s="309"/>
      <c r="Z57" s="309"/>
      <c r="AA57" s="309"/>
      <c r="AB57" s="309"/>
      <c r="AC57" s="309"/>
      <c r="AD57" s="309"/>
      <c r="AE57" s="309"/>
      <c r="AF57" s="309"/>
      <c r="AG57" s="312"/>
      <c r="AH57" s="312"/>
      <c r="AI57" s="312"/>
    </row>
    <row r="58" spans="1:35" ht="15">
      <c r="A58" s="312"/>
      <c r="B58" s="328"/>
      <c r="C58" s="328"/>
      <c r="D58" s="328"/>
      <c r="E58" s="330"/>
      <c r="F58" s="330"/>
      <c r="G58" s="330"/>
      <c r="H58" s="330"/>
      <c r="I58" s="330"/>
      <c r="J58" s="330"/>
      <c r="K58" s="330"/>
      <c r="L58" s="321"/>
      <c r="M58" s="321"/>
      <c r="N58" s="321"/>
      <c r="O58" s="309"/>
      <c r="P58" s="309"/>
      <c r="Q58" s="312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309"/>
      <c r="AD58" s="309"/>
      <c r="AE58" s="309"/>
      <c r="AF58" s="309"/>
      <c r="AG58" s="312"/>
      <c r="AH58" s="312"/>
      <c r="AI58" s="312"/>
    </row>
    <row r="59" spans="1:35" ht="15">
      <c r="A59" s="312"/>
      <c r="B59" s="328"/>
      <c r="C59" s="328"/>
      <c r="D59" s="328"/>
      <c r="E59" s="330"/>
      <c r="F59" s="330"/>
      <c r="G59" s="330"/>
      <c r="H59" s="330"/>
      <c r="I59" s="330"/>
      <c r="J59" s="330"/>
      <c r="K59" s="330"/>
      <c r="L59" s="321"/>
      <c r="M59" s="321"/>
      <c r="N59" s="321"/>
      <c r="O59" s="309"/>
      <c r="P59" s="309"/>
      <c r="Q59" s="312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12"/>
      <c r="AH59" s="312"/>
      <c r="AI59" s="312"/>
    </row>
    <row r="60" spans="1:35" ht="15">
      <c r="A60" s="312"/>
      <c r="B60" s="328"/>
      <c r="C60" s="328"/>
      <c r="D60" s="328"/>
      <c r="E60" s="330"/>
      <c r="F60" s="330"/>
      <c r="G60" s="330"/>
      <c r="H60" s="330"/>
      <c r="I60" s="330"/>
      <c r="J60" s="330"/>
      <c r="K60" s="330"/>
      <c r="L60" s="321"/>
      <c r="M60" s="321"/>
      <c r="N60" s="321"/>
      <c r="O60" s="309"/>
      <c r="P60" s="309"/>
      <c r="Q60" s="312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9"/>
      <c r="AG60" s="312"/>
      <c r="AH60" s="312"/>
      <c r="AI60" s="312"/>
    </row>
    <row r="61" spans="1:35" ht="15">
      <c r="A61" s="312"/>
      <c r="B61" s="328"/>
      <c r="C61" s="328"/>
      <c r="D61" s="328"/>
      <c r="E61" s="330"/>
      <c r="F61" s="330"/>
      <c r="G61" s="330"/>
      <c r="H61" s="330"/>
      <c r="I61" s="330"/>
      <c r="J61" s="330"/>
      <c r="K61" s="330"/>
      <c r="L61" s="321"/>
      <c r="M61" s="321"/>
      <c r="N61" s="321"/>
      <c r="O61" s="309"/>
      <c r="P61" s="309"/>
      <c r="Q61" s="312"/>
      <c r="R61" s="309"/>
      <c r="S61" s="309"/>
      <c r="T61" s="309"/>
      <c r="U61" s="309"/>
      <c r="V61" s="309"/>
      <c r="W61" s="309"/>
      <c r="X61" s="309"/>
      <c r="Y61" s="309"/>
      <c r="Z61" s="309"/>
      <c r="AA61" s="309"/>
      <c r="AB61" s="309"/>
      <c r="AC61" s="309"/>
      <c r="AD61" s="309"/>
      <c r="AE61" s="309"/>
      <c r="AF61" s="309"/>
      <c r="AG61" s="312"/>
      <c r="AH61" s="312"/>
      <c r="AI61" s="312"/>
    </row>
    <row r="62" spans="1:35" ht="15">
      <c r="A62" s="312"/>
      <c r="B62" s="328"/>
      <c r="C62" s="328"/>
      <c r="D62" s="328"/>
      <c r="E62" s="330"/>
      <c r="F62" s="330"/>
      <c r="G62" s="330"/>
      <c r="H62" s="330"/>
      <c r="I62" s="330"/>
      <c r="J62" s="330"/>
      <c r="K62" s="330"/>
      <c r="L62" s="321"/>
      <c r="M62" s="321"/>
      <c r="N62" s="321"/>
      <c r="O62" s="309"/>
      <c r="P62" s="309"/>
      <c r="Q62" s="312"/>
      <c r="R62" s="309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12"/>
      <c r="AH62" s="312"/>
      <c r="AI62" s="312"/>
    </row>
    <row r="63" spans="1:35" ht="15">
      <c r="A63" s="312"/>
      <c r="B63" s="328"/>
      <c r="C63" s="328"/>
      <c r="D63" s="328"/>
      <c r="E63" s="330"/>
      <c r="F63" s="330"/>
      <c r="G63" s="330"/>
      <c r="H63" s="330"/>
      <c r="I63" s="330"/>
      <c r="J63" s="330"/>
      <c r="K63" s="330"/>
      <c r="L63" s="321"/>
      <c r="M63" s="321"/>
      <c r="N63" s="321"/>
      <c r="O63" s="309"/>
      <c r="P63" s="309"/>
      <c r="Q63" s="312"/>
      <c r="R63" s="309"/>
      <c r="S63" s="309"/>
      <c r="T63" s="309"/>
      <c r="U63" s="309"/>
      <c r="V63" s="309"/>
      <c r="W63" s="309"/>
      <c r="X63" s="309"/>
      <c r="Y63" s="309"/>
      <c r="Z63" s="309"/>
      <c r="AA63" s="309"/>
      <c r="AB63" s="309"/>
      <c r="AC63" s="309"/>
      <c r="AD63" s="309"/>
      <c r="AE63" s="309"/>
      <c r="AF63" s="309"/>
      <c r="AG63" s="312"/>
      <c r="AH63" s="312"/>
      <c r="AI63" s="312"/>
    </row>
    <row r="64" spans="1:35" ht="15">
      <c r="A64" s="312"/>
      <c r="B64" s="328"/>
      <c r="C64" s="328"/>
      <c r="D64" s="328"/>
      <c r="E64" s="330"/>
      <c r="F64" s="330"/>
      <c r="G64" s="330"/>
      <c r="H64" s="330"/>
      <c r="I64" s="330"/>
      <c r="J64" s="330"/>
      <c r="K64" s="330"/>
      <c r="L64" s="321"/>
      <c r="M64" s="321"/>
      <c r="N64" s="321"/>
      <c r="O64" s="309"/>
      <c r="P64" s="309"/>
      <c r="Q64" s="312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12"/>
      <c r="AH64" s="312"/>
      <c r="AI64" s="312"/>
    </row>
    <row r="65" spans="1:35" ht="15">
      <c r="A65" s="312"/>
      <c r="B65" s="312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09"/>
      <c r="R65" s="309"/>
      <c r="S65" s="309"/>
      <c r="T65" s="309"/>
      <c r="U65" s="309"/>
      <c r="V65" s="309"/>
      <c r="W65" s="309"/>
      <c r="X65" s="309"/>
      <c r="Y65" s="309"/>
      <c r="Z65" s="309"/>
      <c r="AA65" s="309"/>
      <c r="AB65" s="309"/>
      <c r="AC65" s="309"/>
      <c r="AD65" s="309"/>
      <c r="AE65" s="309"/>
      <c r="AF65" s="309"/>
      <c r="AG65" s="312"/>
      <c r="AH65" s="312"/>
      <c r="AI65" s="312"/>
    </row>
    <row r="66" spans="1:35" ht="15">
      <c r="A66" s="312"/>
      <c r="B66" s="312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637"/>
      <c r="O66" s="312"/>
      <c r="P66" s="312"/>
      <c r="Q66" s="309"/>
      <c r="R66" s="309"/>
      <c r="S66" s="309"/>
      <c r="T66" s="309"/>
      <c r="U66" s="309"/>
      <c r="V66" s="309"/>
      <c r="W66" s="309"/>
      <c r="X66" s="309"/>
      <c r="Y66" s="309"/>
      <c r="Z66" s="309"/>
      <c r="AA66" s="309"/>
      <c r="AB66" s="309"/>
      <c r="AC66" s="309"/>
      <c r="AD66" s="309"/>
      <c r="AE66" s="309"/>
      <c r="AF66" s="309"/>
      <c r="AG66" s="312"/>
      <c r="AH66" s="312"/>
      <c r="AI66" s="312"/>
    </row>
    <row r="67" spans="1:35" ht="15">
      <c r="A67" s="309"/>
      <c r="B67" s="309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637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  <c r="AG67" s="309"/>
      <c r="AH67" s="309"/>
      <c r="AI67" s="309"/>
    </row>
    <row r="68" spans="1:35" ht="15">
      <c r="A68" s="309"/>
      <c r="B68" s="309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637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09"/>
      <c r="AA68" s="309"/>
      <c r="AB68" s="309"/>
      <c r="AC68" s="309"/>
      <c r="AD68" s="309"/>
      <c r="AE68" s="309"/>
      <c r="AF68" s="309"/>
      <c r="AG68" s="309"/>
      <c r="AH68" s="309"/>
      <c r="AI68" s="309"/>
    </row>
    <row r="69" spans="1:35" ht="15">
      <c r="A69" s="309"/>
      <c r="B69" s="309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637"/>
      <c r="O69" s="309"/>
      <c r="P69" s="309"/>
      <c r="Q69" s="312"/>
      <c r="R69" s="312"/>
      <c r="S69" s="312"/>
      <c r="T69" s="312"/>
      <c r="U69" s="309"/>
      <c r="V69" s="309"/>
      <c r="W69" s="309"/>
      <c r="X69" s="309"/>
      <c r="Y69" s="309"/>
      <c r="Z69" s="309"/>
      <c r="AA69" s="309"/>
      <c r="AB69" s="309"/>
      <c r="AC69" s="309"/>
      <c r="AD69" s="309"/>
      <c r="AE69" s="309"/>
      <c r="AF69" s="309"/>
      <c r="AG69" s="309"/>
      <c r="AH69" s="309"/>
      <c r="AI69" s="309"/>
    </row>
    <row r="70" spans="1:35">
      <c r="N70" s="637"/>
    </row>
    <row r="71" spans="1:35">
      <c r="N71" s="321"/>
    </row>
  </sheetData>
  <mergeCells count="86">
    <mergeCell ref="AD5:AE5"/>
    <mergeCell ref="B6:S6"/>
    <mergeCell ref="B9:J9"/>
    <mergeCell ref="K9:S9"/>
    <mergeCell ref="B10:J10"/>
    <mergeCell ref="K10:S10"/>
    <mergeCell ref="B11:J11"/>
    <mergeCell ref="K11:S11"/>
    <mergeCell ref="B12:J12"/>
    <mergeCell ref="K12:S12"/>
    <mergeCell ref="B13:J13"/>
    <mergeCell ref="K13:S13"/>
    <mergeCell ref="B14:J14"/>
    <mergeCell ref="K14:S14"/>
    <mergeCell ref="B17:R17"/>
    <mergeCell ref="B18:B22"/>
    <mergeCell ref="C18:C22"/>
    <mergeCell ref="D18:D22"/>
    <mergeCell ref="E18:E22"/>
    <mergeCell ref="F18:Q18"/>
    <mergeCell ref="R18:R22"/>
    <mergeCell ref="F19:G22"/>
    <mergeCell ref="N23:O23"/>
    <mergeCell ref="P23:Q23"/>
    <mergeCell ref="H19:M21"/>
    <mergeCell ref="N19:O22"/>
    <mergeCell ref="P19:Q22"/>
    <mergeCell ref="H22:I22"/>
    <mergeCell ref="J22:K22"/>
    <mergeCell ref="L22:M22"/>
    <mergeCell ref="B31:N31"/>
    <mergeCell ref="B32:M32"/>
    <mergeCell ref="B33:C35"/>
    <mergeCell ref="L26:M26"/>
    <mergeCell ref="N26:O26"/>
    <mergeCell ref="F23:G23"/>
    <mergeCell ref="H23:I23"/>
    <mergeCell ref="J23:K23"/>
    <mergeCell ref="L23:M23"/>
    <mergeCell ref="H26:I26"/>
    <mergeCell ref="J26:K26"/>
    <mergeCell ref="B41:I41"/>
    <mergeCell ref="N66:N70"/>
    <mergeCell ref="B36:C36"/>
    <mergeCell ref="D36:E36"/>
    <mergeCell ref="F36:G36"/>
    <mergeCell ref="H36:I36"/>
    <mergeCell ref="J36:K36"/>
    <mergeCell ref="L36:M36"/>
    <mergeCell ref="B38:AF38"/>
    <mergeCell ref="B40:I40"/>
    <mergeCell ref="P33:Q35"/>
    <mergeCell ref="R33:R35"/>
    <mergeCell ref="D35:E35"/>
    <mergeCell ref="F35:G35"/>
    <mergeCell ref="H35:I35"/>
    <mergeCell ref="N32:N35"/>
    <mergeCell ref="D33:I34"/>
    <mergeCell ref="J33:K35"/>
    <mergeCell ref="L33:M35"/>
    <mergeCell ref="P24:Q24"/>
    <mergeCell ref="F25:G25"/>
    <mergeCell ref="H25:I25"/>
    <mergeCell ref="J25:K25"/>
    <mergeCell ref="L25:M25"/>
    <mergeCell ref="N25:O25"/>
    <mergeCell ref="P25:Q25"/>
    <mergeCell ref="F24:G24"/>
    <mergeCell ref="H24:I24"/>
    <mergeCell ref="J24:K24"/>
    <mergeCell ref="L24:M24"/>
    <mergeCell ref="N24:O24"/>
    <mergeCell ref="P26:Q26"/>
    <mergeCell ref="F26:G26"/>
    <mergeCell ref="P28:Q28"/>
    <mergeCell ref="F27:G27"/>
    <mergeCell ref="H27:I27"/>
    <mergeCell ref="J27:K27"/>
    <mergeCell ref="L27:M27"/>
    <mergeCell ref="N27:O27"/>
    <mergeCell ref="P27:Q27"/>
    <mergeCell ref="F28:G28"/>
    <mergeCell ref="H28:I28"/>
    <mergeCell ref="J28:K28"/>
    <mergeCell ref="L28:M28"/>
    <mergeCell ref="N28:O2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opLeftCell="A7" zoomScale="118" zoomScaleNormal="118" workbookViewId="0">
      <selection activeCell="D35" sqref="D35"/>
    </sheetView>
  </sheetViews>
  <sheetFormatPr baseColWidth="10" defaultRowHeight="15"/>
  <cols>
    <col min="1" max="1" width="11.42578125" style="275"/>
    <col min="2" max="2" width="10" style="275" customWidth="1"/>
    <col min="3" max="3" width="40" style="275" customWidth="1"/>
    <col min="4" max="11" width="14.28515625" style="545" customWidth="1"/>
    <col min="12" max="16384" width="11.42578125" style="275"/>
  </cols>
  <sheetData>
    <row r="1" spans="2:12" ht="15.75">
      <c r="B1" s="542" t="s">
        <v>1471</v>
      </c>
      <c r="D1" s="543"/>
      <c r="E1" s="543"/>
      <c r="F1" s="544"/>
    </row>
    <row r="2" spans="2:12" ht="15.75">
      <c r="B2" s="546" t="s">
        <v>1389</v>
      </c>
      <c r="D2" s="543"/>
      <c r="E2" s="543"/>
      <c r="F2" s="544"/>
    </row>
    <row r="3" spans="2:12" ht="18.75">
      <c r="B3" s="547"/>
      <c r="D3" s="548" t="s">
        <v>1449</v>
      </c>
      <c r="E3" s="549"/>
    </row>
    <row r="6" spans="2:12">
      <c r="B6" s="565" t="s">
        <v>1325</v>
      </c>
      <c r="C6" s="565" t="s">
        <v>1326</v>
      </c>
      <c r="D6" s="611" t="s">
        <v>1327</v>
      </c>
      <c r="E6" s="611" t="s">
        <v>1328</v>
      </c>
      <c r="F6" s="611" t="s">
        <v>1329</v>
      </c>
      <c r="G6" s="611" t="s">
        <v>1330</v>
      </c>
      <c r="H6" s="611" t="s">
        <v>1331</v>
      </c>
      <c r="I6" s="611" t="s">
        <v>1332</v>
      </c>
      <c r="J6" s="611" t="s">
        <v>1333</v>
      </c>
      <c r="K6" s="611" t="s">
        <v>1334</v>
      </c>
    </row>
    <row r="7" spans="2:12">
      <c r="B7" s="565" t="s">
        <v>1335</v>
      </c>
      <c r="C7" s="566" t="s">
        <v>1336</v>
      </c>
      <c r="D7" s="567">
        <f>305523705+495323</f>
        <v>306019028</v>
      </c>
      <c r="E7" s="567">
        <f>202548015-49000000+100000000-50000</f>
        <v>253498015</v>
      </c>
      <c r="F7" s="568">
        <f>IF(D7&gt;E7,(D7-E7),0)</f>
        <v>52521013</v>
      </c>
      <c r="G7" s="568">
        <f>IF(E7&gt;D7,E7-D7,0)</f>
        <v>0</v>
      </c>
      <c r="H7" s="568">
        <f>IF(F7&gt;G7,F7,0)</f>
        <v>52521013</v>
      </c>
      <c r="I7" s="568">
        <f>IF(G7&gt;F7,G7,0)</f>
        <v>0</v>
      </c>
      <c r="J7" s="567">
        <v>0</v>
      </c>
      <c r="K7" s="567">
        <v>0</v>
      </c>
    </row>
    <row r="8" spans="2:12">
      <c r="B8" s="565" t="s">
        <v>1337</v>
      </c>
      <c r="C8" s="566" t="s">
        <v>1390</v>
      </c>
      <c r="D8" s="567">
        <f>753184238+658777</f>
        <v>753843015</v>
      </c>
      <c r="E8" s="567">
        <f>687825899-24780</f>
        <v>687801119</v>
      </c>
      <c r="F8" s="568">
        <f t="shared" ref="F8:F26" si="0">IF(D8&gt;E8,(D8-E8),0)</f>
        <v>66041896</v>
      </c>
      <c r="G8" s="568">
        <f t="shared" ref="G8:G26" si="1">IF(E8&gt;D8,E8-D8,0)</f>
        <v>0</v>
      </c>
      <c r="H8" s="568">
        <f t="shared" ref="H8:H26" si="2">IF(F8&gt;G8,F8,0)</f>
        <v>66041896</v>
      </c>
      <c r="I8" s="568">
        <f t="shared" ref="I8:I26" si="3">IF(G8&gt;F8,G8,0)</f>
        <v>0</v>
      </c>
      <c r="J8" s="567">
        <v>0</v>
      </c>
      <c r="K8" s="567">
        <v>0</v>
      </c>
    </row>
    <row r="9" spans="2:12">
      <c r="B9" s="565" t="s">
        <v>1338</v>
      </c>
      <c r="C9" s="566" t="s">
        <v>1339</v>
      </c>
      <c r="D9" s="567">
        <v>150000000</v>
      </c>
      <c r="E9" s="567"/>
      <c r="F9" s="568">
        <f t="shared" si="0"/>
        <v>150000000</v>
      </c>
      <c r="G9" s="568">
        <f t="shared" si="1"/>
        <v>0</v>
      </c>
      <c r="H9" s="568">
        <f t="shared" si="2"/>
        <v>150000000</v>
      </c>
      <c r="I9" s="568">
        <f t="shared" si="3"/>
        <v>0</v>
      </c>
      <c r="J9" s="567">
        <v>0</v>
      </c>
      <c r="K9" s="567">
        <v>0</v>
      </c>
    </row>
    <row r="10" spans="2:12">
      <c r="B10" s="565" t="s">
        <v>1340</v>
      </c>
      <c r="C10" s="566" t="s">
        <v>1341</v>
      </c>
      <c r="D10" s="567">
        <f>2563136695+687001</f>
        <v>2563823696</v>
      </c>
      <c r="E10" s="567">
        <f>2542952733-3587000</f>
        <v>2539365733</v>
      </c>
      <c r="F10" s="568">
        <f t="shared" si="0"/>
        <v>24457963</v>
      </c>
      <c r="G10" s="568">
        <f t="shared" si="1"/>
        <v>0</v>
      </c>
      <c r="H10" s="568">
        <f t="shared" si="2"/>
        <v>24457963</v>
      </c>
      <c r="I10" s="568">
        <f t="shared" si="3"/>
        <v>0</v>
      </c>
      <c r="J10" s="567">
        <v>0</v>
      </c>
      <c r="K10" s="567">
        <v>0</v>
      </c>
    </row>
    <row r="11" spans="2:12">
      <c r="B11" s="871" t="s">
        <v>1342</v>
      </c>
      <c r="C11" s="872" t="s">
        <v>1472</v>
      </c>
      <c r="D11" s="873">
        <f>665553052-3000000</f>
        <v>662553052</v>
      </c>
      <c r="E11" s="873">
        <f>603057729+495323</f>
        <v>603553052</v>
      </c>
      <c r="F11" s="874">
        <f t="shared" si="0"/>
        <v>59000000</v>
      </c>
      <c r="G11" s="874">
        <f t="shared" si="1"/>
        <v>0</v>
      </c>
      <c r="H11" s="874">
        <f t="shared" si="2"/>
        <v>59000000</v>
      </c>
      <c r="I11" s="874">
        <f t="shared" si="3"/>
        <v>0</v>
      </c>
      <c r="J11" s="873">
        <v>0</v>
      </c>
      <c r="K11" s="873">
        <v>0</v>
      </c>
      <c r="L11" s="275" t="s">
        <v>1473</v>
      </c>
    </row>
    <row r="12" spans="2:12">
      <c r="B12" s="565" t="s">
        <v>1343</v>
      </c>
      <c r="C12" s="566" t="s">
        <v>1344</v>
      </c>
      <c r="D12" s="567">
        <f>1656865464+87850000</f>
        <v>1744715464</v>
      </c>
      <c r="E12" s="567">
        <f>1569299952+4750000</f>
        <v>1574049952</v>
      </c>
      <c r="F12" s="568">
        <f t="shared" si="0"/>
        <v>170665512</v>
      </c>
      <c r="G12" s="568">
        <f t="shared" si="1"/>
        <v>0</v>
      </c>
      <c r="H12" s="568">
        <f t="shared" si="2"/>
        <v>170665512</v>
      </c>
      <c r="I12" s="568">
        <f t="shared" si="3"/>
        <v>0</v>
      </c>
      <c r="J12" s="567">
        <v>0</v>
      </c>
      <c r="K12" s="567">
        <v>0</v>
      </c>
    </row>
    <row r="13" spans="2:12">
      <c r="B13" s="565" t="s">
        <v>1345</v>
      </c>
      <c r="C13" s="566" t="s">
        <v>1278</v>
      </c>
      <c r="D13" s="567">
        <f>49519046-1250000</f>
        <v>48269046</v>
      </c>
      <c r="E13" s="567">
        <f>43048952+4200000</f>
        <v>47248952</v>
      </c>
      <c r="F13" s="568">
        <f t="shared" si="0"/>
        <v>1020094</v>
      </c>
      <c r="G13" s="568">
        <f t="shared" si="1"/>
        <v>0</v>
      </c>
      <c r="H13" s="568">
        <f t="shared" si="2"/>
        <v>1020094</v>
      </c>
      <c r="I13" s="568">
        <f t="shared" si="3"/>
        <v>0</v>
      </c>
      <c r="J13" s="567">
        <v>0</v>
      </c>
      <c r="K13" s="567">
        <v>0</v>
      </c>
    </row>
    <row r="14" spans="2:12">
      <c r="B14" s="565" t="s">
        <v>1346</v>
      </c>
      <c r="C14" s="566" t="s">
        <v>1347</v>
      </c>
      <c r="D14" s="567">
        <v>48027240</v>
      </c>
      <c r="E14" s="567">
        <v>43224973</v>
      </c>
      <c r="F14" s="568">
        <f t="shared" si="0"/>
        <v>4802267</v>
      </c>
      <c r="G14" s="568">
        <f t="shared" si="1"/>
        <v>0</v>
      </c>
      <c r="H14" s="568">
        <f t="shared" si="2"/>
        <v>4802267</v>
      </c>
      <c r="I14" s="568">
        <f t="shared" si="3"/>
        <v>0</v>
      </c>
      <c r="J14" s="567">
        <v>0</v>
      </c>
      <c r="K14" s="567">
        <v>0</v>
      </c>
    </row>
    <row r="15" spans="2:12">
      <c r="B15" s="871" t="s">
        <v>1348</v>
      </c>
      <c r="C15" s="872" t="s">
        <v>1391</v>
      </c>
      <c r="D15" s="873">
        <v>221658864</v>
      </c>
      <c r="E15" s="873">
        <v>0</v>
      </c>
      <c r="F15" s="874">
        <f t="shared" si="0"/>
        <v>221658864</v>
      </c>
      <c r="G15" s="874">
        <f t="shared" si="1"/>
        <v>0</v>
      </c>
      <c r="H15" s="874">
        <f t="shared" si="2"/>
        <v>221658864</v>
      </c>
      <c r="I15" s="874">
        <f t="shared" si="3"/>
        <v>0</v>
      </c>
      <c r="J15" s="873">
        <v>0</v>
      </c>
      <c r="K15" s="873">
        <v>0</v>
      </c>
    </row>
    <row r="16" spans="2:12">
      <c r="B16" s="871" t="s">
        <v>1349</v>
      </c>
      <c r="C16" s="872" t="s">
        <v>1350</v>
      </c>
      <c r="D16" s="873">
        <v>330704991</v>
      </c>
      <c r="E16" s="873">
        <v>0</v>
      </c>
      <c r="F16" s="874">
        <f t="shared" si="0"/>
        <v>330704991</v>
      </c>
      <c r="G16" s="874">
        <f t="shared" si="1"/>
        <v>0</v>
      </c>
      <c r="H16" s="874">
        <f t="shared" si="2"/>
        <v>330704991</v>
      </c>
      <c r="I16" s="874">
        <f t="shared" si="3"/>
        <v>0</v>
      </c>
      <c r="J16" s="873">
        <v>0</v>
      </c>
      <c r="K16" s="873">
        <v>0</v>
      </c>
    </row>
    <row r="17" spans="2:12">
      <c r="B17" s="871" t="s">
        <v>1351</v>
      </c>
      <c r="C17" s="872" t="s">
        <v>1352</v>
      </c>
      <c r="D17" s="873">
        <v>0</v>
      </c>
      <c r="E17" s="873">
        <f>100815990+23778042</f>
        <v>124594032</v>
      </c>
      <c r="F17" s="874">
        <f t="shared" si="0"/>
        <v>0</v>
      </c>
      <c r="G17" s="874">
        <f t="shared" si="1"/>
        <v>124594032</v>
      </c>
      <c r="H17" s="874">
        <f t="shared" si="2"/>
        <v>0</v>
      </c>
      <c r="I17" s="874">
        <f t="shared" si="3"/>
        <v>124594032</v>
      </c>
      <c r="J17" s="873">
        <v>0</v>
      </c>
      <c r="K17" s="873">
        <v>0</v>
      </c>
    </row>
    <row r="18" spans="2:12">
      <c r="B18" s="871" t="s">
        <v>1353</v>
      </c>
      <c r="C18" s="872" t="s">
        <v>1354</v>
      </c>
      <c r="D18" s="873">
        <v>0</v>
      </c>
      <c r="E18" s="873">
        <f>55117498+47243570</f>
        <v>102361068</v>
      </c>
      <c r="F18" s="874">
        <f t="shared" si="0"/>
        <v>0</v>
      </c>
      <c r="G18" s="874">
        <f t="shared" si="1"/>
        <v>102361068</v>
      </c>
      <c r="H18" s="874">
        <f t="shared" si="2"/>
        <v>0</v>
      </c>
      <c r="I18" s="874">
        <f t="shared" si="3"/>
        <v>102361068</v>
      </c>
      <c r="J18" s="873">
        <v>0</v>
      </c>
      <c r="K18" s="873">
        <v>0</v>
      </c>
    </row>
    <row r="19" spans="2:12">
      <c r="B19" s="565" t="s">
        <v>1355</v>
      </c>
      <c r="C19" s="566" t="s">
        <v>1356</v>
      </c>
      <c r="D19" s="567">
        <v>25000000</v>
      </c>
      <c r="E19" s="567">
        <v>75000000</v>
      </c>
      <c r="F19" s="568">
        <f t="shared" si="0"/>
        <v>0</v>
      </c>
      <c r="G19" s="568">
        <f t="shared" si="1"/>
        <v>50000000</v>
      </c>
      <c r="H19" s="568">
        <f t="shared" si="2"/>
        <v>0</v>
      </c>
      <c r="I19" s="568">
        <f t="shared" si="3"/>
        <v>50000000</v>
      </c>
      <c r="J19" s="567">
        <v>0</v>
      </c>
      <c r="K19" s="567">
        <v>0</v>
      </c>
    </row>
    <row r="20" spans="2:12">
      <c r="B20" s="871" t="s">
        <v>1357</v>
      </c>
      <c r="C20" s="872" t="s">
        <v>1358</v>
      </c>
      <c r="D20" s="873">
        <v>68470000</v>
      </c>
      <c r="E20" s="873">
        <f>307475828-65217000</f>
        <v>242258828</v>
      </c>
      <c r="F20" s="874">
        <f t="shared" si="0"/>
        <v>0</v>
      </c>
      <c r="G20" s="874">
        <f t="shared" si="1"/>
        <v>173788828</v>
      </c>
      <c r="H20" s="874">
        <f t="shared" si="2"/>
        <v>0</v>
      </c>
      <c r="I20" s="874">
        <f t="shared" si="3"/>
        <v>173788828</v>
      </c>
      <c r="J20" s="873">
        <v>0</v>
      </c>
      <c r="K20" s="873">
        <v>0</v>
      </c>
    </row>
    <row r="21" spans="2:12">
      <c r="B21" s="565" t="s">
        <v>1359</v>
      </c>
      <c r="C21" s="566" t="s">
        <v>1360</v>
      </c>
      <c r="D21" s="567">
        <v>1438166676</v>
      </c>
      <c r="E21" s="567">
        <f>1559699445+37000000</f>
        <v>1596699445</v>
      </c>
      <c r="F21" s="568">
        <f t="shared" si="0"/>
        <v>0</v>
      </c>
      <c r="G21" s="568">
        <f t="shared" si="1"/>
        <v>158532769</v>
      </c>
      <c r="H21" s="568">
        <f t="shared" si="2"/>
        <v>0</v>
      </c>
      <c r="I21" s="568">
        <f t="shared" si="3"/>
        <v>158532769</v>
      </c>
      <c r="J21" s="567">
        <v>0</v>
      </c>
      <c r="K21" s="567">
        <v>0</v>
      </c>
    </row>
    <row r="22" spans="2:12">
      <c r="B22" s="871" t="s">
        <v>1361</v>
      </c>
      <c r="C22" s="872" t="s">
        <v>1362</v>
      </c>
      <c r="D22" s="873"/>
      <c r="E22" s="873">
        <f>+D37+D38</f>
        <v>13860177</v>
      </c>
      <c r="F22" s="874">
        <f t="shared" si="0"/>
        <v>0</v>
      </c>
      <c r="G22" s="874">
        <f t="shared" si="1"/>
        <v>13860177</v>
      </c>
      <c r="H22" s="874">
        <f t="shared" si="2"/>
        <v>0</v>
      </c>
      <c r="I22" s="874">
        <f t="shared" si="3"/>
        <v>13860177</v>
      </c>
      <c r="J22" s="873">
        <v>0</v>
      </c>
      <c r="K22" s="873">
        <v>0</v>
      </c>
    </row>
    <row r="23" spans="2:12">
      <c r="B23" s="565" t="s">
        <v>1363</v>
      </c>
      <c r="C23" s="566" t="s">
        <v>1392</v>
      </c>
      <c r="D23" s="567">
        <v>51478000</v>
      </c>
      <c r="E23" s="567">
        <v>59874100</v>
      </c>
      <c r="F23" s="568">
        <f t="shared" si="0"/>
        <v>0</v>
      </c>
      <c r="G23" s="568">
        <f t="shared" si="1"/>
        <v>8396100</v>
      </c>
      <c r="H23" s="568">
        <f t="shared" si="2"/>
        <v>0</v>
      </c>
      <c r="I23" s="568">
        <f t="shared" si="3"/>
        <v>8396100</v>
      </c>
      <c r="J23" s="567">
        <v>0</v>
      </c>
      <c r="K23" s="567">
        <v>0</v>
      </c>
    </row>
    <row r="24" spans="2:12">
      <c r="B24" s="565" t="s">
        <v>1364</v>
      </c>
      <c r="C24" s="566" t="s">
        <v>1365</v>
      </c>
      <c r="D24" s="567">
        <v>3729583</v>
      </c>
      <c r="E24" s="567">
        <v>3775904</v>
      </c>
      <c r="F24" s="568">
        <f t="shared" si="0"/>
        <v>0</v>
      </c>
      <c r="G24" s="568">
        <f t="shared" si="1"/>
        <v>46321</v>
      </c>
      <c r="H24" s="568">
        <f t="shared" si="2"/>
        <v>0</v>
      </c>
      <c r="I24" s="568">
        <f t="shared" si="3"/>
        <v>46321</v>
      </c>
      <c r="J24" s="567">
        <v>0</v>
      </c>
      <c r="K24" s="567">
        <v>0</v>
      </c>
    </row>
    <row r="25" spans="2:12">
      <c r="B25" s="565" t="s">
        <v>1366</v>
      </c>
      <c r="C25" s="566" t="s">
        <v>1367</v>
      </c>
      <c r="D25" s="567">
        <v>0</v>
      </c>
      <c r="E25" s="567">
        <v>1200000</v>
      </c>
      <c r="F25" s="568">
        <f t="shared" si="0"/>
        <v>0</v>
      </c>
      <c r="G25" s="568">
        <f t="shared" si="1"/>
        <v>1200000</v>
      </c>
      <c r="H25" s="568">
        <f t="shared" si="2"/>
        <v>0</v>
      </c>
      <c r="I25" s="568">
        <f t="shared" si="3"/>
        <v>1200000</v>
      </c>
      <c r="J25" s="567">
        <v>0</v>
      </c>
      <c r="K25" s="567">
        <v>0</v>
      </c>
    </row>
    <row r="26" spans="2:12">
      <c r="B26" s="565" t="s">
        <v>1368</v>
      </c>
      <c r="C26" s="566" t="s">
        <v>1263</v>
      </c>
      <c r="D26" s="567"/>
      <c r="E26" s="567">
        <f>285657063+75110861</f>
        <v>360767924</v>
      </c>
      <c r="F26" s="568">
        <f t="shared" si="0"/>
        <v>0</v>
      </c>
      <c r="G26" s="568">
        <f t="shared" si="1"/>
        <v>360767924</v>
      </c>
      <c r="H26" s="568">
        <f t="shared" si="2"/>
        <v>0</v>
      </c>
      <c r="I26" s="568">
        <f t="shared" si="3"/>
        <v>360767924</v>
      </c>
      <c r="J26" s="567">
        <v>0</v>
      </c>
      <c r="K26" s="567">
        <v>0</v>
      </c>
    </row>
    <row r="27" spans="2:12">
      <c r="B27" s="565" t="s">
        <v>1369</v>
      </c>
      <c r="C27" s="566" t="s">
        <v>1395</v>
      </c>
      <c r="D27" s="567">
        <f>474874520-50000</f>
        <v>474824520</v>
      </c>
      <c r="E27" s="567">
        <v>0</v>
      </c>
      <c r="F27" s="569">
        <f>IF(D27&gt;E27,(D27-E27),0)</f>
        <v>474824520</v>
      </c>
      <c r="G27" s="569">
        <f>IF(E27&gt;D27,E27-D27,0)</f>
        <v>0</v>
      </c>
      <c r="H27" s="569"/>
      <c r="I27" s="569"/>
      <c r="J27" s="569">
        <f>IF(F27&gt;G27,F27,0)</f>
        <v>474824520</v>
      </c>
      <c r="K27" s="570">
        <f>IF(G27&gt;F27,G27,0)</f>
        <v>0</v>
      </c>
    </row>
    <row r="28" spans="2:12">
      <c r="B28" s="565" t="s">
        <v>1370</v>
      </c>
      <c r="C28" s="566" t="s">
        <v>1393</v>
      </c>
      <c r="D28" s="567">
        <v>63784100</v>
      </c>
      <c r="E28" s="567">
        <v>0</v>
      </c>
      <c r="F28" s="569">
        <f t="shared" ref="F28:F40" si="4">IF(D28&gt;E28,(D28-E28),0)</f>
        <v>63784100</v>
      </c>
      <c r="G28" s="569">
        <f t="shared" ref="G28:G40" si="5">IF(E28&gt;D28,E28-D28,0)</f>
        <v>0</v>
      </c>
      <c r="H28" s="569"/>
      <c r="I28" s="569"/>
      <c r="J28" s="569">
        <f t="shared" ref="J28:J40" si="6">IF(F28&gt;G28,F28,0)</f>
        <v>63784100</v>
      </c>
      <c r="K28" s="570">
        <f t="shared" ref="K28:K40" si="7">IF(G28&gt;F28,G28,0)</f>
        <v>0</v>
      </c>
    </row>
    <row r="29" spans="2:12">
      <c r="B29" s="565" t="s">
        <v>1371</v>
      </c>
      <c r="C29" s="566" t="s">
        <v>1372</v>
      </c>
      <c r="D29" s="567">
        <v>7868313</v>
      </c>
      <c r="E29" s="567">
        <v>0</v>
      </c>
      <c r="F29" s="569">
        <f t="shared" si="4"/>
        <v>7868313</v>
      </c>
      <c r="G29" s="569">
        <f t="shared" si="5"/>
        <v>0</v>
      </c>
      <c r="H29" s="569"/>
      <c r="I29" s="569"/>
      <c r="J29" s="569">
        <f t="shared" si="6"/>
        <v>7868313</v>
      </c>
      <c r="K29" s="570">
        <f t="shared" si="7"/>
        <v>0</v>
      </c>
      <c r="L29" s="545"/>
    </row>
    <row r="30" spans="2:12">
      <c r="B30" s="565" t="s">
        <v>1373</v>
      </c>
      <c r="C30" s="566" t="s">
        <v>1394</v>
      </c>
      <c r="D30" s="567">
        <f>45896000+19027000</f>
        <v>64923000</v>
      </c>
      <c r="E30" s="567">
        <v>0</v>
      </c>
      <c r="F30" s="569">
        <f t="shared" si="4"/>
        <v>64923000</v>
      </c>
      <c r="G30" s="569">
        <f t="shared" si="5"/>
        <v>0</v>
      </c>
      <c r="H30" s="569"/>
      <c r="I30" s="569"/>
      <c r="J30" s="569">
        <f t="shared" si="6"/>
        <v>64923000</v>
      </c>
      <c r="K30" s="570">
        <f t="shared" si="7"/>
        <v>0</v>
      </c>
      <c r="L30" s="545"/>
    </row>
    <row r="31" spans="2:12">
      <c r="B31" s="875">
        <v>42085</v>
      </c>
      <c r="C31" s="872" t="s">
        <v>1433</v>
      </c>
      <c r="D31" s="873">
        <v>1950000</v>
      </c>
      <c r="E31" s="873">
        <v>0</v>
      </c>
      <c r="F31" s="876">
        <f t="shared" ref="F31" si="8">IF(D31&gt;E31,(D31-E31),0)</f>
        <v>1950000</v>
      </c>
      <c r="G31" s="876">
        <f t="shared" ref="G31" si="9">IF(E31&gt;D31,E31-D31,0)</f>
        <v>0</v>
      </c>
      <c r="H31" s="876"/>
      <c r="I31" s="876"/>
      <c r="J31" s="876">
        <f t="shared" ref="J31" si="10">IF(F31&gt;G31,F31,0)</f>
        <v>1950000</v>
      </c>
      <c r="K31" s="873">
        <f t="shared" ref="K31" si="11">IF(G31&gt;F31,G31,0)</f>
        <v>0</v>
      </c>
      <c r="L31" s="545"/>
    </row>
    <row r="32" spans="2:12">
      <c r="B32" s="565" t="s">
        <v>1374</v>
      </c>
      <c r="C32" s="566" t="s">
        <v>1375</v>
      </c>
      <c r="D32" s="567">
        <v>6580000</v>
      </c>
      <c r="E32" s="567">
        <v>0</v>
      </c>
      <c r="F32" s="569">
        <f t="shared" si="4"/>
        <v>6580000</v>
      </c>
      <c r="G32" s="569">
        <f t="shared" si="5"/>
        <v>0</v>
      </c>
      <c r="H32" s="569"/>
      <c r="I32" s="569"/>
      <c r="J32" s="569">
        <f t="shared" si="6"/>
        <v>6580000</v>
      </c>
      <c r="K32" s="567">
        <f t="shared" si="7"/>
        <v>0</v>
      </c>
    </row>
    <row r="33" spans="2:11">
      <c r="B33" s="871" t="s">
        <v>1376</v>
      </c>
      <c r="C33" s="872" t="s">
        <v>1397</v>
      </c>
      <c r="D33" s="873">
        <f>23456441+281601</f>
        <v>23738042</v>
      </c>
      <c r="E33" s="873">
        <v>0</v>
      </c>
      <c r="F33" s="876">
        <f t="shared" si="4"/>
        <v>23738042</v>
      </c>
      <c r="G33" s="876">
        <f t="shared" si="5"/>
        <v>0</v>
      </c>
      <c r="H33" s="876"/>
      <c r="I33" s="876"/>
      <c r="J33" s="876">
        <f t="shared" si="6"/>
        <v>23738042</v>
      </c>
      <c r="K33" s="873">
        <f t="shared" si="7"/>
        <v>0</v>
      </c>
    </row>
    <row r="34" spans="2:11">
      <c r="B34" s="871" t="s">
        <v>1377</v>
      </c>
      <c r="C34" s="872" t="s">
        <v>1378</v>
      </c>
      <c r="D34" s="873">
        <v>47243570</v>
      </c>
      <c r="E34" s="873">
        <v>0</v>
      </c>
      <c r="F34" s="876">
        <f t="shared" si="4"/>
        <v>47243570</v>
      </c>
      <c r="G34" s="876">
        <f t="shared" si="5"/>
        <v>0</v>
      </c>
      <c r="H34" s="876"/>
      <c r="I34" s="876"/>
      <c r="J34" s="876">
        <f t="shared" si="6"/>
        <v>47243570</v>
      </c>
      <c r="K34" s="873">
        <f t="shared" si="7"/>
        <v>0</v>
      </c>
    </row>
    <row r="35" spans="2:11">
      <c r="B35" s="871" t="s">
        <v>1379</v>
      </c>
      <c r="C35" s="872" t="s">
        <v>1380</v>
      </c>
      <c r="D35" s="873">
        <v>6425870</v>
      </c>
      <c r="E35" s="873">
        <v>0</v>
      </c>
      <c r="F35" s="876">
        <f t="shared" si="4"/>
        <v>6425870</v>
      </c>
      <c r="G35" s="876">
        <f t="shared" si="5"/>
        <v>0</v>
      </c>
      <c r="H35" s="876"/>
      <c r="I35" s="876"/>
      <c r="J35" s="876">
        <f t="shared" si="6"/>
        <v>6425870</v>
      </c>
      <c r="K35" s="873">
        <f t="shared" si="7"/>
        <v>0</v>
      </c>
    </row>
    <row r="36" spans="2:11">
      <c r="B36" s="871" t="s">
        <v>1381</v>
      </c>
      <c r="C36" s="872" t="s">
        <v>1474</v>
      </c>
      <c r="D36" s="873">
        <f>201740+287</f>
        <v>202027</v>
      </c>
      <c r="E36" s="873">
        <v>0</v>
      </c>
      <c r="F36" s="876">
        <f t="shared" si="4"/>
        <v>202027</v>
      </c>
      <c r="G36" s="876">
        <f t="shared" si="5"/>
        <v>0</v>
      </c>
      <c r="H36" s="876"/>
      <c r="I36" s="876"/>
      <c r="J36" s="876">
        <f t="shared" si="6"/>
        <v>202027</v>
      </c>
      <c r="K36" s="873">
        <f t="shared" si="7"/>
        <v>0</v>
      </c>
    </row>
    <row r="37" spans="2:11">
      <c r="B37" s="875">
        <v>46101</v>
      </c>
      <c r="C37" s="872" t="s">
        <v>1475</v>
      </c>
      <c r="D37" s="873">
        <v>13461297</v>
      </c>
      <c r="E37" s="873">
        <v>0</v>
      </c>
      <c r="F37" s="876">
        <f t="shared" ref="F37:F38" si="12">IF(D37&gt;E37,(D37-E37),0)</f>
        <v>13461297</v>
      </c>
      <c r="G37" s="876">
        <f t="shared" ref="G37:G38" si="13">IF(E37&gt;D37,E37-D37,0)</f>
        <v>0</v>
      </c>
      <c r="H37" s="876"/>
      <c r="I37" s="876"/>
      <c r="J37" s="876">
        <f t="shared" ref="J37:J38" si="14">IF(F37&gt;G37,F37,0)</f>
        <v>13461297</v>
      </c>
      <c r="K37" s="873">
        <f t="shared" ref="K37:K38" si="15">IF(G37&gt;F37,G37,0)</f>
        <v>0</v>
      </c>
    </row>
    <row r="38" spans="2:11">
      <c r="B38" s="875">
        <v>46102</v>
      </c>
      <c r="C38" s="872" t="s">
        <v>1476</v>
      </c>
      <c r="D38" s="873">
        <v>398880</v>
      </c>
      <c r="E38" s="873">
        <v>0</v>
      </c>
      <c r="F38" s="876">
        <f t="shared" si="12"/>
        <v>398880</v>
      </c>
      <c r="G38" s="876">
        <f t="shared" si="13"/>
        <v>0</v>
      </c>
      <c r="H38" s="876"/>
      <c r="I38" s="876"/>
      <c r="J38" s="876">
        <f t="shared" si="14"/>
        <v>398880</v>
      </c>
      <c r="K38" s="873">
        <f t="shared" si="15"/>
        <v>0</v>
      </c>
    </row>
    <row r="39" spans="2:11">
      <c r="B39" s="565" t="s">
        <v>1383</v>
      </c>
      <c r="C39" s="566" t="s">
        <v>1396</v>
      </c>
      <c r="D39" s="567">
        <v>0</v>
      </c>
      <c r="E39" s="567">
        <f>747879000+50000000</f>
        <v>797879000</v>
      </c>
      <c r="F39" s="569">
        <f t="shared" si="4"/>
        <v>0</v>
      </c>
      <c r="G39" s="569">
        <f t="shared" si="5"/>
        <v>797879000</v>
      </c>
      <c r="H39" s="569"/>
      <c r="I39" s="569"/>
      <c r="J39" s="569">
        <f t="shared" si="6"/>
        <v>0</v>
      </c>
      <c r="K39" s="567">
        <f t="shared" si="7"/>
        <v>797879000</v>
      </c>
    </row>
    <row r="40" spans="2:11">
      <c r="B40" s="565" t="s">
        <v>1384</v>
      </c>
      <c r="C40" s="566" t="s">
        <v>1385</v>
      </c>
      <c r="D40" s="567"/>
      <c r="E40" s="567">
        <f>874000-28000</f>
        <v>846000</v>
      </c>
      <c r="F40" s="569">
        <f t="shared" si="4"/>
        <v>0</v>
      </c>
      <c r="G40" s="569">
        <f t="shared" si="5"/>
        <v>846000</v>
      </c>
      <c r="H40" s="569"/>
      <c r="I40" s="569"/>
      <c r="J40" s="569">
        <f t="shared" si="6"/>
        <v>0</v>
      </c>
      <c r="K40" s="567">
        <f t="shared" si="7"/>
        <v>846000</v>
      </c>
    </row>
    <row r="41" spans="2:11" ht="15.75">
      <c r="B41" s="572"/>
      <c r="C41" s="573" t="s">
        <v>1386</v>
      </c>
      <c r="D41" s="574">
        <f t="shared" ref="D41:K41" si="16">SUM(D7:D40)</f>
        <v>9127858274</v>
      </c>
      <c r="E41" s="574">
        <f t="shared" si="16"/>
        <v>9127858274</v>
      </c>
      <c r="F41" s="574">
        <f t="shared" si="16"/>
        <v>1792272219</v>
      </c>
      <c r="G41" s="574">
        <f t="shared" si="16"/>
        <v>1792272219</v>
      </c>
      <c r="H41" s="574">
        <f t="shared" si="16"/>
        <v>1080872600</v>
      </c>
      <c r="I41" s="574">
        <f t="shared" si="16"/>
        <v>993547219</v>
      </c>
      <c r="J41" s="574">
        <f t="shared" si="16"/>
        <v>711399619</v>
      </c>
      <c r="K41" s="574">
        <f t="shared" si="16"/>
        <v>798725000</v>
      </c>
    </row>
    <row r="42" spans="2:11" ht="15.75">
      <c r="B42" s="572"/>
      <c r="C42" s="573" t="s">
        <v>1387</v>
      </c>
      <c r="D42" s="575"/>
      <c r="E42" s="575"/>
      <c r="F42" s="575"/>
      <c r="G42" s="575"/>
      <c r="H42" s="575"/>
      <c r="I42" s="575">
        <f>+H41-I41</f>
        <v>87325381</v>
      </c>
      <c r="J42" s="575">
        <f>+K41-J41</f>
        <v>87325381</v>
      </c>
      <c r="K42" s="575"/>
    </row>
    <row r="43" spans="2:11" ht="15.75">
      <c r="B43" s="572"/>
      <c r="C43" s="573" t="s">
        <v>1388</v>
      </c>
      <c r="D43" s="576">
        <f t="shared" ref="D43:K43" si="17">SUM(D41:D42)</f>
        <v>9127858274</v>
      </c>
      <c r="E43" s="576">
        <f t="shared" si="17"/>
        <v>9127858274</v>
      </c>
      <c r="F43" s="576">
        <f t="shared" si="17"/>
        <v>1792272219</v>
      </c>
      <c r="G43" s="576">
        <f t="shared" si="17"/>
        <v>1792272219</v>
      </c>
      <c r="H43" s="576">
        <f t="shared" si="17"/>
        <v>1080872600</v>
      </c>
      <c r="I43" s="576">
        <f t="shared" si="17"/>
        <v>1080872600</v>
      </c>
      <c r="J43" s="576">
        <f t="shared" si="17"/>
        <v>798725000</v>
      </c>
      <c r="K43" s="576">
        <f t="shared" si="17"/>
        <v>798725000</v>
      </c>
    </row>
    <row r="44" spans="2:11">
      <c r="B44" s="572"/>
      <c r="C44" s="572"/>
      <c r="D44" s="574"/>
      <c r="E44" s="574"/>
      <c r="F44" s="574"/>
      <c r="G44" s="574"/>
      <c r="H44" s="574"/>
      <c r="I44" s="574"/>
      <c r="J44" s="574"/>
      <c r="K44" s="574"/>
    </row>
    <row r="45" spans="2:11">
      <c r="B45" s="572"/>
      <c r="C45" s="572"/>
      <c r="D45" s="574"/>
      <c r="E45" s="574">
        <f>+D43-E43</f>
        <v>0</v>
      </c>
      <c r="F45" s="574"/>
      <c r="G45" s="574"/>
      <c r="H45" s="574"/>
      <c r="I45" s="574"/>
      <c r="J45" s="574"/>
      <c r="K45" s="574"/>
    </row>
  </sheetData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2"/>
  <sheetViews>
    <sheetView topLeftCell="A18" zoomScaleNormal="100" workbookViewId="0">
      <selection activeCell="K36" sqref="K36"/>
    </sheetView>
  </sheetViews>
  <sheetFormatPr baseColWidth="10" defaultRowHeight="15.75"/>
  <cols>
    <col min="2" max="2" width="6.85546875" customWidth="1"/>
    <col min="4" max="4" width="14.28515625" customWidth="1"/>
    <col min="5" max="5" width="37.5703125" customWidth="1"/>
    <col min="6" max="7" width="14.5703125" customWidth="1"/>
    <col min="8" max="9" width="12.85546875" customWidth="1"/>
    <col min="10" max="10" width="12.85546875" style="284" customWidth="1"/>
    <col min="11" max="11" width="16.140625" style="284" customWidth="1"/>
    <col min="12" max="12" width="13.28515625" customWidth="1"/>
    <col min="13" max="13" width="12.85546875" customWidth="1"/>
    <col min="14" max="14" width="11.42578125" style="435"/>
    <col min="15" max="15" width="17" style="555" bestFit="1" customWidth="1"/>
    <col min="262" max="262" width="17" bestFit="1" customWidth="1"/>
    <col min="518" max="518" width="17" bestFit="1" customWidth="1"/>
    <col min="774" max="774" width="17" bestFit="1" customWidth="1"/>
    <col min="1030" max="1030" width="17" bestFit="1" customWidth="1"/>
    <col min="1286" max="1286" width="17" bestFit="1" customWidth="1"/>
    <col min="1542" max="1542" width="17" bestFit="1" customWidth="1"/>
    <col min="1798" max="1798" width="17" bestFit="1" customWidth="1"/>
    <col min="2054" max="2054" width="17" bestFit="1" customWidth="1"/>
    <col min="2310" max="2310" width="17" bestFit="1" customWidth="1"/>
    <col min="2566" max="2566" width="17" bestFit="1" customWidth="1"/>
    <col min="2822" max="2822" width="17" bestFit="1" customWidth="1"/>
    <col min="3078" max="3078" width="17" bestFit="1" customWidth="1"/>
    <col min="3334" max="3334" width="17" bestFit="1" customWidth="1"/>
    <col min="3590" max="3590" width="17" bestFit="1" customWidth="1"/>
    <col min="3846" max="3846" width="17" bestFit="1" customWidth="1"/>
    <col min="4102" max="4102" width="17" bestFit="1" customWidth="1"/>
    <col min="4358" max="4358" width="17" bestFit="1" customWidth="1"/>
    <col min="4614" max="4614" width="17" bestFit="1" customWidth="1"/>
    <col min="4870" max="4870" width="17" bestFit="1" customWidth="1"/>
    <col min="5126" max="5126" width="17" bestFit="1" customWidth="1"/>
    <col min="5382" max="5382" width="17" bestFit="1" customWidth="1"/>
    <col min="5638" max="5638" width="17" bestFit="1" customWidth="1"/>
    <col min="5894" max="5894" width="17" bestFit="1" customWidth="1"/>
    <col min="6150" max="6150" width="17" bestFit="1" customWidth="1"/>
    <col min="6406" max="6406" width="17" bestFit="1" customWidth="1"/>
    <col min="6662" max="6662" width="17" bestFit="1" customWidth="1"/>
    <col min="6918" max="6918" width="17" bestFit="1" customWidth="1"/>
    <col min="7174" max="7174" width="17" bestFit="1" customWidth="1"/>
    <col min="7430" max="7430" width="17" bestFit="1" customWidth="1"/>
    <col min="7686" max="7686" width="17" bestFit="1" customWidth="1"/>
    <col min="7942" max="7942" width="17" bestFit="1" customWidth="1"/>
    <col min="8198" max="8198" width="17" bestFit="1" customWidth="1"/>
    <col min="8454" max="8454" width="17" bestFit="1" customWidth="1"/>
    <col min="8710" max="8710" width="17" bestFit="1" customWidth="1"/>
    <col min="8966" max="8966" width="17" bestFit="1" customWidth="1"/>
    <col min="9222" max="9222" width="17" bestFit="1" customWidth="1"/>
    <col min="9478" max="9478" width="17" bestFit="1" customWidth="1"/>
    <col min="9734" max="9734" width="17" bestFit="1" customWidth="1"/>
    <col min="9990" max="9990" width="17" bestFit="1" customWidth="1"/>
    <col min="10246" max="10246" width="17" bestFit="1" customWidth="1"/>
    <col min="10502" max="10502" width="17" bestFit="1" customWidth="1"/>
    <col min="10758" max="10758" width="17" bestFit="1" customWidth="1"/>
    <col min="11014" max="11014" width="17" bestFit="1" customWidth="1"/>
    <col min="11270" max="11270" width="17" bestFit="1" customWidth="1"/>
    <col min="11526" max="11526" width="17" bestFit="1" customWidth="1"/>
    <col min="11782" max="11782" width="17" bestFit="1" customWidth="1"/>
    <col min="12038" max="12038" width="17" bestFit="1" customWidth="1"/>
    <col min="12294" max="12294" width="17" bestFit="1" customWidth="1"/>
    <col min="12550" max="12550" width="17" bestFit="1" customWidth="1"/>
    <col min="12806" max="12806" width="17" bestFit="1" customWidth="1"/>
    <col min="13062" max="13062" width="17" bestFit="1" customWidth="1"/>
    <col min="13318" max="13318" width="17" bestFit="1" customWidth="1"/>
    <col min="13574" max="13574" width="17" bestFit="1" customWidth="1"/>
    <col min="13830" max="13830" width="17" bestFit="1" customWidth="1"/>
    <col min="14086" max="14086" width="17" bestFit="1" customWidth="1"/>
    <col min="14342" max="14342" width="17" bestFit="1" customWidth="1"/>
    <col min="14598" max="14598" width="17" bestFit="1" customWidth="1"/>
    <col min="14854" max="14854" width="17" bestFit="1" customWidth="1"/>
    <col min="15110" max="15110" width="17" bestFit="1" customWidth="1"/>
    <col min="15366" max="15366" width="17" bestFit="1" customWidth="1"/>
    <col min="15622" max="15622" width="17" bestFit="1" customWidth="1"/>
    <col min="15878" max="15878" width="17" bestFit="1" customWidth="1"/>
    <col min="16134" max="16134" width="17" bestFit="1" customWidth="1"/>
  </cols>
  <sheetData>
    <row r="1" spans="1:15">
      <c r="A1" s="276"/>
      <c r="B1" s="276"/>
      <c r="C1" s="276"/>
      <c r="D1" s="276"/>
      <c r="E1" s="276"/>
      <c r="F1" s="276"/>
      <c r="G1" s="276"/>
      <c r="H1" s="276"/>
      <c r="I1" s="276"/>
      <c r="J1" s="277"/>
      <c r="K1" s="277"/>
      <c r="L1" s="276"/>
      <c r="M1" s="276"/>
      <c r="N1" s="431"/>
      <c r="O1" s="550"/>
    </row>
    <row r="2" spans="1:15">
      <c r="A2" s="276"/>
      <c r="B2" s="276"/>
      <c r="C2" s="276"/>
      <c r="D2" s="276"/>
      <c r="E2" s="276"/>
      <c r="F2" s="276"/>
      <c r="G2" s="276"/>
      <c r="H2" s="276"/>
      <c r="I2" s="276"/>
      <c r="J2" s="277"/>
      <c r="K2" s="277"/>
      <c r="L2" s="276"/>
      <c r="M2" s="276"/>
      <c r="N2" s="431"/>
      <c r="O2" s="550"/>
    </row>
    <row r="3" spans="1:15">
      <c r="A3" s="276"/>
      <c r="B3" s="276"/>
      <c r="C3" s="276"/>
      <c r="D3" s="276"/>
      <c r="E3" s="276"/>
      <c r="F3" s="276"/>
      <c r="G3" s="276"/>
      <c r="H3" s="276"/>
      <c r="I3" s="276"/>
      <c r="J3" s="277"/>
      <c r="K3" s="277"/>
      <c r="L3" s="276"/>
      <c r="M3" s="276"/>
      <c r="N3" s="431"/>
      <c r="O3" s="550"/>
    </row>
    <row r="4" spans="1:15">
      <c r="A4" s="276"/>
      <c r="B4" s="276"/>
      <c r="C4" s="276"/>
      <c r="D4" s="276"/>
      <c r="E4" s="276"/>
      <c r="F4" s="276"/>
      <c r="G4" s="276"/>
      <c r="H4" s="276"/>
      <c r="I4" s="276"/>
      <c r="J4" s="285"/>
      <c r="K4" s="285"/>
      <c r="L4" s="276"/>
      <c r="M4" s="276"/>
      <c r="N4" s="431"/>
      <c r="O4" s="550"/>
    </row>
    <row r="5" spans="1:15">
      <c r="A5" s="276"/>
      <c r="B5" s="278"/>
      <c r="C5" s="276"/>
      <c r="D5" s="276"/>
      <c r="E5" s="276"/>
      <c r="F5" s="276"/>
      <c r="G5" s="276"/>
      <c r="H5" s="276"/>
      <c r="I5" s="276"/>
      <c r="J5" s="285"/>
      <c r="K5" s="285"/>
      <c r="L5" s="276"/>
      <c r="M5" s="276"/>
      <c r="N5" s="431"/>
      <c r="O5" s="550"/>
    </row>
    <row r="6" spans="1:15">
      <c r="A6" s="276"/>
      <c r="B6" s="287" t="s">
        <v>1091</v>
      </c>
      <c r="C6" s="288"/>
      <c r="D6" s="289"/>
      <c r="E6" s="288"/>
      <c r="F6" s="288"/>
      <c r="G6" s="288"/>
      <c r="H6" s="288"/>
      <c r="I6" s="285"/>
      <c r="J6" s="285"/>
      <c r="K6" s="285"/>
      <c r="L6" s="276"/>
      <c r="M6" s="276"/>
      <c r="N6" s="431"/>
      <c r="O6" s="550"/>
    </row>
    <row r="7" spans="1:15">
      <c r="A7" s="276"/>
      <c r="B7" s="287"/>
      <c r="C7" s="288"/>
      <c r="D7" s="289"/>
      <c r="E7" s="288"/>
      <c r="F7" s="288"/>
      <c r="G7" s="288"/>
      <c r="H7" s="288"/>
      <c r="I7" s="285"/>
      <c r="J7" s="285"/>
      <c r="K7" s="285"/>
      <c r="L7" s="276"/>
      <c r="M7" s="276"/>
      <c r="N7" s="431"/>
      <c r="O7" s="550"/>
    </row>
    <row r="8" spans="1:15">
      <c r="A8" s="276"/>
      <c r="B8" s="696" t="s">
        <v>1092</v>
      </c>
      <c r="C8" s="697"/>
      <c r="D8" s="697"/>
      <c r="E8" s="697" t="s">
        <v>1093</v>
      </c>
      <c r="F8" s="697"/>
      <c r="G8" s="697"/>
      <c r="H8" s="697"/>
      <c r="I8" s="698"/>
      <c r="J8" s="286"/>
      <c r="K8" s="286"/>
      <c r="L8" s="279"/>
      <c r="M8" s="280"/>
      <c r="N8" s="432"/>
      <c r="O8" s="550"/>
    </row>
    <row r="9" spans="1:15">
      <c r="A9" s="276"/>
      <c r="B9" s="686"/>
      <c r="C9" s="686"/>
      <c r="D9" s="683"/>
      <c r="E9" s="684" t="s">
        <v>1094</v>
      </c>
      <c r="F9" s="684"/>
      <c r="G9" s="684"/>
      <c r="H9" s="684"/>
      <c r="I9" s="685"/>
      <c r="J9" s="286"/>
      <c r="K9" s="286"/>
      <c r="L9" s="279"/>
      <c r="M9" s="280"/>
      <c r="N9" s="432"/>
      <c r="O9" s="550"/>
    </row>
    <row r="10" spans="1:15">
      <c r="A10" s="276"/>
      <c r="B10" s="686" t="s">
        <v>195</v>
      </c>
      <c r="C10" s="686"/>
      <c r="D10" s="686"/>
      <c r="E10" s="686"/>
      <c r="F10" s="686"/>
      <c r="G10" s="683"/>
      <c r="H10" s="685" t="s">
        <v>196</v>
      </c>
      <c r="I10" s="683"/>
      <c r="J10" s="285"/>
      <c r="K10" s="285"/>
      <c r="L10" s="276"/>
      <c r="M10" s="281"/>
      <c r="N10" s="432"/>
      <c r="O10" s="550"/>
    </row>
    <row r="11" spans="1:15">
      <c r="A11" s="276"/>
      <c r="B11" s="683"/>
      <c r="C11" s="684"/>
      <c r="D11" s="684"/>
      <c r="E11" s="684"/>
      <c r="F11" s="685"/>
      <c r="G11" s="290"/>
      <c r="H11" s="685"/>
      <c r="I11" s="683"/>
      <c r="J11" s="285"/>
      <c r="K11" s="285"/>
      <c r="L11" s="276"/>
      <c r="M11" s="276"/>
      <c r="N11" s="431"/>
      <c r="O11" s="550"/>
    </row>
    <row r="12" spans="1:15">
      <c r="A12" s="276"/>
      <c r="B12" s="686" t="s">
        <v>199</v>
      </c>
      <c r="C12" s="686"/>
      <c r="D12" s="686"/>
      <c r="E12" s="686"/>
      <c r="F12" s="686"/>
      <c r="G12" s="683"/>
      <c r="H12" s="99" t="s">
        <v>200</v>
      </c>
      <c r="I12" s="291" t="s">
        <v>201</v>
      </c>
      <c r="J12" s="292"/>
      <c r="K12" s="293"/>
      <c r="L12" s="282"/>
      <c r="M12" s="276"/>
      <c r="N12" s="431"/>
      <c r="O12" s="550"/>
    </row>
    <row r="13" spans="1:15">
      <c r="A13" s="276"/>
      <c r="B13" s="687"/>
      <c r="C13" s="688"/>
      <c r="D13" s="688"/>
      <c r="E13" s="688"/>
      <c r="F13" s="689"/>
      <c r="G13" s="294"/>
      <c r="H13" s="291"/>
      <c r="I13" s="295"/>
      <c r="J13" s="292"/>
      <c r="K13" s="293"/>
      <c r="L13" s="282"/>
      <c r="M13" s="276"/>
      <c r="N13" s="431"/>
      <c r="O13" s="550"/>
    </row>
    <row r="14" spans="1:15">
      <c r="A14" s="276"/>
      <c r="B14" s="288"/>
      <c r="C14" s="288"/>
      <c r="D14" s="288"/>
      <c r="E14" s="288"/>
      <c r="F14" s="288"/>
      <c r="G14" s="296"/>
      <c r="H14" s="285"/>
      <c r="I14" s="285"/>
      <c r="J14" s="285"/>
      <c r="K14" s="285"/>
      <c r="L14" s="276"/>
      <c r="M14" s="276"/>
      <c r="N14" s="431"/>
      <c r="O14" s="550"/>
    </row>
    <row r="15" spans="1:15">
      <c r="A15" s="276"/>
      <c r="B15" s="287" t="s">
        <v>1095</v>
      </c>
      <c r="C15" s="288"/>
      <c r="D15" s="289"/>
      <c r="E15" s="288"/>
      <c r="F15" s="288"/>
      <c r="G15" s="288"/>
      <c r="H15" s="288"/>
      <c r="I15" s="285"/>
      <c r="J15" s="285"/>
      <c r="K15" s="285"/>
      <c r="L15" s="276"/>
      <c r="M15" s="276"/>
      <c r="N15" s="431"/>
      <c r="O15" s="550"/>
    </row>
    <row r="16" spans="1:15" ht="16.5" thickBot="1">
      <c r="A16" s="276"/>
      <c r="B16" s="288"/>
      <c r="C16" s="288"/>
      <c r="D16" s="289"/>
      <c r="E16" s="288"/>
      <c r="F16" s="288"/>
      <c r="G16" s="288"/>
      <c r="H16" s="288"/>
      <c r="I16" s="285"/>
      <c r="J16" s="285"/>
      <c r="K16" s="285"/>
      <c r="L16" s="276"/>
      <c r="M16" s="276"/>
      <c r="N16" s="431"/>
      <c r="O16" s="550"/>
    </row>
    <row r="17" spans="1:15">
      <c r="A17" s="276"/>
      <c r="B17" s="690" t="s">
        <v>1096</v>
      </c>
      <c r="C17" s="691"/>
      <c r="D17" s="691"/>
      <c r="E17" s="691" t="s">
        <v>1097</v>
      </c>
      <c r="F17" s="691"/>
      <c r="G17" s="691" t="s">
        <v>1098</v>
      </c>
      <c r="H17" s="691"/>
      <c r="I17" s="694" t="s">
        <v>1099</v>
      </c>
      <c r="J17" s="695"/>
      <c r="K17" s="285"/>
      <c r="L17" s="276"/>
      <c r="M17" s="276"/>
      <c r="N17" s="431"/>
      <c r="O17" s="550"/>
    </row>
    <row r="18" spans="1:15">
      <c r="A18" s="276"/>
      <c r="B18" s="692"/>
      <c r="C18" s="693"/>
      <c r="D18" s="693"/>
      <c r="E18" s="693"/>
      <c r="F18" s="693"/>
      <c r="G18" s="693"/>
      <c r="H18" s="693"/>
      <c r="I18" s="99" t="s">
        <v>197</v>
      </c>
      <c r="J18" s="297" t="s">
        <v>198</v>
      </c>
      <c r="K18" s="285"/>
      <c r="L18" s="276"/>
      <c r="M18" s="276"/>
      <c r="N18" s="431"/>
      <c r="O18" s="550"/>
    </row>
    <row r="19" spans="1:15" ht="16.5" thickBot="1">
      <c r="A19" s="276"/>
      <c r="B19" s="681"/>
      <c r="C19" s="682"/>
      <c r="D19" s="682"/>
      <c r="E19" s="682"/>
      <c r="F19" s="682"/>
      <c r="G19" s="682"/>
      <c r="H19" s="682"/>
      <c r="I19" s="298"/>
      <c r="J19" s="299"/>
      <c r="K19" s="285"/>
      <c r="L19" s="276"/>
      <c r="M19" s="276"/>
      <c r="N19" s="431"/>
      <c r="O19" s="550"/>
    </row>
    <row r="20" spans="1:15">
      <c r="A20" s="276"/>
      <c r="B20" s="288"/>
      <c r="C20" s="288"/>
      <c r="D20" s="289"/>
      <c r="E20" s="288"/>
      <c r="F20" s="288"/>
      <c r="G20" s="288"/>
      <c r="H20" s="288"/>
      <c r="I20" s="285"/>
      <c r="J20" s="285"/>
      <c r="K20" s="285"/>
      <c r="L20" s="276"/>
      <c r="M20" s="276"/>
      <c r="N20" s="431"/>
      <c r="O20" s="550"/>
    </row>
    <row r="21" spans="1:15">
      <c r="A21" s="276"/>
      <c r="B21" s="296"/>
      <c r="C21" s="296"/>
      <c r="D21" s="296"/>
      <c r="E21" s="296"/>
      <c r="F21" s="296"/>
      <c r="G21" s="296"/>
      <c r="H21" s="285"/>
      <c r="I21" s="285"/>
      <c r="J21" s="285"/>
      <c r="K21" s="285"/>
      <c r="L21" s="276"/>
      <c r="M21" s="276"/>
      <c r="N21" s="431"/>
      <c r="O21" s="550"/>
    </row>
    <row r="22" spans="1:15">
      <c r="A22" s="276"/>
      <c r="B22" s="285" t="s">
        <v>1100</v>
      </c>
      <c r="C22" s="285"/>
      <c r="D22" s="285"/>
      <c r="E22" s="285"/>
      <c r="F22" s="285"/>
      <c r="G22" s="285"/>
      <c r="H22" s="285"/>
      <c r="I22" s="285"/>
      <c r="J22" s="285"/>
      <c r="K22" s="285"/>
      <c r="L22" s="276"/>
      <c r="M22" s="276"/>
      <c r="N22" s="431"/>
      <c r="O22" s="550"/>
    </row>
    <row r="23" spans="1:15" ht="16.5" thickBot="1">
      <c r="A23" s="276"/>
      <c r="B23" s="300"/>
      <c r="C23" s="285"/>
      <c r="D23" s="285"/>
      <c r="E23" s="285"/>
      <c r="F23" s="285"/>
      <c r="G23" s="285"/>
      <c r="H23" s="285"/>
      <c r="I23" s="285"/>
      <c r="J23" s="285"/>
      <c r="K23" s="285"/>
      <c r="L23" s="276"/>
      <c r="M23" s="276"/>
      <c r="N23" s="431"/>
      <c r="O23" s="550"/>
    </row>
    <row r="24" spans="1:15" ht="15">
      <c r="A24" s="276"/>
      <c r="B24" s="661" t="s">
        <v>99</v>
      </c>
      <c r="C24" s="661" t="s">
        <v>1101</v>
      </c>
      <c r="D24" s="661" t="s">
        <v>204</v>
      </c>
      <c r="E24" s="661" t="s">
        <v>1102</v>
      </c>
      <c r="F24" s="661" t="s">
        <v>1103</v>
      </c>
      <c r="G24" s="661" t="s">
        <v>1104</v>
      </c>
      <c r="H24" s="661" t="s">
        <v>1105</v>
      </c>
      <c r="I24" s="661" t="s">
        <v>1106</v>
      </c>
      <c r="J24" s="661" t="s">
        <v>1107</v>
      </c>
      <c r="K24" s="661" t="s">
        <v>1108</v>
      </c>
      <c r="L24" s="677" t="s">
        <v>1109</v>
      </c>
      <c r="M24" s="677" t="s">
        <v>1110</v>
      </c>
      <c r="N24" s="679" t="s">
        <v>1111</v>
      </c>
      <c r="O24" s="667" t="s">
        <v>1112</v>
      </c>
    </row>
    <row r="25" spans="1:15" ht="24" customHeight="1" thickBot="1">
      <c r="A25" s="276"/>
      <c r="B25" s="672"/>
      <c r="C25" s="672"/>
      <c r="D25" s="672"/>
      <c r="E25" s="672"/>
      <c r="F25" s="672"/>
      <c r="G25" s="672"/>
      <c r="H25" s="672"/>
      <c r="I25" s="672"/>
      <c r="J25" s="672"/>
      <c r="K25" s="672"/>
      <c r="L25" s="678"/>
      <c r="M25" s="678"/>
      <c r="N25" s="680"/>
      <c r="O25" s="668"/>
    </row>
    <row r="26" spans="1:15" thickBot="1">
      <c r="A26" s="276"/>
      <c r="B26" s="436">
        <v>1</v>
      </c>
      <c r="C26" s="565" t="s">
        <v>1335</v>
      </c>
      <c r="D26" s="416" t="str">
        <f>+'ANEXO N°1 (DDJJ 1847)'!B10</f>
        <v>1.01.01.00</v>
      </c>
      <c r="E26" s="566" t="s">
        <v>1336</v>
      </c>
      <c r="F26" s="460">
        <v>306019028</v>
      </c>
      <c r="G26" s="460">
        <v>253498015</v>
      </c>
      <c r="H26" s="460">
        <v>52521013</v>
      </c>
      <c r="I26" s="460">
        <v>0</v>
      </c>
      <c r="J26" s="460">
        <v>52521013</v>
      </c>
      <c r="K26" s="460">
        <v>0</v>
      </c>
      <c r="L26" s="460">
        <v>0</v>
      </c>
      <c r="M26" s="460">
        <v>0</v>
      </c>
      <c r="N26" s="433"/>
      <c r="O26" s="551">
        <f>+J26</f>
        <v>52521013</v>
      </c>
    </row>
    <row r="27" spans="1:15" thickBot="1">
      <c r="A27" s="276"/>
      <c r="B27" s="436">
        <v>2</v>
      </c>
      <c r="C27" s="565" t="s">
        <v>1337</v>
      </c>
      <c r="D27" s="416" t="str">
        <f>+D26</f>
        <v>1.01.01.00</v>
      </c>
      <c r="E27" s="566" t="s">
        <v>1390</v>
      </c>
      <c r="F27" s="460">
        <v>753843015</v>
      </c>
      <c r="G27" s="460">
        <v>687801119</v>
      </c>
      <c r="H27" s="460">
        <v>66041896</v>
      </c>
      <c r="I27" s="460">
        <v>0</v>
      </c>
      <c r="J27" s="460">
        <v>66041896</v>
      </c>
      <c r="K27" s="460">
        <v>0</v>
      </c>
      <c r="L27" s="460">
        <v>0</v>
      </c>
      <c r="M27" s="460">
        <v>0</v>
      </c>
      <c r="N27" s="433"/>
      <c r="O27" s="551">
        <f t="shared" ref="O27:O33" si="0">+J27</f>
        <v>66041896</v>
      </c>
    </row>
    <row r="28" spans="1:15" thickBot="1">
      <c r="A28" s="276"/>
      <c r="B28" s="436">
        <v>3</v>
      </c>
      <c r="C28" s="565" t="s">
        <v>1338</v>
      </c>
      <c r="D28" s="416" t="str">
        <f>+'ANEXO N°1 (DDJJ 1847)'!B11</f>
        <v>1.01.03.00</v>
      </c>
      <c r="E28" s="566" t="s">
        <v>1339</v>
      </c>
      <c r="F28" s="460">
        <v>150000000</v>
      </c>
      <c r="G28" s="460"/>
      <c r="H28" s="460">
        <v>150000000</v>
      </c>
      <c r="I28" s="460">
        <v>0</v>
      </c>
      <c r="J28" s="460">
        <v>150000000</v>
      </c>
      <c r="K28" s="460">
        <v>0</v>
      </c>
      <c r="L28" s="460">
        <v>0</v>
      </c>
      <c r="M28" s="460">
        <v>0</v>
      </c>
      <c r="N28" s="433"/>
      <c r="O28" s="551">
        <f t="shared" si="0"/>
        <v>150000000</v>
      </c>
    </row>
    <row r="29" spans="1:15" thickBot="1">
      <c r="A29" s="276"/>
      <c r="B29" s="436">
        <v>4</v>
      </c>
      <c r="C29" s="565" t="s">
        <v>1340</v>
      </c>
      <c r="D29" s="416" t="str">
        <f>+'ANEXO N°1 (DDJJ 1847)'!B16</f>
        <v>1.01.20.00</v>
      </c>
      <c r="E29" s="566" t="s">
        <v>1341</v>
      </c>
      <c r="F29" s="460">
        <v>2563823696</v>
      </c>
      <c r="G29" s="460">
        <v>2539365733</v>
      </c>
      <c r="H29" s="460">
        <v>24457963</v>
      </c>
      <c r="I29" s="460">
        <v>0</v>
      </c>
      <c r="J29" s="460">
        <v>24457963</v>
      </c>
      <c r="K29" s="460">
        <v>0</v>
      </c>
      <c r="L29" s="460">
        <v>0</v>
      </c>
      <c r="M29" s="460">
        <v>0</v>
      </c>
      <c r="N29" s="433"/>
      <c r="O29" s="551">
        <f t="shared" si="0"/>
        <v>24457963</v>
      </c>
    </row>
    <row r="30" spans="1:15" thickBot="1">
      <c r="A30" s="276"/>
      <c r="B30" s="436">
        <v>5</v>
      </c>
      <c r="C30" s="565" t="s">
        <v>1342</v>
      </c>
      <c r="D30" s="416" t="str">
        <f>+'ANEXO N°1 (DDJJ 1847)'!B120</f>
        <v>2.03.08.00</v>
      </c>
      <c r="E30" s="566" t="s">
        <v>1432</v>
      </c>
      <c r="F30" s="460">
        <v>662553052</v>
      </c>
      <c r="G30" s="460">
        <v>603553052</v>
      </c>
      <c r="H30" s="460">
        <v>59000000</v>
      </c>
      <c r="I30" s="460">
        <v>0</v>
      </c>
      <c r="J30" s="460">
        <v>59000000</v>
      </c>
      <c r="K30" s="460">
        <v>0</v>
      </c>
      <c r="L30" s="460">
        <v>0</v>
      </c>
      <c r="M30" s="460">
        <v>0</v>
      </c>
      <c r="N30" s="433"/>
      <c r="O30" s="551"/>
    </row>
    <row r="31" spans="1:15" thickBot="1">
      <c r="A31" s="276"/>
      <c r="B31" s="436">
        <v>6</v>
      </c>
      <c r="C31" s="565" t="s">
        <v>1343</v>
      </c>
      <c r="D31" s="416" t="str">
        <f>+'ANEXO N°1 (DDJJ 1847)'!B22</f>
        <v>1.01.50.00</v>
      </c>
      <c r="E31" s="566" t="s">
        <v>1344</v>
      </c>
      <c r="F31" s="460">
        <v>1744715464</v>
      </c>
      <c r="G31" s="460">
        <v>1574049952</v>
      </c>
      <c r="H31" s="460">
        <v>170665512</v>
      </c>
      <c r="I31" s="460">
        <v>0</v>
      </c>
      <c r="J31" s="460">
        <v>170665512</v>
      </c>
      <c r="K31" s="460">
        <v>0</v>
      </c>
      <c r="L31" s="460">
        <v>0</v>
      </c>
      <c r="M31" s="460">
        <v>0</v>
      </c>
      <c r="N31" s="433"/>
      <c r="O31" s="551">
        <f t="shared" si="0"/>
        <v>170665512</v>
      </c>
    </row>
    <row r="32" spans="1:15" thickBot="1">
      <c r="A32" s="276"/>
      <c r="B32" s="436">
        <v>7</v>
      </c>
      <c r="C32" s="565" t="s">
        <v>1345</v>
      </c>
      <c r="D32" s="416" t="str">
        <f>+'ANEXO N°1 (DDJJ 1847)'!B26</f>
        <v>1.01.60.00</v>
      </c>
      <c r="E32" s="566" t="s">
        <v>1278</v>
      </c>
      <c r="F32" s="460">
        <v>48269046</v>
      </c>
      <c r="G32" s="460">
        <v>47248952</v>
      </c>
      <c r="H32" s="460">
        <v>1020094</v>
      </c>
      <c r="I32" s="460">
        <v>0</v>
      </c>
      <c r="J32" s="460">
        <v>1020094</v>
      </c>
      <c r="K32" s="460">
        <v>0</v>
      </c>
      <c r="L32" s="460">
        <v>0</v>
      </c>
      <c r="M32" s="460">
        <v>0</v>
      </c>
      <c r="N32" s="433"/>
      <c r="O32" s="551">
        <f t="shared" si="0"/>
        <v>1020094</v>
      </c>
    </row>
    <row r="33" spans="1:15" thickBot="1">
      <c r="A33" s="276"/>
      <c r="B33" s="436">
        <v>8</v>
      </c>
      <c r="C33" s="565" t="s">
        <v>1346</v>
      </c>
      <c r="D33" s="416" t="str">
        <f>+'ANEXO N°1 (DDJJ 1847)'!B26</f>
        <v>1.01.60.00</v>
      </c>
      <c r="E33" s="566" t="s">
        <v>1347</v>
      </c>
      <c r="F33" s="460">
        <v>48027240</v>
      </c>
      <c r="G33" s="460">
        <v>43224973</v>
      </c>
      <c r="H33" s="460">
        <v>4802267</v>
      </c>
      <c r="I33" s="460">
        <v>0</v>
      </c>
      <c r="J33" s="460">
        <v>4802267</v>
      </c>
      <c r="K33" s="460">
        <v>0</v>
      </c>
      <c r="L33" s="460">
        <v>0</v>
      </c>
      <c r="M33" s="460">
        <v>0</v>
      </c>
      <c r="N33" s="433"/>
      <c r="O33" s="551">
        <f t="shared" si="0"/>
        <v>4802267</v>
      </c>
    </row>
    <row r="34" spans="1:15" thickBot="1">
      <c r="A34" s="276"/>
      <c r="B34" s="436">
        <v>9</v>
      </c>
      <c r="C34" s="565" t="s">
        <v>1348</v>
      </c>
      <c r="D34" s="416" t="str">
        <f>+'ANEXO N°1 (DDJJ 1847)'!B32</f>
        <v>1.02.10.00</v>
      </c>
      <c r="E34" s="566" t="s">
        <v>1391</v>
      </c>
      <c r="F34" s="460">
        <v>221658864</v>
      </c>
      <c r="G34" s="460">
        <v>0</v>
      </c>
      <c r="H34" s="460">
        <v>221658864</v>
      </c>
      <c r="I34" s="460">
        <v>0</v>
      </c>
      <c r="J34" s="460">
        <v>221658864</v>
      </c>
      <c r="K34" s="460">
        <v>0</v>
      </c>
      <c r="L34" s="460">
        <v>0</v>
      </c>
      <c r="M34" s="460">
        <v>0</v>
      </c>
      <c r="N34" s="433"/>
      <c r="O34" s="551">
        <f>+'ANTECEDENTES '!E20</f>
        <v>254000000</v>
      </c>
    </row>
    <row r="35" spans="1:15" thickBot="1">
      <c r="A35" s="276"/>
      <c r="B35" s="436">
        <v>10</v>
      </c>
      <c r="C35" s="565" t="s">
        <v>1349</v>
      </c>
      <c r="D35" s="416" t="str">
        <f>+'ANEXO N°1 (DDJJ 1847)'!B45</f>
        <v>1.02.30.00</v>
      </c>
      <c r="E35" s="566" t="s">
        <v>1350</v>
      </c>
      <c r="F35" s="460">
        <v>330704991</v>
      </c>
      <c r="G35" s="460">
        <v>0</v>
      </c>
      <c r="H35" s="460">
        <v>330704991</v>
      </c>
      <c r="I35" s="460">
        <v>0</v>
      </c>
      <c r="J35" s="460">
        <v>330704991</v>
      </c>
      <c r="K35" s="460">
        <v>0</v>
      </c>
      <c r="L35" s="460">
        <v>0</v>
      </c>
      <c r="M35" s="460">
        <v>0</v>
      </c>
      <c r="N35" s="433"/>
      <c r="O35" s="551"/>
    </row>
    <row r="36" spans="1:15" thickBot="1">
      <c r="A36" s="276"/>
      <c r="B36" s="436">
        <v>11</v>
      </c>
      <c r="C36" s="565" t="s">
        <v>1351</v>
      </c>
      <c r="D36" s="416" t="str">
        <f>+'ANEXO N°1 (DDJJ 1847)'!B46</f>
        <v>1.02.90.00</v>
      </c>
      <c r="E36" s="566" t="s">
        <v>1352</v>
      </c>
      <c r="F36" s="460">
        <v>0</v>
      </c>
      <c r="G36" s="460">
        <v>124594032</v>
      </c>
      <c r="H36" s="460">
        <v>0</v>
      </c>
      <c r="I36" s="460">
        <v>124594032</v>
      </c>
      <c r="J36" s="460">
        <v>0</v>
      </c>
      <c r="K36" s="460">
        <v>124594032</v>
      </c>
      <c r="L36" s="460">
        <v>0</v>
      </c>
      <c r="M36" s="460">
        <v>0</v>
      </c>
      <c r="N36" s="433"/>
      <c r="O36" s="551">
        <f>-'ANTECEDENTES '!E21</f>
        <v>-112200000</v>
      </c>
    </row>
    <row r="37" spans="1:15" thickBot="1">
      <c r="A37" s="276"/>
      <c r="B37" s="436">
        <v>12</v>
      </c>
      <c r="C37" s="565" t="s">
        <v>1353</v>
      </c>
      <c r="D37" s="416" t="str">
        <f>+'ANEXO N°1 (DDJJ 1847)'!B48</f>
        <v>1.02.95.00</v>
      </c>
      <c r="E37" s="566" t="s">
        <v>1354</v>
      </c>
      <c r="F37" s="460">
        <v>0</v>
      </c>
      <c r="G37" s="460">
        <v>102361068</v>
      </c>
      <c r="H37" s="460">
        <v>0</v>
      </c>
      <c r="I37" s="460">
        <v>102361068</v>
      </c>
      <c r="J37" s="460">
        <v>0</v>
      </c>
      <c r="K37" s="460">
        <v>102361068</v>
      </c>
      <c r="L37" s="460">
        <v>0</v>
      </c>
      <c r="M37" s="460">
        <v>0</v>
      </c>
      <c r="N37" s="433"/>
      <c r="O37" s="551"/>
    </row>
    <row r="38" spans="1:15" thickBot="1">
      <c r="A38" s="276"/>
      <c r="B38" s="436">
        <v>13</v>
      </c>
      <c r="C38" s="565" t="s">
        <v>1355</v>
      </c>
      <c r="D38" s="416" t="str">
        <f>+'ANEXO N°1 (DDJJ 1847)'!B81</f>
        <v>2.01.01.00</v>
      </c>
      <c r="E38" s="566" t="s">
        <v>1356</v>
      </c>
      <c r="F38" s="460">
        <v>25000000</v>
      </c>
      <c r="G38" s="460">
        <v>75000000</v>
      </c>
      <c r="H38" s="460">
        <v>0</v>
      </c>
      <c r="I38" s="460">
        <v>50000000</v>
      </c>
      <c r="J38" s="460">
        <v>0</v>
      </c>
      <c r="K38" s="460">
        <v>50000000</v>
      </c>
      <c r="L38" s="460">
        <v>0</v>
      </c>
      <c r="M38" s="460">
        <v>0</v>
      </c>
      <c r="N38" s="433"/>
      <c r="O38" s="551">
        <f>-K38</f>
        <v>-50000000</v>
      </c>
    </row>
    <row r="39" spans="1:15" thickBot="1">
      <c r="A39" s="276"/>
      <c r="B39" s="436">
        <v>14</v>
      </c>
      <c r="C39" s="565" t="s">
        <v>1357</v>
      </c>
      <c r="D39" s="416" t="str">
        <f>+'ANEXO N°1 (DDJJ 1847)'!B83</f>
        <v>2.01.04.00</v>
      </c>
      <c r="E39" s="566" t="s">
        <v>1358</v>
      </c>
      <c r="F39" s="460">
        <v>68470000</v>
      </c>
      <c r="G39" s="460">
        <v>242258828</v>
      </c>
      <c r="H39" s="460">
        <v>0</v>
      </c>
      <c r="I39" s="460">
        <v>173788828</v>
      </c>
      <c r="J39" s="460">
        <v>0</v>
      </c>
      <c r="K39" s="460">
        <v>173788828</v>
      </c>
      <c r="L39" s="460">
        <v>0</v>
      </c>
      <c r="M39" s="460">
        <v>0</v>
      </c>
      <c r="N39" s="434"/>
      <c r="O39" s="551"/>
    </row>
    <row r="40" spans="1:15" thickBot="1">
      <c r="A40" s="276"/>
      <c r="B40" s="436">
        <v>15</v>
      </c>
      <c r="C40" s="565" t="s">
        <v>1359</v>
      </c>
      <c r="D40" s="416" t="str">
        <f>+'ANEXO N°1 (DDJJ 1847)'!B87</f>
        <v>2.01.11.00</v>
      </c>
      <c r="E40" s="566" t="s">
        <v>1360</v>
      </c>
      <c r="F40" s="460">
        <v>1438166676</v>
      </c>
      <c r="G40" s="460">
        <v>1596699445</v>
      </c>
      <c r="H40" s="460">
        <v>0</v>
      </c>
      <c r="I40" s="460">
        <v>158532769</v>
      </c>
      <c r="J40" s="460">
        <v>0</v>
      </c>
      <c r="K40" s="460">
        <v>158532769</v>
      </c>
      <c r="L40" s="460">
        <v>0</v>
      </c>
      <c r="M40" s="460">
        <v>0</v>
      </c>
      <c r="N40" s="434"/>
      <c r="O40" s="551">
        <f>-K40</f>
        <v>-158532769</v>
      </c>
    </row>
    <row r="41" spans="1:15" thickBot="1">
      <c r="A41" s="276"/>
      <c r="B41" s="436">
        <v>16</v>
      </c>
      <c r="C41" s="565" t="s">
        <v>1361</v>
      </c>
      <c r="D41" s="416" t="str">
        <f>+'ANEXO N°1 (DDJJ 1847)'!B98</f>
        <v>2.01.60.00</v>
      </c>
      <c r="E41" s="566" t="s">
        <v>1362</v>
      </c>
      <c r="F41" s="460"/>
      <c r="G41" s="460">
        <v>13860177</v>
      </c>
      <c r="H41" s="460">
        <v>0</v>
      </c>
      <c r="I41" s="460">
        <v>13860177</v>
      </c>
      <c r="J41" s="460">
        <v>0</v>
      </c>
      <c r="K41" s="460">
        <v>13860177</v>
      </c>
      <c r="L41" s="460">
        <v>0</v>
      </c>
      <c r="M41" s="460">
        <v>0</v>
      </c>
      <c r="N41" s="433"/>
      <c r="O41" s="551"/>
    </row>
    <row r="42" spans="1:15" thickBot="1">
      <c r="A42" s="276"/>
      <c r="B42" s="436">
        <v>17</v>
      </c>
      <c r="C42" s="565" t="s">
        <v>1363</v>
      </c>
      <c r="D42" s="416" t="str">
        <f>+'ANEXO N°1 (DDJJ 1847)'!B86</f>
        <v>2.01.10.00</v>
      </c>
      <c r="E42" s="566" t="s">
        <v>1392</v>
      </c>
      <c r="F42" s="460">
        <v>51478000</v>
      </c>
      <c r="G42" s="460">
        <v>59874100</v>
      </c>
      <c r="H42" s="460">
        <v>0</v>
      </c>
      <c r="I42" s="460">
        <v>8396100</v>
      </c>
      <c r="J42" s="460">
        <v>0</v>
      </c>
      <c r="K42" s="460">
        <v>8396100</v>
      </c>
      <c r="L42" s="460">
        <v>0</v>
      </c>
      <c r="M42" s="460">
        <v>0</v>
      </c>
      <c r="N42" s="433"/>
      <c r="O42" s="551">
        <f>-K42</f>
        <v>-8396100</v>
      </c>
    </row>
    <row r="43" spans="1:15" thickBot="1">
      <c r="A43" s="276"/>
      <c r="B43" s="436">
        <v>18</v>
      </c>
      <c r="C43" s="565" t="s">
        <v>1364</v>
      </c>
      <c r="D43" s="416" t="str">
        <f>+'ANEXO N°1 (DDJJ 1847)'!B99</f>
        <v>2.01.61.00</v>
      </c>
      <c r="E43" s="566" t="s">
        <v>1365</v>
      </c>
      <c r="F43" s="460">
        <v>3729583</v>
      </c>
      <c r="G43" s="460">
        <v>3775904</v>
      </c>
      <c r="H43" s="460">
        <v>0</v>
      </c>
      <c r="I43" s="460">
        <v>46321</v>
      </c>
      <c r="J43" s="460">
        <v>0</v>
      </c>
      <c r="K43" s="460">
        <v>46321</v>
      </c>
      <c r="L43" s="460">
        <v>0</v>
      </c>
      <c r="M43" s="460">
        <v>0</v>
      </c>
      <c r="N43" s="433"/>
      <c r="O43" s="551">
        <f>-K43</f>
        <v>-46321</v>
      </c>
    </row>
    <row r="44" spans="1:15" thickBot="1">
      <c r="A44" s="276"/>
      <c r="B44" s="436">
        <v>19</v>
      </c>
      <c r="C44" s="565" t="s">
        <v>1366</v>
      </c>
      <c r="D44" s="416" t="str">
        <f>+'ANEXO N°1 (DDJJ 1847)'!B113</f>
        <v>2.03.01.00</v>
      </c>
      <c r="E44" s="566" t="s">
        <v>1367</v>
      </c>
      <c r="F44" s="460">
        <v>0</v>
      </c>
      <c r="G44" s="460">
        <v>1200000</v>
      </c>
      <c r="H44" s="460">
        <v>0</v>
      </c>
      <c r="I44" s="460">
        <v>1200000</v>
      </c>
      <c r="J44" s="460">
        <v>0</v>
      </c>
      <c r="K44" s="460">
        <v>1200000</v>
      </c>
      <c r="L44" s="460">
        <v>0</v>
      </c>
      <c r="M44" s="460">
        <v>0</v>
      </c>
      <c r="N44" s="433"/>
      <c r="O44" s="551"/>
    </row>
    <row r="45" spans="1:15" thickBot="1">
      <c r="A45" s="276"/>
      <c r="B45" s="436">
        <v>20</v>
      </c>
      <c r="C45" s="565" t="s">
        <v>1368</v>
      </c>
      <c r="D45" s="416" t="str">
        <f>+'ANEXO N°1 (DDJJ 1847)'!B118</f>
        <v>2.03.06.00</v>
      </c>
      <c r="E45" s="566" t="s">
        <v>1263</v>
      </c>
      <c r="F45" s="460"/>
      <c r="G45" s="460">
        <v>360767924</v>
      </c>
      <c r="H45" s="460">
        <v>0</v>
      </c>
      <c r="I45" s="460">
        <v>360767924</v>
      </c>
      <c r="J45" s="460">
        <v>0</v>
      </c>
      <c r="K45" s="460">
        <v>360767924</v>
      </c>
      <c r="L45" s="460">
        <v>0</v>
      </c>
      <c r="M45" s="460">
        <v>0</v>
      </c>
      <c r="N45" s="433"/>
      <c r="O45" s="551"/>
    </row>
    <row r="46" spans="1:15" thickBot="1">
      <c r="A46" s="276"/>
      <c r="B46" s="436">
        <v>21</v>
      </c>
      <c r="C46" s="565" t="s">
        <v>1369</v>
      </c>
      <c r="D46" s="416" t="str">
        <f>+'ANEXO N°1 (DDJJ 1847)'!B134</f>
        <v>3.01.02.00</v>
      </c>
      <c r="E46" s="566" t="s">
        <v>1395</v>
      </c>
      <c r="F46" s="460">
        <v>474824520</v>
      </c>
      <c r="G46" s="460">
        <v>0</v>
      </c>
      <c r="H46" s="460">
        <v>474824520</v>
      </c>
      <c r="I46" s="460">
        <v>0</v>
      </c>
      <c r="J46" s="460"/>
      <c r="K46" s="460"/>
      <c r="L46" s="460">
        <v>474824520</v>
      </c>
      <c r="M46" s="460">
        <v>0</v>
      </c>
      <c r="N46" s="433">
        <f>+'R12 14A'!L8</f>
        <v>1661</v>
      </c>
      <c r="O46" s="551"/>
    </row>
    <row r="47" spans="1:15" thickBot="1">
      <c r="A47" s="276"/>
      <c r="B47" s="436">
        <v>22</v>
      </c>
      <c r="C47" s="565" t="s">
        <v>1370</v>
      </c>
      <c r="D47" s="416" t="str">
        <f>+'ANEXO N°1 (DDJJ 1847)'!B135</f>
        <v>3.01.03.00</v>
      </c>
      <c r="E47" s="566" t="s">
        <v>1393</v>
      </c>
      <c r="F47" s="460">
        <v>63784100</v>
      </c>
      <c r="G47" s="460">
        <v>0</v>
      </c>
      <c r="H47" s="460">
        <v>63784100</v>
      </c>
      <c r="I47" s="460">
        <v>0</v>
      </c>
      <c r="J47" s="460"/>
      <c r="K47" s="460"/>
      <c r="L47" s="460">
        <v>63784100</v>
      </c>
      <c r="M47" s="460">
        <v>0</v>
      </c>
      <c r="N47" s="433">
        <f>+'R12 14A'!L9</f>
        <v>1662</v>
      </c>
      <c r="O47" s="551"/>
    </row>
    <row r="48" spans="1:15" thickBot="1">
      <c r="A48" s="276"/>
      <c r="B48" s="436">
        <v>23</v>
      </c>
      <c r="C48" s="565" t="s">
        <v>1371</v>
      </c>
      <c r="D48" s="416" t="str">
        <f>+D47</f>
        <v>3.01.03.00</v>
      </c>
      <c r="E48" s="566" t="s">
        <v>1372</v>
      </c>
      <c r="F48" s="460">
        <v>7868313</v>
      </c>
      <c r="G48" s="460">
        <v>0</v>
      </c>
      <c r="H48" s="460">
        <v>7868313</v>
      </c>
      <c r="I48" s="460">
        <v>0</v>
      </c>
      <c r="J48" s="460"/>
      <c r="K48" s="460"/>
      <c r="L48" s="460">
        <v>7868313</v>
      </c>
      <c r="M48" s="460">
        <v>0</v>
      </c>
      <c r="N48" s="433">
        <f>+N47</f>
        <v>1662</v>
      </c>
      <c r="O48" s="551"/>
    </row>
    <row r="49" spans="1:15" thickBot="1">
      <c r="A49" s="276"/>
      <c r="B49" s="436">
        <v>24</v>
      </c>
      <c r="C49" s="565" t="s">
        <v>1373</v>
      </c>
      <c r="D49" s="416" t="str">
        <f t="shared" ref="D49:D57" si="1">+D48</f>
        <v>3.01.03.00</v>
      </c>
      <c r="E49" s="566" t="s">
        <v>1394</v>
      </c>
      <c r="F49" s="460">
        <v>64923000</v>
      </c>
      <c r="G49" s="460">
        <v>0</v>
      </c>
      <c r="H49" s="460">
        <v>64923000</v>
      </c>
      <c r="I49" s="460">
        <v>0</v>
      </c>
      <c r="J49" s="460"/>
      <c r="K49" s="460"/>
      <c r="L49" s="460">
        <v>64923000</v>
      </c>
      <c r="M49" s="460">
        <v>0</v>
      </c>
      <c r="N49" s="433">
        <f>+'R12 14A'!L21</f>
        <v>1671</v>
      </c>
      <c r="O49" s="551"/>
    </row>
    <row r="50" spans="1:15" thickBot="1">
      <c r="A50" s="276"/>
      <c r="B50" s="436">
        <v>25</v>
      </c>
      <c r="C50" s="571">
        <v>42085</v>
      </c>
      <c r="D50" s="416" t="str">
        <f t="shared" si="1"/>
        <v>3.01.03.00</v>
      </c>
      <c r="E50" s="566" t="s">
        <v>1433</v>
      </c>
      <c r="F50" s="460">
        <v>1950000</v>
      </c>
      <c r="G50" s="460">
        <v>0</v>
      </c>
      <c r="H50" s="460">
        <v>1950000</v>
      </c>
      <c r="I50" s="460">
        <v>0</v>
      </c>
      <c r="J50" s="460"/>
      <c r="K50" s="460"/>
      <c r="L50" s="460">
        <v>1950000</v>
      </c>
      <c r="M50" s="460">
        <v>0</v>
      </c>
      <c r="N50" s="433">
        <f>+N49</f>
        <v>1671</v>
      </c>
      <c r="O50" s="551"/>
    </row>
    <row r="51" spans="1:15" thickBot="1">
      <c r="A51" s="276"/>
      <c r="B51" s="436">
        <v>26</v>
      </c>
      <c r="C51" s="565" t="s">
        <v>1374</v>
      </c>
      <c r="D51" s="416" t="str">
        <f t="shared" si="1"/>
        <v>3.01.03.00</v>
      </c>
      <c r="E51" s="566" t="s">
        <v>1375</v>
      </c>
      <c r="F51" s="460">
        <v>6580000</v>
      </c>
      <c r="G51" s="460">
        <v>0</v>
      </c>
      <c r="H51" s="460">
        <v>6580000</v>
      </c>
      <c r="I51" s="460">
        <v>0</v>
      </c>
      <c r="J51" s="460"/>
      <c r="K51" s="460"/>
      <c r="L51" s="460">
        <v>6580000</v>
      </c>
      <c r="M51" s="460">
        <v>0</v>
      </c>
      <c r="N51" s="433">
        <f>+'R12 14A'!L10</f>
        <v>1140</v>
      </c>
      <c r="O51" s="551"/>
    </row>
    <row r="52" spans="1:15" thickBot="1">
      <c r="A52" s="276"/>
      <c r="B52" s="436">
        <v>27</v>
      </c>
      <c r="C52" s="565" t="s">
        <v>1376</v>
      </c>
      <c r="D52" s="416" t="str">
        <f>+'ANEXO N°1 (DDJJ 1847)'!B151</f>
        <v>3.03.01.00</v>
      </c>
      <c r="E52" s="566" t="s">
        <v>1397</v>
      </c>
      <c r="F52" s="460">
        <v>23738042</v>
      </c>
      <c r="G52" s="460">
        <v>0</v>
      </c>
      <c r="H52" s="460">
        <v>23738042</v>
      </c>
      <c r="I52" s="460">
        <v>0</v>
      </c>
      <c r="J52" s="460"/>
      <c r="K52" s="460"/>
      <c r="L52" s="460">
        <v>23738042</v>
      </c>
      <c r="M52" s="460">
        <v>0</v>
      </c>
      <c r="N52" s="433">
        <f>+'R12 14A'!L11</f>
        <v>1663</v>
      </c>
      <c r="O52" s="551"/>
    </row>
    <row r="53" spans="1:15" thickBot="1">
      <c r="A53" s="276"/>
      <c r="B53" s="436">
        <v>28</v>
      </c>
      <c r="C53" s="565" t="s">
        <v>1377</v>
      </c>
      <c r="D53" s="416" t="str">
        <f t="shared" si="1"/>
        <v>3.03.01.00</v>
      </c>
      <c r="E53" s="566" t="s">
        <v>1378</v>
      </c>
      <c r="F53" s="460">
        <v>47243570</v>
      </c>
      <c r="G53" s="460">
        <v>0</v>
      </c>
      <c r="H53" s="460">
        <v>47243570</v>
      </c>
      <c r="I53" s="460">
        <v>0</v>
      </c>
      <c r="J53" s="460"/>
      <c r="K53" s="460"/>
      <c r="L53" s="460">
        <v>47243570</v>
      </c>
      <c r="M53" s="460">
        <v>0</v>
      </c>
      <c r="N53" s="433">
        <f>+N52</f>
        <v>1663</v>
      </c>
      <c r="O53" s="551"/>
    </row>
    <row r="54" spans="1:15" thickBot="1">
      <c r="A54" s="276"/>
      <c r="B54" s="436">
        <v>29</v>
      </c>
      <c r="C54" s="565" t="s">
        <v>1379</v>
      </c>
      <c r="D54" s="416" t="str">
        <f>+'ANEXO N°1 (DDJJ 1847)'!B144</f>
        <v>3.02.07.00</v>
      </c>
      <c r="E54" s="566" t="s">
        <v>1380</v>
      </c>
      <c r="F54" s="460">
        <v>6425870</v>
      </c>
      <c r="G54" s="460">
        <v>0</v>
      </c>
      <c r="H54" s="460">
        <v>6425870</v>
      </c>
      <c r="I54" s="460">
        <v>0</v>
      </c>
      <c r="J54" s="460"/>
      <c r="K54" s="460"/>
      <c r="L54" s="460">
        <v>6425870</v>
      </c>
      <c r="M54" s="460">
        <v>0</v>
      </c>
      <c r="N54" s="433">
        <f>+'R12 14A'!L12</f>
        <v>1664</v>
      </c>
      <c r="O54" s="551"/>
    </row>
    <row r="55" spans="1:15" thickBot="1">
      <c r="A55" s="276"/>
      <c r="B55" s="436">
        <v>30</v>
      </c>
      <c r="C55" s="565" t="s">
        <v>1381</v>
      </c>
      <c r="D55" s="416" t="str">
        <f>+'ANEXO N°1 (DDJJ 1847)'!B180</f>
        <v>3.06.01.00</v>
      </c>
      <c r="E55" s="566" t="s">
        <v>1382</v>
      </c>
      <c r="F55" s="460">
        <v>202027</v>
      </c>
      <c r="G55" s="460">
        <v>0</v>
      </c>
      <c r="H55" s="460">
        <v>202027</v>
      </c>
      <c r="I55" s="460">
        <v>0</v>
      </c>
      <c r="J55" s="460"/>
      <c r="K55" s="460"/>
      <c r="L55" s="460">
        <v>202027</v>
      </c>
      <c r="M55" s="460">
        <v>0</v>
      </c>
      <c r="N55" s="433">
        <v>1670</v>
      </c>
      <c r="O55" s="551"/>
    </row>
    <row r="56" spans="1:15" thickBot="1">
      <c r="A56" s="276"/>
      <c r="B56" s="436">
        <v>31</v>
      </c>
      <c r="C56" s="571">
        <v>46101</v>
      </c>
      <c r="D56" s="416" t="str">
        <f>+'ANEXO N°1 (DDJJ 1847)'!B180</f>
        <v>3.06.01.00</v>
      </c>
      <c r="E56" s="566" t="s">
        <v>1402</v>
      </c>
      <c r="F56" s="460">
        <v>13461297</v>
      </c>
      <c r="G56" s="460">
        <v>0</v>
      </c>
      <c r="H56" s="460">
        <v>13461297</v>
      </c>
      <c r="I56" s="460">
        <v>0</v>
      </c>
      <c r="J56" s="460"/>
      <c r="K56" s="460"/>
      <c r="L56" s="460">
        <v>13461297</v>
      </c>
      <c r="M56" s="460">
        <v>0</v>
      </c>
      <c r="N56" s="433">
        <f>+'R12 14A'!L20</f>
        <v>1670</v>
      </c>
      <c r="O56" s="551"/>
    </row>
    <row r="57" spans="1:15" thickBot="1">
      <c r="A57" s="276"/>
      <c r="B57" s="436">
        <v>32</v>
      </c>
      <c r="C57" s="571">
        <v>46102</v>
      </c>
      <c r="D57" s="416" t="str">
        <f t="shared" si="1"/>
        <v>3.06.01.00</v>
      </c>
      <c r="E57" s="566" t="s">
        <v>1403</v>
      </c>
      <c r="F57" s="460">
        <v>398880</v>
      </c>
      <c r="G57" s="460">
        <v>0</v>
      </c>
      <c r="H57" s="460">
        <v>398880</v>
      </c>
      <c r="I57" s="460">
        <v>0</v>
      </c>
      <c r="J57" s="460"/>
      <c r="K57" s="460"/>
      <c r="L57" s="460">
        <v>398880</v>
      </c>
      <c r="M57" s="460">
        <v>0</v>
      </c>
      <c r="N57" s="433">
        <f>+N56</f>
        <v>1670</v>
      </c>
      <c r="O57" s="551"/>
    </row>
    <row r="58" spans="1:15" thickBot="1">
      <c r="A58" s="276"/>
      <c r="B58" s="436">
        <v>33</v>
      </c>
      <c r="C58" s="565" t="s">
        <v>1383</v>
      </c>
      <c r="D58" s="416" t="str">
        <f>+'ANEXO N°1 (DDJJ 1847)'!B133</f>
        <v>3.01.01.00</v>
      </c>
      <c r="E58" s="566" t="s">
        <v>1396</v>
      </c>
      <c r="F58" s="460">
        <v>0</v>
      </c>
      <c r="G58" s="460">
        <v>797879000</v>
      </c>
      <c r="H58" s="460">
        <v>0</v>
      </c>
      <c r="I58" s="460">
        <v>797879000</v>
      </c>
      <c r="J58" s="460"/>
      <c r="K58" s="460"/>
      <c r="L58" s="460">
        <v>0</v>
      </c>
      <c r="M58" s="460">
        <v>797879000</v>
      </c>
      <c r="N58" s="433">
        <f>+'R12 14A'!L4</f>
        <v>1657</v>
      </c>
      <c r="O58" s="551"/>
    </row>
    <row r="59" spans="1:15" thickBot="1">
      <c r="A59" s="276"/>
      <c r="B59" s="436">
        <v>34</v>
      </c>
      <c r="C59" s="565" t="s">
        <v>1384</v>
      </c>
      <c r="D59" s="416" t="str">
        <f>+'ANEXO N°1 (DDJJ 1847)'!B142</f>
        <v>3.02.03.00</v>
      </c>
      <c r="E59" s="566" t="s">
        <v>1385</v>
      </c>
      <c r="F59" s="460"/>
      <c r="G59" s="460">
        <v>846000</v>
      </c>
      <c r="H59" s="460">
        <v>0</v>
      </c>
      <c r="I59" s="460">
        <v>846000</v>
      </c>
      <c r="J59" s="460"/>
      <c r="K59" s="460"/>
      <c r="L59" s="460">
        <v>0</v>
      </c>
      <c r="M59" s="460">
        <v>846000</v>
      </c>
      <c r="N59" s="433">
        <f>+'R12 14A'!L7</f>
        <v>1660</v>
      </c>
      <c r="O59" s="551"/>
    </row>
    <row r="60" spans="1:15" thickBot="1">
      <c r="A60" s="276"/>
      <c r="B60" s="436"/>
      <c r="C60" s="416"/>
      <c r="D60" s="416"/>
      <c r="E60" s="2"/>
      <c r="F60" s="460"/>
      <c r="G60" s="460"/>
      <c r="H60" s="460"/>
      <c r="I60" s="460"/>
      <c r="J60" s="460"/>
      <c r="K60" s="460"/>
      <c r="L60" s="460"/>
      <c r="M60" s="460"/>
      <c r="N60" s="433"/>
      <c r="O60" s="551"/>
    </row>
    <row r="61" spans="1:15" hidden="1" thickBot="1">
      <c r="A61" s="276"/>
      <c r="B61" s="436">
        <v>26</v>
      </c>
      <c r="C61" s="416"/>
      <c r="D61" s="416"/>
      <c r="E61" s="2" t="s">
        <v>1279</v>
      </c>
      <c r="F61" s="438"/>
      <c r="G61" s="438"/>
      <c r="H61" s="438"/>
      <c r="I61" s="438"/>
      <c r="J61" s="460"/>
      <c r="K61" s="460"/>
      <c r="L61" s="460" t="e">
        <f>+#REF!</f>
        <v>#REF!</v>
      </c>
      <c r="M61" s="460"/>
      <c r="N61" s="433"/>
      <c r="O61" s="551"/>
    </row>
    <row r="62" spans="1:15" hidden="1" thickBot="1">
      <c r="A62" s="276"/>
      <c r="B62" s="436">
        <v>27</v>
      </c>
      <c r="C62" s="416"/>
      <c r="D62" s="416"/>
      <c r="E62" s="2"/>
      <c r="F62" s="438"/>
      <c r="G62" s="438"/>
      <c r="H62" s="438"/>
      <c r="I62" s="438"/>
      <c r="J62" s="460"/>
      <c r="K62" s="460"/>
      <c r="L62" s="460">
        <v>413435</v>
      </c>
      <c r="M62" s="460"/>
      <c r="N62" s="433"/>
      <c r="O62" s="551"/>
    </row>
    <row r="63" spans="1:15" hidden="1" thickBot="1">
      <c r="A63" s="276"/>
      <c r="B63" s="436">
        <v>28</v>
      </c>
      <c r="C63" s="416"/>
      <c r="D63" s="416"/>
      <c r="E63" s="417"/>
      <c r="F63" s="438"/>
      <c r="G63" s="438"/>
      <c r="H63" s="438"/>
      <c r="I63" s="438"/>
      <c r="J63" s="438"/>
      <c r="K63" s="438"/>
      <c r="L63" s="439"/>
      <c r="M63" s="439"/>
      <c r="N63" s="433"/>
      <c r="O63" s="551"/>
    </row>
    <row r="64" spans="1:15" hidden="1" thickBot="1">
      <c r="A64" s="276"/>
      <c r="B64" s="436">
        <v>29</v>
      </c>
      <c r="C64" s="416"/>
      <c r="D64" s="416"/>
      <c r="E64" s="417"/>
      <c r="F64" s="438"/>
      <c r="G64" s="438"/>
      <c r="H64" s="438"/>
      <c r="I64" s="438"/>
      <c r="J64" s="438"/>
      <c r="K64" s="438"/>
      <c r="L64" s="439"/>
      <c r="M64" s="439"/>
      <c r="N64" s="433"/>
      <c r="O64" s="551"/>
    </row>
    <row r="65" spans="1:15" hidden="1" thickBot="1">
      <c r="A65" s="276"/>
      <c r="B65" s="436">
        <v>30</v>
      </c>
      <c r="C65" s="416"/>
      <c r="D65" s="416"/>
      <c r="E65" s="417"/>
      <c r="F65" s="438"/>
      <c r="G65" s="438"/>
      <c r="H65" s="438"/>
      <c r="I65" s="438"/>
      <c r="J65" s="438"/>
      <c r="K65" s="438"/>
      <c r="L65" s="439"/>
      <c r="M65" s="439"/>
      <c r="N65" s="433"/>
      <c r="O65" s="551"/>
    </row>
    <row r="66" spans="1:15" hidden="1" thickBot="1">
      <c r="A66" s="276"/>
      <c r="B66" s="436">
        <v>31</v>
      </c>
      <c r="C66" s="416"/>
      <c r="D66" s="416"/>
      <c r="E66" s="417"/>
      <c r="F66" s="438"/>
      <c r="G66" s="438"/>
      <c r="H66" s="438"/>
      <c r="I66" s="438"/>
      <c r="J66" s="438"/>
      <c r="K66" s="438"/>
      <c r="L66" s="439"/>
      <c r="M66" s="439"/>
      <c r="N66" s="433"/>
      <c r="O66" s="551"/>
    </row>
    <row r="67" spans="1:15" hidden="1" thickBot="1">
      <c r="A67" s="276"/>
      <c r="B67" s="436">
        <v>32</v>
      </c>
      <c r="C67" s="416"/>
      <c r="D67" s="416"/>
      <c r="E67" s="417"/>
      <c r="F67" s="438"/>
      <c r="G67" s="438"/>
      <c r="H67" s="438"/>
      <c r="I67" s="438"/>
      <c r="J67" s="438"/>
      <c r="K67" s="438"/>
      <c r="L67" s="439"/>
      <c r="M67" s="439"/>
      <c r="N67" s="433"/>
      <c r="O67" s="551"/>
    </row>
    <row r="68" spans="1:15" hidden="1" thickBot="1">
      <c r="A68" s="276"/>
      <c r="B68" s="436">
        <v>33</v>
      </c>
      <c r="C68" s="416"/>
      <c r="D68" s="416"/>
      <c r="E68" s="417"/>
      <c r="F68" s="438"/>
      <c r="G68" s="438"/>
      <c r="H68" s="438"/>
      <c r="I68" s="438"/>
      <c r="J68" s="438"/>
      <c r="K68" s="438"/>
      <c r="L68" s="439"/>
      <c r="M68" s="439"/>
      <c r="N68" s="433"/>
      <c r="O68" s="551"/>
    </row>
    <row r="69" spans="1:15" hidden="1" thickBot="1">
      <c r="A69" s="276"/>
      <c r="B69" s="436">
        <v>34</v>
      </c>
      <c r="C69" s="416"/>
      <c r="D69" s="416"/>
      <c r="E69" s="417"/>
      <c r="F69" s="438"/>
      <c r="G69" s="438"/>
      <c r="H69" s="438"/>
      <c r="I69" s="438"/>
      <c r="J69" s="438"/>
      <c r="K69" s="438"/>
      <c r="L69" s="439"/>
      <c r="M69" s="439"/>
      <c r="N69" s="433"/>
      <c r="O69" s="552"/>
    </row>
    <row r="70" spans="1:15" hidden="1" thickBot="1">
      <c r="A70" s="276"/>
      <c r="B70" s="436">
        <v>35</v>
      </c>
      <c r="C70" s="416"/>
      <c r="D70" s="416"/>
      <c r="E70" s="417"/>
      <c r="F70" s="438"/>
      <c r="G70" s="438"/>
      <c r="H70" s="438"/>
      <c r="I70" s="438"/>
      <c r="J70" s="438"/>
      <c r="K70" s="438"/>
      <c r="L70" s="439"/>
      <c r="M70" s="439"/>
      <c r="N70" s="433"/>
      <c r="O70" s="552"/>
    </row>
    <row r="71" spans="1:15" hidden="1" thickBot="1">
      <c r="A71" s="276"/>
      <c r="B71" s="436">
        <v>36</v>
      </c>
      <c r="C71" s="416"/>
      <c r="D71" s="416"/>
      <c r="E71" s="417"/>
      <c r="F71" s="438"/>
      <c r="G71" s="438"/>
      <c r="H71" s="438"/>
      <c r="I71" s="438"/>
      <c r="J71" s="438"/>
      <c r="K71" s="438"/>
      <c r="L71" s="439"/>
      <c r="M71" s="439"/>
      <c r="N71" s="433"/>
      <c r="O71" s="552"/>
    </row>
    <row r="72" spans="1:15" hidden="1" thickBot="1">
      <c r="A72" s="276"/>
      <c r="B72" s="436">
        <v>37</v>
      </c>
      <c r="C72" s="416"/>
      <c r="D72" s="416"/>
      <c r="E72" s="417"/>
      <c r="F72" s="438"/>
      <c r="G72" s="438"/>
      <c r="H72" s="438"/>
      <c r="I72" s="438"/>
      <c r="J72" s="438"/>
      <c r="K72" s="438"/>
      <c r="L72" s="439"/>
      <c r="M72" s="439"/>
      <c r="N72" s="433"/>
      <c r="O72" s="552"/>
    </row>
    <row r="73" spans="1:15" hidden="1" thickBot="1">
      <c r="A73" s="276"/>
      <c r="B73" s="436">
        <v>38</v>
      </c>
      <c r="C73" s="416"/>
      <c r="D73" s="437"/>
      <c r="E73" s="417"/>
      <c r="F73" s="438"/>
      <c r="G73" s="438"/>
      <c r="H73" s="438"/>
      <c r="I73" s="438"/>
      <c r="J73" s="438"/>
      <c r="K73" s="438"/>
      <c r="L73" s="439"/>
      <c r="M73" s="439"/>
      <c r="N73" s="433"/>
      <c r="O73" s="552"/>
    </row>
    <row r="74" spans="1:15" hidden="1" thickBot="1">
      <c r="A74" s="276"/>
      <c r="B74" s="436">
        <v>39</v>
      </c>
      <c r="C74" s="416"/>
      <c r="D74" s="437"/>
      <c r="E74" s="417"/>
      <c r="F74" s="438"/>
      <c r="G74" s="438"/>
      <c r="H74" s="438"/>
      <c r="I74" s="438"/>
      <c r="J74" s="438"/>
      <c r="K74" s="438"/>
      <c r="L74" s="439"/>
      <c r="M74" s="439"/>
      <c r="N74" s="433"/>
      <c r="O74" s="552"/>
    </row>
    <row r="75" spans="1:15" hidden="1" thickBot="1">
      <c r="A75" s="276"/>
      <c r="B75" s="436">
        <v>40</v>
      </c>
      <c r="C75" s="416"/>
      <c r="D75" s="437"/>
      <c r="E75" s="417"/>
      <c r="F75" s="438"/>
      <c r="G75" s="438"/>
      <c r="H75" s="438"/>
      <c r="I75" s="438"/>
      <c r="J75" s="438"/>
      <c r="K75" s="438"/>
      <c r="L75" s="439"/>
      <c r="M75" s="439"/>
      <c r="N75" s="433"/>
      <c r="O75" s="552"/>
    </row>
    <row r="76" spans="1:15" hidden="1" thickBot="1">
      <c r="A76" s="276"/>
      <c r="B76" s="436">
        <v>41</v>
      </c>
      <c r="C76" s="416"/>
      <c r="D76" s="437"/>
      <c r="E76" s="417"/>
      <c r="F76" s="438"/>
      <c r="G76" s="438"/>
      <c r="H76" s="438"/>
      <c r="I76" s="438"/>
      <c r="J76" s="438"/>
      <c r="K76" s="438"/>
      <c r="L76" s="439"/>
      <c r="M76" s="439"/>
      <c r="N76" s="433"/>
      <c r="O76" s="552"/>
    </row>
    <row r="77" spans="1:15" hidden="1" thickBot="1">
      <c r="A77" s="276"/>
      <c r="B77" s="436">
        <v>42</v>
      </c>
      <c r="C77" s="416"/>
      <c r="D77" s="437"/>
      <c r="E77" s="417"/>
      <c r="F77" s="438"/>
      <c r="G77" s="438"/>
      <c r="H77" s="438"/>
      <c r="I77" s="438"/>
      <c r="J77" s="438"/>
      <c r="K77" s="438"/>
      <c r="L77" s="439"/>
      <c r="M77" s="439"/>
      <c r="N77" s="433"/>
      <c r="O77" s="552"/>
    </row>
    <row r="78" spans="1:15" hidden="1" thickBot="1">
      <c r="A78" s="276"/>
      <c r="B78" s="436">
        <v>43</v>
      </c>
      <c r="C78" s="416"/>
      <c r="D78" s="437"/>
      <c r="E78" s="417"/>
      <c r="F78" s="438"/>
      <c r="G78" s="438"/>
      <c r="H78" s="438"/>
      <c r="I78" s="438"/>
      <c r="J78" s="438"/>
      <c r="K78" s="438"/>
      <c r="L78" s="439"/>
      <c r="M78" s="439"/>
      <c r="N78" s="433"/>
      <c r="O78" s="552"/>
    </row>
    <row r="79" spans="1:15" hidden="1" thickBot="1">
      <c r="A79" s="276"/>
      <c r="B79" s="436">
        <v>44</v>
      </c>
      <c r="C79" s="416"/>
      <c r="D79" s="437"/>
      <c r="E79" s="417"/>
      <c r="F79" s="438"/>
      <c r="G79" s="438"/>
      <c r="H79" s="438"/>
      <c r="I79" s="438"/>
      <c r="J79" s="438"/>
      <c r="K79" s="438"/>
      <c r="L79" s="439"/>
      <c r="M79" s="439"/>
      <c r="N79" s="433"/>
      <c r="O79" s="552"/>
    </row>
    <row r="80" spans="1:15" hidden="1" thickBot="1">
      <c r="A80" s="276"/>
      <c r="B80" s="436">
        <v>45</v>
      </c>
      <c r="C80" s="416"/>
      <c r="D80" s="437"/>
      <c r="E80" s="417"/>
      <c r="F80" s="438"/>
      <c r="G80" s="438"/>
      <c r="H80" s="438"/>
      <c r="I80" s="438"/>
      <c r="J80" s="438"/>
      <c r="K80" s="438"/>
      <c r="L80" s="439"/>
      <c r="M80" s="439"/>
      <c r="N80" s="433"/>
      <c r="O80" s="552"/>
    </row>
    <row r="81" spans="1:15" hidden="1" thickBot="1">
      <c r="A81" s="276"/>
      <c r="B81" s="436">
        <v>46</v>
      </c>
      <c r="C81" s="416"/>
      <c r="D81" s="437"/>
      <c r="E81" s="417"/>
      <c r="F81" s="438"/>
      <c r="G81" s="438"/>
      <c r="H81" s="438"/>
      <c r="I81" s="438"/>
      <c r="J81" s="438"/>
      <c r="K81" s="438"/>
      <c r="L81" s="439"/>
      <c r="M81" s="439"/>
      <c r="N81" s="433"/>
      <c r="O81" s="552"/>
    </row>
    <row r="82" spans="1:15" hidden="1" thickBot="1">
      <c r="A82" s="276"/>
      <c r="B82" s="436">
        <v>47</v>
      </c>
      <c r="C82" s="416"/>
      <c r="D82" s="437"/>
      <c r="E82" s="417"/>
      <c r="F82" s="438"/>
      <c r="G82" s="438"/>
      <c r="H82" s="438"/>
      <c r="I82" s="438"/>
      <c r="J82" s="438"/>
      <c r="K82" s="438"/>
      <c r="L82" s="439"/>
      <c r="M82" s="439"/>
      <c r="N82" s="433"/>
      <c r="O82" s="552"/>
    </row>
    <row r="83" spans="1:15" hidden="1" thickBot="1">
      <c r="A83" s="276"/>
      <c r="B83" s="436">
        <v>48</v>
      </c>
      <c r="C83" s="416"/>
      <c r="D83" s="437"/>
      <c r="E83" s="417"/>
      <c r="F83" s="438"/>
      <c r="G83" s="438"/>
      <c r="H83" s="438"/>
      <c r="I83" s="438"/>
      <c r="J83" s="438"/>
      <c r="K83" s="438"/>
      <c r="L83" s="439"/>
      <c r="M83" s="439"/>
      <c r="N83" s="433"/>
      <c r="O83" s="552"/>
    </row>
    <row r="84" spans="1:15" hidden="1" thickBot="1">
      <c r="A84" s="276"/>
      <c r="B84" s="436">
        <v>49</v>
      </c>
      <c r="C84" s="416"/>
      <c r="D84" s="437"/>
      <c r="E84" s="417"/>
      <c r="F84" s="438"/>
      <c r="G84" s="438"/>
      <c r="H84" s="438"/>
      <c r="I84" s="438"/>
      <c r="J84" s="438"/>
      <c r="K84" s="438"/>
      <c r="L84" s="439"/>
      <c r="M84" s="439"/>
      <c r="N84" s="433"/>
      <c r="O84" s="552"/>
    </row>
    <row r="85" spans="1:15" hidden="1" thickBot="1">
      <c r="A85" s="276"/>
      <c r="B85" s="436">
        <v>50</v>
      </c>
      <c r="C85" s="416"/>
      <c r="D85" s="437"/>
      <c r="E85" s="417"/>
      <c r="F85" s="438"/>
      <c r="G85" s="438"/>
      <c r="H85" s="438"/>
      <c r="I85" s="438"/>
      <c r="J85" s="438"/>
      <c r="K85" s="438"/>
      <c r="L85" s="439"/>
      <c r="M85" s="439"/>
      <c r="N85" s="433"/>
      <c r="O85" s="552"/>
    </row>
    <row r="86" spans="1:15" hidden="1" thickBot="1">
      <c r="A86" s="276"/>
      <c r="B86" s="436">
        <v>51</v>
      </c>
      <c r="C86" s="416"/>
      <c r="D86" s="437"/>
      <c r="E86" s="417"/>
      <c r="F86" s="438"/>
      <c r="G86" s="438"/>
      <c r="H86" s="438"/>
      <c r="I86" s="438"/>
      <c r="J86" s="438"/>
      <c r="K86" s="438"/>
      <c r="L86" s="439"/>
      <c r="M86" s="439"/>
      <c r="N86" s="433"/>
      <c r="O86" s="552"/>
    </row>
    <row r="87" spans="1:15" hidden="1" thickBot="1">
      <c r="A87" s="276"/>
      <c r="B87" s="436">
        <v>52</v>
      </c>
      <c r="C87" s="416"/>
      <c r="D87" s="437"/>
      <c r="E87" s="417"/>
      <c r="F87" s="438"/>
      <c r="G87" s="438"/>
      <c r="H87" s="438"/>
      <c r="I87" s="438"/>
      <c r="J87" s="438"/>
      <c r="K87" s="438"/>
      <c r="L87" s="439"/>
      <c r="M87" s="439"/>
      <c r="N87" s="433"/>
      <c r="O87" s="552"/>
    </row>
    <row r="88" spans="1:15" hidden="1" thickBot="1">
      <c r="A88" s="276"/>
      <c r="B88" s="436">
        <v>53</v>
      </c>
      <c r="C88" s="416"/>
      <c r="D88" s="437"/>
      <c r="E88" s="417"/>
      <c r="F88" s="438"/>
      <c r="G88" s="438"/>
      <c r="H88" s="438"/>
      <c r="I88" s="438"/>
      <c r="J88" s="438"/>
      <c r="K88" s="438"/>
      <c r="L88" s="439"/>
      <c r="M88" s="439"/>
      <c r="N88" s="433"/>
      <c r="O88" s="552"/>
    </row>
    <row r="89" spans="1:15" hidden="1" thickBot="1">
      <c r="A89" s="276"/>
      <c r="B89" s="436">
        <v>54</v>
      </c>
      <c r="C89" s="416"/>
      <c r="D89" s="437"/>
      <c r="E89" s="417"/>
      <c r="F89" s="438"/>
      <c r="G89" s="438"/>
      <c r="H89" s="438"/>
      <c r="I89" s="438"/>
      <c r="J89" s="438"/>
      <c r="K89" s="438"/>
      <c r="L89" s="439"/>
      <c r="M89" s="439"/>
      <c r="N89" s="433"/>
      <c r="O89" s="552"/>
    </row>
    <row r="90" spans="1:15" hidden="1" thickBot="1">
      <c r="A90" s="276"/>
      <c r="B90" s="436">
        <v>55</v>
      </c>
      <c r="C90" s="416"/>
      <c r="D90" s="437"/>
      <c r="E90" s="417"/>
      <c r="F90" s="438"/>
      <c r="G90" s="438"/>
      <c r="H90" s="438"/>
      <c r="I90" s="438"/>
      <c r="J90" s="438"/>
      <c r="K90" s="438"/>
      <c r="L90" s="439"/>
      <c r="M90" s="439"/>
      <c r="N90" s="433"/>
      <c r="O90" s="552"/>
    </row>
    <row r="91" spans="1:15" hidden="1" thickBot="1">
      <c r="A91" s="276"/>
      <c r="B91" s="436">
        <v>56</v>
      </c>
      <c r="C91" s="416"/>
      <c r="D91" s="437"/>
      <c r="E91" s="417"/>
      <c r="F91" s="438"/>
      <c r="G91" s="438"/>
      <c r="H91" s="438"/>
      <c r="I91" s="438"/>
      <c r="J91" s="438"/>
      <c r="K91" s="438"/>
      <c r="L91" s="439"/>
      <c r="M91" s="439"/>
      <c r="N91" s="433"/>
      <c r="O91" s="552"/>
    </row>
    <row r="92" spans="1:15" hidden="1" thickBot="1">
      <c r="A92" s="276"/>
      <c r="B92" s="436">
        <v>57</v>
      </c>
      <c r="C92" s="416"/>
      <c r="D92" s="437"/>
      <c r="E92" s="417"/>
      <c r="F92" s="438"/>
      <c r="G92" s="438"/>
      <c r="H92" s="438"/>
      <c r="I92" s="438"/>
      <c r="J92" s="438"/>
      <c r="K92" s="438"/>
      <c r="L92" s="439"/>
      <c r="M92" s="439"/>
      <c r="N92" s="433"/>
      <c r="O92" s="552"/>
    </row>
    <row r="93" spans="1:15" hidden="1" thickBot="1">
      <c r="A93" s="276"/>
      <c r="B93" s="436">
        <v>58</v>
      </c>
      <c r="C93" s="416"/>
      <c r="D93" s="437"/>
      <c r="E93" s="417"/>
      <c r="F93" s="438"/>
      <c r="G93" s="438"/>
      <c r="H93" s="438"/>
      <c r="I93" s="438"/>
      <c r="J93" s="438"/>
      <c r="K93" s="438"/>
      <c r="L93" s="439"/>
      <c r="M93" s="439"/>
      <c r="N93" s="433"/>
      <c r="O93" s="552"/>
    </row>
    <row r="94" spans="1:15" hidden="1" thickBot="1">
      <c r="A94" s="276"/>
      <c r="B94" s="436">
        <v>59</v>
      </c>
      <c r="C94" s="416"/>
      <c r="D94" s="437"/>
      <c r="E94" s="417"/>
      <c r="F94" s="438"/>
      <c r="G94" s="438"/>
      <c r="H94" s="438"/>
      <c r="I94" s="438"/>
      <c r="J94" s="438"/>
      <c r="K94" s="438"/>
      <c r="L94" s="439"/>
      <c r="M94" s="439"/>
      <c r="N94" s="433"/>
      <c r="O94" s="552"/>
    </row>
    <row r="95" spans="1:15" hidden="1" thickBot="1">
      <c r="A95" s="276"/>
      <c r="B95" s="436">
        <v>60</v>
      </c>
      <c r="C95" s="416"/>
      <c r="D95" s="437"/>
      <c r="E95" s="417"/>
      <c r="F95" s="438"/>
      <c r="G95" s="438"/>
      <c r="H95" s="438"/>
      <c r="I95" s="438"/>
      <c r="J95" s="438"/>
      <c r="K95" s="438"/>
      <c r="L95" s="439"/>
      <c r="M95" s="439"/>
      <c r="N95" s="433"/>
      <c r="O95" s="552"/>
    </row>
    <row r="96" spans="1:15" hidden="1" thickBot="1">
      <c r="A96" s="276"/>
      <c r="B96" s="436">
        <v>61</v>
      </c>
      <c r="C96" s="416"/>
      <c r="D96" s="437"/>
      <c r="E96" s="417"/>
      <c r="F96" s="438"/>
      <c r="G96" s="438"/>
      <c r="H96" s="438"/>
      <c r="I96" s="438"/>
      <c r="J96" s="438"/>
      <c r="K96" s="438"/>
      <c r="L96" s="439"/>
      <c r="M96" s="439"/>
      <c r="N96" s="433"/>
      <c r="O96" s="552"/>
    </row>
    <row r="97" spans="1:15" hidden="1" thickBot="1">
      <c r="A97" s="276"/>
      <c r="B97" s="436">
        <v>62</v>
      </c>
      <c r="C97" s="416"/>
      <c r="D97" s="437"/>
      <c r="E97" s="417"/>
      <c r="F97" s="438"/>
      <c r="G97" s="438"/>
      <c r="H97" s="438"/>
      <c r="I97" s="438"/>
      <c r="J97" s="438"/>
      <c r="K97" s="438"/>
      <c r="L97" s="439"/>
      <c r="M97" s="439"/>
      <c r="N97" s="433"/>
      <c r="O97" s="552"/>
    </row>
    <row r="98" spans="1:15" hidden="1" thickBot="1">
      <c r="A98" s="276"/>
      <c r="B98" s="436">
        <v>63</v>
      </c>
      <c r="C98" s="416"/>
      <c r="D98" s="437"/>
      <c r="E98" s="417"/>
      <c r="F98" s="438"/>
      <c r="G98" s="438"/>
      <c r="H98" s="438"/>
      <c r="I98" s="438"/>
      <c r="J98" s="438"/>
      <c r="K98" s="438"/>
      <c r="L98" s="439"/>
      <c r="M98" s="439"/>
      <c r="N98" s="433"/>
      <c r="O98" s="552"/>
    </row>
    <row r="99" spans="1:15" hidden="1" thickBot="1">
      <c r="A99" s="276"/>
      <c r="B99" s="436">
        <v>64</v>
      </c>
      <c r="C99" s="416"/>
      <c r="D99" s="437"/>
      <c r="E99" s="417"/>
      <c r="F99" s="438"/>
      <c r="G99" s="438"/>
      <c r="H99" s="438"/>
      <c r="I99" s="438"/>
      <c r="J99" s="438"/>
      <c r="K99" s="438"/>
      <c r="L99" s="439"/>
      <c r="M99" s="439"/>
      <c r="N99" s="433"/>
      <c r="O99" s="552"/>
    </row>
    <row r="100" spans="1:15" hidden="1" thickBot="1">
      <c r="A100" s="276"/>
      <c r="B100" s="436">
        <v>65</v>
      </c>
      <c r="C100" s="416"/>
      <c r="D100" s="437"/>
      <c r="E100" s="417"/>
      <c r="F100" s="438"/>
      <c r="G100" s="438"/>
      <c r="H100" s="438"/>
      <c r="I100" s="438"/>
      <c r="J100" s="438"/>
      <c r="K100" s="438"/>
      <c r="L100" s="439"/>
      <c r="M100" s="439"/>
      <c r="N100" s="433"/>
      <c r="O100" s="552"/>
    </row>
    <row r="101" spans="1:15" hidden="1" thickBot="1">
      <c r="A101" s="276"/>
      <c r="B101" s="436">
        <v>66</v>
      </c>
      <c r="C101" s="416"/>
      <c r="D101" s="416"/>
      <c r="E101" s="417"/>
      <c r="F101" s="438"/>
      <c r="G101" s="438"/>
      <c r="H101" s="438"/>
      <c r="I101" s="438"/>
      <c r="J101" s="438"/>
      <c r="K101" s="438"/>
      <c r="L101" s="439"/>
      <c r="M101" s="439"/>
      <c r="N101" s="433"/>
      <c r="O101" s="552"/>
    </row>
    <row r="102" spans="1:15" hidden="1" thickBot="1">
      <c r="A102" s="276"/>
      <c r="B102" s="436">
        <v>67</v>
      </c>
      <c r="C102" s="416"/>
      <c r="D102" s="416"/>
      <c r="E102" s="417"/>
      <c r="F102" s="438"/>
      <c r="G102" s="438"/>
      <c r="H102" s="438"/>
      <c r="I102" s="438"/>
      <c r="J102" s="438"/>
      <c r="K102" s="438"/>
      <c r="L102" s="439"/>
      <c r="M102" s="439"/>
      <c r="N102" s="433"/>
      <c r="O102" s="552"/>
    </row>
    <row r="103" spans="1:15" hidden="1" thickBot="1">
      <c r="A103" s="276"/>
      <c r="B103" s="436">
        <v>68</v>
      </c>
      <c r="C103" s="416"/>
      <c r="D103" s="416"/>
      <c r="E103" s="417"/>
      <c r="F103" s="438"/>
      <c r="G103" s="438"/>
      <c r="H103" s="438"/>
      <c r="I103" s="438"/>
      <c r="J103" s="438"/>
      <c r="K103" s="438"/>
      <c r="L103" s="439"/>
      <c r="M103" s="439"/>
      <c r="N103" s="433"/>
      <c r="O103" s="552"/>
    </row>
    <row r="104" spans="1:15" hidden="1" thickBot="1">
      <c r="A104" s="276"/>
      <c r="B104" s="436">
        <v>69</v>
      </c>
      <c r="C104" s="416"/>
      <c r="D104" s="416"/>
      <c r="E104" s="417"/>
      <c r="F104" s="438"/>
      <c r="G104" s="438"/>
      <c r="H104" s="438"/>
      <c r="I104" s="438"/>
      <c r="J104" s="438"/>
      <c r="K104" s="438"/>
      <c r="L104" s="439"/>
      <c r="M104" s="439"/>
      <c r="N104" s="433"/>
      <c r="O104" s="552"/>
    </row>
    <row r="105" spans="1:15" hidden="1" thickBot="1">
      <c r="A105" s="276"/>
      <c r="B105" s="436">
        <v>70</v>
      </c>
      <c r="C105" s="416"/>
      <c r="D105" s="437"/>
      <c r="E105" s="417"/>
      <c r="F105" s="438"/>
      <c r="G105" s="438"/>
      <c r="H105" s="438"/>
      <c r="I105" s="438"/>
      <c r="J105" s="438"/>
      <c r="K105" s="438"/>
      <c r="L105" s="439"/>
      <c r="M105" s="439"/>
      <c r="N105" s="433"/>
      <c r="O105" s="552"/>
    </row>
    <row r="106" spans="1:15" hidden="1" thickBot="1">
      <c r="A106" s="276"/>
      <c r="B106" s="436">
        <v>71</v>
      </c>
      <c r="C106" s="416"/>
      <c r="D106" s="437"/>
      <c r="E106" s="417"/>
      <c r="F106" s="438"/>
      <c r="G106" s="438"/>
      <c r="H106" s="438"/>
      <c r="I106" s="438"/>
      <c r="J106" s="438"/>
      <c r="K106" s="438"/>
      <c r="L106" s="439"/>
      <c r="M106" s="439"/>
      <c r="N106" s="433"/>
      <c r="O106" s="552"/>
    </row>
    <row r="107" spans="1:15" hidden="1" thickBot="1">
      <c r="A107" s="276"/>
      <c r="B107" s="436">
        <v>72</v>
      </c>
      <c r="C107" s="416"/>
      <c r="D107" s="437"/>
      <c r="E107" s="417"/>
      <c r="F107" s="438"/>
      <c r="G107" s="438"/>
      <c r="H107" s="438"/>
      <c r="I107" s="438"/>
      <c r="J107" s="438"/>
      <c r="K107" s="438"/>
      <c r="L107" s="439"/>
      <c r="M107" s="439"/>
      <c r="N107" s="433"/>
      <c r="O107" s="552"/>
    </row>
    <row r="108" spans="1:15" hidden="1" thickBot="1">
      <c r="A108" s="276"/>
      <c r="B108" s="436">
        <v>73</v>
      </c>
      <c r="C108" s="416"/>
      <c r="D108" s="437"/>
      <c r="E108" s="417"/>
      <c r="F108" s="438"/>
      <c r="G108" s="438"/>
      <c r="H108" s="438"/>
      <c r="I108" s="438"/>
      <c r="J108" s="438"/>
      <c r="K108" s="438"/>
      <c r="L108" s="439"/>
      <c r="M108" s="439"/>
      <c r="N108" s="433"/>
      <c r="O108" s="552"/>
    </row>
    <row r="109" spans="1:15" hidden="1" thickBot="1">
      <c r="A109" s="276"/>
      <c r="B109" s="436">
        <v>74</v>
      </c>
      <c r="C109" s="416"/>
      <c r="D109" s="437"/>
      <c r="E109" s="417"/>
      <c r="F109" s="438"/>
      <c r="G109" s="438"/>
      <c r="H109" s="438"/>
      <c r="I109" s="438"/>
      <c r="J109" s="438"/>
      <c r="K109" s="438"/>
      <c r="L109" s="439"/>
      <c r="M109" s="439"/>
      <c r="N109" s="433"/>
      <c r="O109" s="552"/>
    </row>
    <row r="110" spans="1:15" hidden="1" thickBot="1">
      <c r="A110" s="276"/>
      <c r="B110" s="436">
        <v>75</v>
      </c>
      <c r="C110" s="416"/>
      <c r="D110" s="437"/>
      <c r="E110" s="417"/>
      <c r="F110" s="438"/>
      <c r="G110" s="438"/>
      <c r="H110" s="438"/>
      <c r="I110" s="438"/>
      <c r="J110" s="438"/>
      <c r="K110" s="438"/>
      <c r="L110" s="439"/>
      <c r="M110" s="439"/>
      <c r="N110" s="433"/>
      <c r="O110" s="552"/>
    </row>
    <row r="111" spans="1:15" hidden="1" thickBot="1">
      <c r="A111" s="276"/>
      <c r="B111" s="436">
        <v>76</v>
      </c>
      <c r="C111" s="416"/>
      <c r="D111" s="437"/>
      <c r="E111" s="417"/>
      <c r="F111" s="438"/>
      <c r="G111" s="438"/>
      <c r="H111" s="438"/>
      <c r="I111" s="438"/>
      <c r="J111" s="438"/>
      <c r="K111" s="438"/>
      <c r="L111" s="439"/>
      <c r="M111" s="439"/>
      <c r="N111" s="433"/>
      <c r="O111" s="552"/>
    </row>
    <row r="112" spans="1:15" hidden="1" thickBot="1">
      <c r="A112" s="276"/>
      <c r="B112" s="436">
        <v>77</v>
      </c>
      <c r="C112" s="416"/>
      <c r="D112" s="437"/>
      <c r="E112" s="417"/>
      <c r="F112" s="438"/>
      <c r="G112" s="438"/>
      <c r="H112" s="438"/>
      <c r="I112" s="438"/>
      <c r="J112" s="438"/>
      <c r="K112" s="438"/>
      <c r="L112" s="439"/>
      <c r="M112" s="439"/>
      <c r="N112" s="433"/>
      <c r="O112" s="552"/>
    </row>
    <row r="113" spans="1:15" hidden="1" thickBot="1">
      <c r="A113" s="276"/>
      <c r="B113" s="436">
        <v>78</v>
      </c>
      <c r="C113" s="416"/>
      <c r="D113" s="437"/>
      <c r="E113" s="417"/>
      <c r="F113" s="438"/>
      <c r="G113" s="438"/>
      <c r="H113" s="438"/>
      <c r="I113" s="438"/>
      <c r="J113" s="438"/>
      <c r="K113" s="438"/>
      <c r="L113" s="439"/>
      <c r="M113" s="439"/>
      <c r="N113" s="433"/>
      <c r="O113" s="552"/>
    </row>
    <row r="114" spans="1:15" hidden="1" thickBot="1">
      <c r="A114" s="276"/>
      <c r="B114" s="436">
        <v>79</v>
      </c>
      <c r="C114" s="416"/>
      <c r="D114" s="437"/>
      <c r="E114" s="417"/>
      <c r="F114" s="438"/>
      <c r="G114" s="438"/>
      <c r="H114" s="438"/>
      <c r="I114" s="438"/>
      <c r="J114" s="438"/>
      <c r="K114" s="438"/>
      <c r="L114" s="439"/>
      <c r="M114" s="439"/>
      <c r="N114" s="433"/>
      <c r="O114" s="552"/>
    </row>
    <row r="115" spans="1:15" hidden="1" thickBot="1">
      <c r="A115" s="276"/>
      <c r="B115" s="436">
        <v>80</v>
      </c>
      <c r="C115" s="416"/>
      <c r="D115" s="437"/>
      <c r="E115" s="417"/>
      <c r="F115" s="438"/>
      <c r="G115" s="438"/>
      <c r="H115" s="438"/>
      <c r="I115" s="438"/>
      <c r="J115" s="438"/>
      <c r="K115" s="438"/>
      <c r="L115" s="439"/>
      <c r="M115" s="439"/>
      <c r="N115" s="433"/>
      <c r="O115" s="552"/>
    </row>
    <row r="116" spans="1:15" hidden="1" thickBot="1">
      <c r="A116" s="276"/>
      <c r="B116" s="436">
        <v>81</v>
      </c>
      <c r="C116" s="416"/>
      <c r="D116" s="437"/>
      <c r="E116" s="417"/>
      <c r="F116" s="438"/>
      <c r="G116" s="438"/>
      <c r="H116" s="438"/>
      <c r="I116" s="438"/>
      <c r="J116" s="438"/>
      <c r="K116" s="438"/>
      <c r="L116" s="439"/>
      <c r="M116" s="439"/>
      <c r="N116" s="433"/>
      <c r="O116" s="552"/>
    </row>
    <row r="117" spans="1:15" hidden="1" thickBot="1">
      <c r="A117" s="276"/>
      <c r="B117" s="436">
        <v>82</v>
      </c>
      <c r="C117" s="416"/>
      <c r="D117" s="437"/>
      <c r="E117" s="417"/>
      <c r="F117" s="438"/>
      <c r="G117" s="438"/>
      <c r="H117" s="438"/>
      <c r="I117" s="438"/>
      <c r="J117" s="438"/>
      <c r="K117" s="438"/>
      <c r="L117" s="439"/>
      <c r="M117" s="439"/>
      <c r="N117" s="433"/>
      <c r="O117" s="552"/>
    </row>
    <row r="118" spans="1:15" hidden="1" thickBot="1">
      <c r="A118" s="276"/>
      <c r="B118" s="436">
        <v>83</v>
      </c>
      <c r="C118" s="416"/>
      <c r="D118" s="437"/>
      <c r="E118" s="417"/>
      <c r="F118" s="438"/>
      <c r="G118" s="438"/>
      <c r="H118" s="438"/>
      <c r="I118" s="438"/>
      <c r="J118" s="438"/>
      <c r="K118" s="438"/>
      <c r="L118" s="439"/>
      <c r="M118" s="439"/>
      <c r="N118" s="433"/>
      <c r="O118" s="552"/>
    </row>
    <row r="119" spans="1:15" hidden="1" thickBot="1">
      <c r="A119" s="276"/>
      <c r="B119" s="436">
        <v>84</v>
      </c>
      <c r="C119" s="416"/>
      <c r="D119" s="437"/>
      <c r="E119" s="417"/>
      <c r="F119" s="438"/>
      <c r="G119" s="438"/>
      <c r="H119" s="438"/>
      <c r="I119" s="438"/>
      <c r="J119" s="438"/>
      <c r="K119" s="438"/>
      <c r="L119" s="439"/>
      <c r="M119" s="439"/>
      <c r="N119" s="433"/>
      <c r="O119" s="552"/>
    </row>
    <row r="120" spans="1:15" hidden="1" thickBot="1">
      <c r="A120" s="276"/>
      <c r="B120" s="436">
        <v>85</v>
      </c>
      <c r="C120" s="416"/>
      <c r="D120" s="437"/>
      <c r="E120" s="417"/>
      <c r="F120" s="438"/>
      <c r="G120" s="438"/>
      <c r="H120" s="438"/>
      <c r="I120" s="438"/>
      <c r="J120" s="438"/>
      <c r="K120" s="438"/>
      <c r="L120" s="439"/>
      <c r="M120" s="439"/>
      <c r="N120" s="433"/>
      <c r="O120" s="552"/>
    </row>
    <row r="121" spans="1:15" hidden="1" thickBot="1">
      <c r="A121" s="276"/>
      <c r="B121" s="436">
        <v>86</v>
      </c>
      <c r="C121" s="416"/>
      <c r="D121" s="437"/>
      <c r="E121" s="417"/>
      <c r="F121" s="438"/>
      <c r="G121" s="438"/>
      <c r="H121" s="438"/>
      <c r="I121" s="438"/>
      <c r="J121" s="438"/>
      <c r="K121" s="438"/>
      <c r="L121" s="439"/>
      <c r="M121" s="439"/>
      <c r="N121" s="433"/>
      <c r="O121" s="552"/>
    </row>
    <row r="122" spans="1:15" hidden="1" thickBot="1">
      <c r="A122" s="276"/>
      <c r="B122" s="440">
        <v>87</v>
      </c>
      <c r="C122" s="441"/>
      <c r="D122" s="442"/>
      <c r="E122" s="443"/>
      <c r="F122" s="444"/>
      <c r="G122" s="444"/>
      <c r="H122" s="444"/>
      <c r="I122" s="444"/>
      <c r="J122" s="444"/>
      <c r="K122" s="444"/>
      <c r="L122" s="445"/>
      <c r="M122" s="445"/>
      <c r="N122" s="446"/>
      <c r="O122" s="553"/>
    </row>
    <row r="123" spans="1:15" thickBot="1">
      <c r="A123" s="276"/>
      <c r="B123" s="448"/>
      <c r="C123" s="449"/>
      <c r="D123" s="450"/>
      <c r="E123" s="449"/>
      <c r="F123" s="451">
        <f t="shared" ref="F123:I123" si="2">SUM(F26:F122)</f>
        <v>9127858274</v>
      </c>
      <c r="G123" s="451">
        <f t="shared" si="2"/>
        <v>9127858274</v>
      </c>
      <c r="H123" s="451">
        <f t="shared" si="2"/>
        <v>1792272219</v>
      </c>
      <c r="I123" s="451">
        <f t="shared" si="2"/>
        <v>1792272219</v>
      </c>
      <c r="J123" s="451">
        <f>SUM(J26:J60)</f>
        <v>1080872600</v>
      </c>
      <c r="K123" s="451">
        <f>SUM(K26:K60)</f>
        <v>993547219</v>
      </c>
      <c r="L123" s="451">
        <f>SUM(L26:L60)</f>
        <v>711399619</v>
      </c>
      <c r="M123" s="451">
        <f>SUM(M26:M60)</f>
        <v>798725000</v>
      </c>
      <c r="N123" s="452"/>
      <c r="O123" s="453"/>
    </row>
    <row r="124" spans="1:15" ht="16.5" thickBot="1">
      <c r="A124" s="276"/>
      <c r="B124" s="301"/>
      <c r="C124" s="285"/>
      <c r="D124" s="285"/>
      <c r="E124" s="285"/>
      <c r="F124" s="285"/>
      <c r="G124" s="285"/>
      <c r="H124" s="285"/>
      <c r="I124" s="285"/>
      <c r="J124" s="285"/>
      <c r="K124" s="285"/>
      <c r="L124" s="276"/>
      <c r="M124" s="276"/>
      <c r="N124" s="431"/>
      <c r="O124" s="447">
        <f>SUM(O26:O123)</f>
        <v>394333555</v>
      </c>
    </row>
    <row r="125" spans="1:15" ht="16.5" thickBot="1">
      <c r="A125" s="276"/>
      <c r="B125" s="669" t="s">
        <v>1113</v>
      </c>
      <c r="C125" s="670"/>
      <c r="D125" s="670"/>
      <c r="E125" s="670"/>
      <c r="F125" s="670"/>
      <c r="G125" s="670"/>
      <c r="H125" s="670"/>
      <c r="I125" s="670"/>
      <c r="J125" s="670"/>
      <c r="K125" s="671"/>
      <c r="L125" s="661" t="s">
        <v>1114</v>
      </c>
      <c r="M125" s="276"/>
      <c r="N125" s="431"/>
      <c r="O125" s="430">
        <f>+'CPT 31122022'!D56</f>
        <v>394333555</v>
      </c>
    </row>
    <row r="126" spans="1:15">
      <c r="A126" s="276"/>
      <c r="B126" s="673" t="s">
        <v>1115</v>
      </c>
      <c r="C126" s="674"/>
      <c r="D126" s="661" t="s">
        <v>1116</v>
      </c>
      <c r="E126" s="661" t="s">
        <v>1117</v>
      </c>
      <c r="F126" s="661" t="s">
        <v>1118</v>
      </c>
      <c r="G126" s="661" t="s">
        <v>1119</v>
      </c>
      <c r="H126" s="661" t="s">
        <v>1120</v>
      </c>
      <c r="I126" s="661" t="s">
        <v>1121</v>
      </c>
      <c r="J126" s="661" t="s">
        <v>1122</v>
      </c>
      <c r="K126" s="661" t="s">
        <v>1123</v>
      </c>
      <c r="L126" s="672"/>
      <c r="M126" s="276"/>
      <c r="N126" s="431"/>
      <c r="O126" s="554">
        <f>+'R14 14A'!K26:O26</f>
        <v>0</v>
      </c>
    </row>
    <row r="127" spans="1:15" ht="16.5" thickBot="1">
      <c r="A127" s="276"/>
      <c r="B127" s="675"/>
      <c r="C127" s="676"/>
      <c r="D127" s="662"/>
      <c r="E127" s="662"/>
      <c r="F127" s="662"/>
      <c r="G127" s="662"/>
      <c r="H127" s="662"/>
      <c r="I127" s="662"/>
      <c r="J127" s="662"/>
      <c r="K127" s="662" t="s">
        <v>1124</v>
      </c>
      <c r="L127" s="672"/>
      <c r="M127" s="276"/>
      <c r="N127" s="431"/>
      <c r="O127" s="550"/>
    </row>
    <row r="128" spans="1:15" ht="16.5" thickBot="1">
      <c r="A128" s="276"/>
      <c r="B128" s="305"/>
      <c r="C128" s="306">
        <f t="shared" ref="C128:J128" si="3">+F123</f>
        <v>9127858274</v>
      </c>
      <c r="D128" s="307">
        <f t="shared" si="3"/>
        <v>9127858274</v>
      </c>
      <c r="E128" s="307">
        <f t="shared" si="3"/>
        <v>1792272219</v>
      </c>
      <c r="F128" s="307">
        <f t="shared" si="3"/>
        <v>1792272219</v>
      </c>
      <c r="G128" s="307">
        <f t="shared" si="3"/>
        <v>1080872600</v>
      </c>
      <c r="H128" s="307">
        <f t="shared" si="3"/>
        <v>993547219</v>
      </c>
      <c r="I128" s="307">
        <f t="shared" si="3"/>
        <v>711399619</v>
      </c>
      <c r="J128" s="307">
        <f t="shared" si="3"/>
        <v>798725000</v>
      </c>
      <c r="K128" s="307">
        <f>+BALANCE!J42</f>
        <v>87325381</v>
      </c>
      <c r="L128" s="283">
        <f>+B59</f>
        <v>34</v>
      </c>
      <c r="M128" s="276"/>
      <c r="N128" s="431"/>
      <c r="O128" s="550"/>
    </row>
    <row r="129" spans="1:15">
      <c r="A129" s="276"/>
      <c r="B129" s="302" t="s">
        <v>258</v>
      </c>
      <c r="C129" s="285"/>
      <c r="D129" s="285"/>
      <c r="E129" s="285"/>
      <c r="F129" s="285"/>
      <c r="G129" s="285"/>
      <c r="H129" s="285"/>
      <c r="I129" s="285"/>
      <c r="J129" s="285"/>
      <c r="K129" s="285"/>
      <c r="L129" s="276"/>
      <c r="M129" s="276"/>
      <c r="N129" s="431"/>
      <c r="O129" s="550"/>
    </row>
    <row r="130" spans="1:15" ht="16.5" thickBot="1">
      <c r="A130" s="276"/>
      <c r="B130" s="303"/>
      <c r="C130" s="285"/>
      <c r="D130" s="285"/>
      <c r="E130" s="285"/>
      <c r="F130" s="285"/>
      <c r="G130" s="285"/>
      <c r="H130" s="285"/>
      <c r="I130" s="285"/>
      <c r="J130" s="285"/>
      <c r="K130" s="285"/>
      <c r="L130" s="276"/>
      <c r="M130" s="276"/>
      <c r="N130" s="431"/>
      <c r="O130" s="550"/>
    </row>
    <row r="131" spans="1:15" ht="16.5" thickBot="1">
      <c r="A131" s="276"/>
      <c r="B131" s="663" t="s">
        <v>259</v>
      </c>
      <c r="C131" s="664"/>
      <c r="D131" s="285"/>
      <c r="E131" s="285"/>
      <c r="F131" s="285"/>
      <c r="G131" s="285"/>
      <c r="H131" s="285"/>
      <c r="I131" s="285"/>
      <c r="J131" s="285"/>
      <c r="K131" s="285"/>
      <c r="L131" s="276"/>
      <c r="M131" s="276"/>
      <c r="N131" s="431"/>
      <c r="O131" s="550"/>
    </row>
    <row r="132" spans="1:15" ht="16.5" thickBot="1">
      <c r="A132" s="276"/>
      <c r="B132" s="665"/>
      <c r="C132" s="666"/>
      <c r="D132" s="285"/>
      <c r="E132" s="285"/>
      <c r="F132" s="285"/>
      <c r="G132" s="285"/>
      <c r="H132" s="285"/>
      <c r="I132" s="285"/>
      <c r="J132" s="285"/>
      <c r="K132" s="285"/>
      <c r="L132" s="276"/>
      <c r="M132" s="276"/>
      <c r="N132" s="431"/>
      <c r="O132" s="550"/>
    </row>
    <row r="133" spans="1:15">
      <c r="B133" s="304"/>
      <c r="C133" s="304"/>
      <c r="D133" s="304"/>
      <c r="E133" s="304"/>
      <c r="F133" s="304"/>
      <c r="G133" s="304"/>
      <c r="H133" s="304"/>
      <c r="I133" s="304"/>
      <c r="J133" s="304"/>
      <c r="K133" s="304"/>
    </row>
    <row r="134" spans="1:15">
      <c r="B134" s="304"/>
      <c r="C134" s="304"/>
      <c r="D134" s="304"/>
      <c r="E134" s="304"/>
      <c r="F134" s="304"/>
      <c r="G134" s="304"/>
      <c r="H134" s="304"/>
      <c r="I134" s="304"/>
      <c r="J134" s="304"/>
      <c r="K134" s="304"/>
    </row>
    <row r="135" spans="1:15">
      <c r="B135" s="304"/>
      <c r="C135" s="304"/>
      <c r="D135" s="304"/>
      <c r="E135" s="304"/>
      <c r="F135" s="304"/>
      <c r="G135" s="304"/>
      <c r="H135" s="304"/>
      <c r="I135" s="304"/>
      <c r="J135" s="304"/>
      <c r="K135" s="304"/>
    </row>
    <row r="136" spans="1:15">
      <c r="B136" s="304"/>
      <c r="C136" s="304"/>
      <c r="D136" s="304"/>
      <c r="E136" s="304"/>
      <c r="F136" s="304"/>
      <c r="G136" s="304"/>
      <c r="H136" s="304"/>
      <c r="I136" s="304"/>
      <c r="J136" s="304"/>
      <c r="K136" s="304"/>
    </row>
    <row r="137" spans="1:15">
      <c r="B137" s="304"/>
      <c r="C137" s="304"/>
      <c r="D137" s="304"/>
      <c r="E137" s="304"/>
      <c r="F137" s="304"/>
      <c r="G137" s="304"/>
      <c r="H137" s="304"/>
      <c r="I137" s="304"/>
      <c r="J137" s="304"/>
      <c r="K137" s="304"/>
    </row>
    <row r="138" spans="1:15">
      <c r="B138" s="304"/>
      <c r="C138" s="304"/>
      <c r="D138" s="304"/>
      <c r="E138" s="304"/>
      <c r="F138" s="304"/>
      <c r="G138" s="304"/>
      <c r="H138" s="304"/>
      <c r="I138" s="304"/>
      <c r="J138" s="304"/>
      <c r="K138" s="304"/>
    </row>
    <row r="139" spans="1:15">
      <c r="B139" s="304"/>
      <c r="C139" s="304"/>
      <c r="D139" s="304"/>
      <c r="E139" s="304"/>
      <c r="F139" s="304"/>
      <c r="G139" s="304"/>
      <c r="H139" s="304"/>
      <c r="I139" s="304"/>
      <c r="J139" s="304"/>
      <c r="K139" s="304"/>
    </row>
    <row r="140" spans="1:15">
      <c r="B140" s="304"/>
      <c r="C140" s="304"/>
      <c r="D140" s="304"/>
      <c r="E140" s="304"/>
      <c r="F140" s="304"/>
      <c r="G140" s="304"/>
      <c r="H140" s="304"/>
      <c r="I140" s="304"/>
      <c r="J140" s="304"/>
      <c r="K140" s="304"/>
    </row>
    <row r="141" spans="1:15"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</row>
    <row r="142" spans="1:15">
      <c r="B142" s="304"/>
      <c r="C142" s="304"/>
      <c r="D142" s="304"/>
      <c r="E142" s="304"/>
      <c r="F142" s="304"/>
      <c r="G142" s="304"/>
      <c r="H142" s="304"/>
      <c r="I142" s="304"/>
      <c r="J142" s="304"/>
      <c r="K142" s="304"/>
    </row>
    <row r="143" spans="1:15">
      <c r="B143" s="304"/>
      <c r="C143" s="304"/>
      <c r="D143" s="304"/>
      <c r="E143" s="304"/>
      <c r="F143" s="304"/>
      <c r="G143" s="304"/>
      <c r="H143" s="304"/>
      <c r="I143" s="304"/>
      <c r="J143" s="304"/>
      <c r="K143" s="304"/>
    </row>
    <row r="144" spans="1:15">
      <c r="B144" s="304"/>
      <c r="C144" s="304"/>
      <c r="D144" s="304"/>
      <c r="E144" s="304"/>
      <c r="F144" s="304"/>
      <c r="G144" s="304"/>
      <c r="H144" s="304"/>
      <c r="I144" s="304"/>
      <c r="J144" s="304"/>
      <c r="K144" s="304"/>
    </row>
    <row r="145" spans="2:11">
      <c r="B145" s="304"/>
      <c r="C145" s="304"/>
      <c r="D145" s="304"/>
      <c r="E145" s="304"/>
      <c r="F145" s="304"/>
      <c r="G145" s="304"/>
      <c r="H145" s="304"/>
      <c r="I145" s="304"/>
      <c r="J145" s="304"/>
      <c r="K145" s="304"/>
    </row>
    <row r="146" spans="2:11">
      <c r="B146" s="304"/>
      <c r="C146" s="304"/>
      <c r="D146" s="304"/>
      <c r="E146" s="304"/>
      <c r="F146" s="304"/>
      <c r="G146" s="304"/>
      <c r="H146" s="304"/>
      <c r="I146" s="304"/>
      <c r="J146" s="304"/>
      <c r="K146" s="304"/>
    </row>
    <row r="147" spans="2:11">
      <c r="B147" s="304"/>
      <c r="C147" s="304"/>
      <c r="D147" s="304"/>
      <c r="E147" s="304"/>
      <c r="F147" s="304"/>
      <c r="G147" s="304"/>
      <c r="H147" s="304"/>
      <c r="I147" s="304"/>
      <c r="J147" s="304"/>
      <c r="K147" s="304"/>
    </row>
    <row r="148" spans="2:11">
      <c r="B148" s="304"/>
      <c r="C148" s="304"/>
      <c r="D148" s="304"/>
      <c r="E148" s="304"/>
      <c r="F148" s="304"/>
      <c r="G148" s="304"/>
      <c r="H148" s="304"/>
      <c r="I148" s="304"/>
      <c r="J148" s="304"/>
      <c r="K148" s="304"/>
    </row>
    <row r="149" spans="2:11">
      <c r="B149" s="304"/>
      <c r="C149" s="304"/>
      <c r="D149" s="304"/>
      <c r="E149" s="304"/>
      <c r="F149" s="304"/>
      <c r="G149" s="304"/>
      <c r="H149" s="304"/>
      <c r="I149" s="304"/>
      <c r="J149" s="304"/>
      <c r="K149" s="304"/>
    </row>
    <row r="150" spans="2:11">
      <c r="B150" s="304"/>
      <c r="C150" s="304"/>
      <c r="D150" s="304"/>
      <c r="E150" s="304"/>
      <c r="F150" s="304"/>
      <c r="G150" s="304"/>
      <c r="H150" s="304"/>
      <c r="I150" s="304"/>
      <c r="J150" s="304"/>
      <c r="K150" s="304"/>
    </row>
    <row r="151" spans="2:11">
      <c r="B151" s="304"/>
      <c r="C151" s="304"/>
      <c r="D151" s="304"/>
      <c r="E151" s="304"/>
      <c r="F151" s="304"/>
      <c r="G151" s="304"/>
      <c r="H151" s="304"/>
      <c r="I151" s="304"/>
      <c r="J151" s="304"/>
      <c r="K151" s="304"/>
    </row>
    <row r="152" spans="2:11">
      <c r="B152" s="304"/>
      <c r="C152" s="304"/>
      <c r="D152" s="304"/>
      <c r="E152" s="304"/>
      <c r="F152" s="304"/>
      <c r="G152" s="304"/>
      <c r="H152" s="304"/>
      <c r="I152" s="304"/>
      <c r="J152" s="304"/>
      <c r="K152" s="304"/>
    </row>
    <row r="153" spans="2:11">
      <c r="B153" s="304"/>
      <c r="C153" s="304"/>
      <c r="D153" s="304"/>
      <c r="E153" s="304"/>
      <c r="F153" s="304"/>
      <c r="G153" s="304"/>
      <c r="H153" s="304"/>
      <c r="I153" s="304"/>
      <c r="J153" s="304"/>
      <c r="K153" s="304"/>
    </row>
    <row r="154" spans="2:11">
      <c r="B154" s="304"/>
      <c r="C154" s="304"/>
      <c r="D154" s="304"/>
      <c r="E154" s="304"/>
      <c r="F154" s="304"/>
      <c r="G154" s="304"/>
      <c r="H154" s="304"/>
      <c r="I154" s="304"/>
      <c r="J154" s="304"/>
      <c r="K154" s="304"/>
    </row>
    <row r="155" spans="2:11">
      <c r="B155" s="304"/>
      <c r="C155" s="304"/>
      <c r="D155" s="304"/>
      <c r="E155" s="304"/>
      <c r="F155" s="304"/>
      <c r="G155" s="304"/>
      <c r="H155" s="304"/>
      <c r="I155" s="304"/>
      <c r="J155" s="304"/>
      <c r="K155" s="304"/>
    </row>
    <row r="156" spans="2:11">
      <c r="B156" s="304"/>
      <c r="C156" s="304"/>
      <c r="D156" s="304"/>
      <c r="E156" s="304"/>
      <c r="F156" s="304"/>
      <c r="G156" s="304"/>
      <c r="H156" s="304"/>
      <c r="I156" s="304"/>
      <c r="J156" s="304"/>
      <c r="K156" s="304"/>
    </row>
    <row r="157" spans="2:11">
      <c r="B157" s="304"/>
      <c r="C157" s="304"/>
      <c r="D157" s="304"/>
      <c r="E157" s="304"/>
      <c r="F157" s="304"/>
      <c r="G157" s="304"/>
      <c r="H157" s="304"/>
      <c r="I157" s="304"/>
      <c r="J157" s="304"/>
      <c r="K157" s="304"/>
    </row>
    <row r="158" spans="2:11">
      <c r="B158" s="304"/>
      <c r="C158" s="304"/>
      <c r="D158" s="304"/>
      <c r="E158" s="304"/>
      <c r="F158" s="304"/>
      <c r="G158" s="304"/>
      <c r="H158" s="304"/>
      <c r="I158" s="304"/>
      <c r="J158" s="304"/>
      <c r="K158" s="304"/>
    </row>
    <row r="159" spans="2:11">
      <c r="B159" s="304"/>
      <c r="C159" s="304"/>
      <c r="D159" s="304"/>
      <c r="E159" s="304"/>
      <c r="F159" s="304"/>
      <c r="G159" s="304"/>
      <c r="H159" s="304"/>
      <c r="I159" s="304"/>
      <c r="J159" s="304"/>
      <c r="K159" s="304"/>
    </row>
    <row r="160" spans="2:11">
      <c r="B160" s="304"/>
      <c r="C160" s="304"/>
      <c r="D160" s="304"/>
      <c r="E160" s="304"/>
      <c r="F160" s="304"/>
      <c r="G160" s="304"/>
      <c r="H160" s="304"/>
      <c r="I160" s="304"/>
      <c r="J160" s="304"/>
      <c r="K160" s="304"/>
    </row>
    <row r="161" spans="2:11">
      <c r="B161" s="304"/>
      <c r="C161" s="304"/>
      <c r="D161" s="304"/>
      <c r="E161" s="304"/>
      <c r="F161" s="304"/>
      <c r="G161" s="304"/>
      <c r="H161" s="304"/>
      <c r="I161" s="304"/>
      <c r="J161" s="304"/>
      <c r="K161" s="304"/>
    </row>
    <row r="162" spans="2:11">
      <c r="B162" s="304"/>
      <c r="C162" s="304"/>
      <c r="D162" s="304"/>
      <c r="E162" s="304"/>
      <c r="F162" s="304"/>
      <c r="G162" s="304"/>
      <c r="H162" s="304"/>
      <c r="I162" s="304"/>
      <c r="J162" s="304"/>
      <c r="K162" s="304"/>
    </row>
    <row r="163" spans="2:11">
      <c r="B163" s="304"/>
      <c r="C163" s="304"/>
      <c r="D163" s="304"/>
      <c r="E163" s="304"/>
      <c r="F163" s="304"/>
      <c r="G163" s="304"/>
      <c r="H163" s="304"/>
      <c r="I163" s="304"/>
      <c r="J163" s="304"/>
      <c r="K163" s="304"/>
    </row>
    <row r="164" spans="2:11">
      <c r="B164" s="304"/>
      <c r="C164" s="304"/>
      <c r="D164" s="304"/>
      <c r="E164" s="304"/>
      <c r="F164" s="304"/>
      <c r="G164" s="304"/>
      <c r="H164" s="304"/>
      <c r="I164" s="304"/>
      <c r="J164" s="304"/>
      <c r="K164" s="304"/>
    </row>
    <row r="165" spans="2:11">
      <c r="B165" s="304"/>
      <c r="C165" s="304"/>
      <c r="D165" s="304"/>
      <c r="E165" s="304"/>
      <c r="F165" s="304"/>
      <c r="G165" s="304"/>
      <c r="H165" s="304"/>
      <c r="I165" s="304"/>
      <c r="J165" s="304"/>
      <c r="K165" s="304"/>
    </row>
    <row r="166" spans="2:11">
      <c r="B166" s="304"/>
      <c r="C166" s="304"/>
      <c r="D166" s="304"/>
      <c r="E166" s="304"/>
      <c r="F166" s="304"/>
      <c r="G166" s="304"/>
      <c r="H166" s="304"/>
      <c r="I166" s="304"/>
      <c r="J166" s="304"/>
      <c r="K166" s="304"/>
    </row>
    <row r="167" spans="2:11">
      <c r="B167" s="304"/>
      <c r="C167" s="304"/>
      <c r="D167" s="304"/>
      <c r="E167" s="304"/>
      <c r="F167" s="304"/>
      <c r="G167" s="304"/>
      <c r="H167" s="304"/>
      <c r="I167" s="304"/>
      <c r="J167" s="304"/>
      <c r="K167" s="304"/>
    </row>
    <row r="168" spans="2:11">
      <c r="B168" s="304"/>
      <c r="C168" s="304"/>
      <c r="D168" s="304"/>
      <c r="E168" s="304"/>
      <c r="F168" s="304"/>
      <c r="G168" s="304"/>
      <c r="H168" s="304"/>
      <c r="I168" s="304"/>
      <c r="J168" s="304"/>
      <c r="K168" s="304"/>
    </row>
    <row r="169" spans="2:11">
      <c r="B169" s="304"/>
      <c r="C169" s="304"/>
      <c r="D169" s="304"/>
      <c r="E169" s="304"/>
      <c r="F169" s="304"/>
      <c r="G169" s="304"/>
      <c r="H169" s="304"/>
      <c r="I169" s="304"/>
      <c r="J169" s="304"/>
      <c r="K169" s="304"/>
    </row>
    <row r="170" spans="2:11">
      <c r="B170" s="304"/>
      <c r="C170" s="304"/>
      <c r="D170" s="304"/>
      <c r="E170" s="304"/>
      <c r="F170" s="304"/>
      <c r="G170" s="304"/>
      <c r="H170" s="304"/>
      <c r="I170" s="304"/>
      <c r="J170" s="304"/>
      <c r="K170" s="304"/>
    </row>
    <row r="171" spans="2:11">
      <c r="B171" s="304"/>
      <c r="C171" s="304"/>
      <c r="D171" s="304"/>
      <c r="E171" s="304"/>
      <c r="F171" s="304"/>
      <c r="G171" s="304"/>
      <c r="H171" s="304"/>
      <c r="I171" s="304"/>
      <c r="J171" s="304"/>
      <c r="K171" s="304"/>
    </row>
    <row r="172" spans="2:11">
      <c r="B172" s="304"/>
      <c r="C172" s="304"/>
      <c r="D172" s="304"/>
      <c r="E172" s="304"/>
      <c r="F172" s="304"/>
      <c r="G172" s="304"/>
      <c r="H172" s="304"/>
      <c r="I172" s="304"/>
      <c r="J172" s="304"/>
      <c r="K172" s="304"/>
    </row>
    <row r="173" spans="2:11">
      <c r="B173" s="304"/>
      <c r="C173" s="304"/>
      <c r="D173" s="304"/>
      <c r="E173" s="304"/>
      <c r="F173" s="304"/>
      <c r="G173" s="304"/>
      <c r="H173" s="304"/>
      <c r="I173" s="304"/>
      <c r="J173" s="304"/>
      <c r="K173" s="304"/>
    </row>
    <row r="174" spans="2:11">
      <c r="B174" s="304"/>
      <c r="C174" s="304"/>
      <c r="D174" s="304"/>
      <c r="E174" s="304"/>
      <c r="F174" s="304"/>
      <c r="G174" s="304"/>
      <c r="H174" s="304"/>
      <c r="I174" s="304"/>
      <c r="J174" s="304"/>
      <c r="K174" s="304"/>
    </row>
    <row r="175" spans="2:11">
      <c r="B175" s="304"/>
      <c r="C175" s="304"/>
      <c r="D175" s="304"/>
      <c r="E175" s="304"/>
      <c r="F175" s="304"/>
      <c r="G175" s="304"/>
      <c r="H175" s="304"/>
      <c r="I175" s="304"/>
      <c r="J175" s="304"/>
      <c r="K175" s="304"/>
    </row>
    <row r="176" spans="2:11">
      <c r="B176" s="304"/>
      <c r="C176" s="304"/>
      <c r="D176" s="304"/>
      <c r="E176" s="304"/>
      <c r="F176" s="304"/>
      <c r="G176" s="304"/>
      <c r="H176" s="304"/>
      <c r="I176" s="304"/>
      <c r="J176" s="304"/>
      <c r="K176" s="304"/>
    </row>
    <row r="177" spans="2:11">
      <c r="B177" s="304"/>
      <c r="C177" s="304"/>
      <c r="D177" s="304"/>
      <c r="E177" s="304"/>
      <c r="F177" s="304"/>
      <c r="G177" s="304"/>
      <c r="H177" s="304"/>
      <c r="I177" s="304"/>
      <c r="J177" s="304"/>
      <c r="K177" s="304"/>
    </row>
    <row r="178" spans="2:11">
      <c r="B178" s="304"/>
      <c r="C178" s="304"/>
      <c r="D178" s="304"/>
      <c r="E178" s="304"/>
      <c r="F178" s="304"/>
      <c r="G178" s="304"/>
      <c r="H178" s="304"/>
      <c r="I178" s="304"/>
      <c r="J178" s="304"/>
      <c r="K178" s="304"/>
    </row>
    <row r="179" spans="2:11">
      <c r="B179" s="304"/>
      <c r="C179" s="304"/>
      <c r="D179" s="304"/>
      <c r="E179" s="304"/>
      <c r="F179" s="304"/>
      <c r="G179" s="304"/>
      <c r="H179" s="304"/>
      <c r="I179" s="304"/>
      <c r="J179" s="304"/>
      <c r="K179" s="304"/>
    </row>
    <row r="180" spans="2:11">
      <c r="B180" s="304"/>
      <c r="C180" s="304"/>
      <c r="D180" s="304"/>
      <c r="E180" s="304"/>
      <c r="F180" s="304"/>
      <c r="G180" s="304"/>
      <c r="H180" s="304"/>
      <c r="I180" s="304"/>
      <c r="J180" s="304"/>
      <c r="K180" s="304"/>
    </row>
    <row r="181" spans="2:11">
      <c r="B181" s="304"/>
      <c r="C181" s="304"/>
      <c r="D181" s="304"/>
      <c r="E181" s="304"/>
      <c r="F181" s="304"/>
      <c r="G181" s="304"/>
      <c r="H181" s="304"/>
      <c r="I181" s="304"/>
      <c r="J181" s="304"/>
      <c r="K181" s="304"/>
    </row>
    <row r="182" spans="2:11">
      <c r="B182" s="304"/>
      <c r="C182" s="304"/>
      <c r="D182" s="304"/>
      <c r="E182" s="304"/>
      <c r="F182" s="304"/>
      <c r="G182" s="304"/>
      <c r="H182" s="304"/>
      <c r="I182" s="304"/>
      <c r="J182" s="304"/>
      <c r="K182" s="304"/>
    </row>
    <row r="183" spans="2:11">
      <c r="B183" s="304"/>
      <c r="C183" s="304"/>
      <c r="D183" s="304"/>
      <c r="E183" s="304"/>
      <c r="F183" s="304"/>
      <c r="G183" s="304"/>
      <c r="H183" s="304"/>
      <c r="I183" s="304"/>
      <c r="J183" s="304"/>
      <c r="K183" s="304"/>
    </row>
    <row r="184" spans="2:11">
      <c r="B184" s="304"/>
      <c r="C184" s="304"/>
      <c r="D184" s="304"/>
      <c r="E184" s="304"/>
      <c r="F184" s="304"/>
      <c r="G184" s="304"/>
      <c r="H184" s="304"/>
      <c r="I184" s="304"/>
      <c r="J184" s="304"/>
      <c r="K184" s="304"/>
    </row>
    <row r="185" spans="2:11">
      <c r="B185" s="304"/>
      <c r="C185" s="304"/>
      <c r="D185" s="304"/>
      <c r="E185" s="304"/>
      <c r="F185" s="304"/>
      <c r="G185" s="304"/>
      <c r="H185" s="304"/>
      <c r="I185" s="304"/>
      <c r="J185" s="304"/>
      <c r="K185" s="304"/>
    </row>
    <row r="186" spans="2:11">
      <c r="B186" s="304"/>
      <c r="C186" s="304"/>
      <c r="D186" s="304"/>
      <c r="E186" s="304"/>
      <c r="F186" s="304"/>
      <c r="G186" s="304"/>
      <c r="H186" s="304"/>
      <c r="I186" s="304"/>
      <c r="J186" s="304"/>
      <c r="K186" s="304"/>
    </row>
    <row r="187" spans="2:11">
      <c r="B187" s="304"/>
      <c r="C187" s="304"/>
      <c r="D187" s="304"/>
      <c r="E187" s="304"/>
      <c r="F187" s="304"/>
      <c r="G187" s="304"/>
      <c r="H187" s="304"/>
      <c r="I187" s="304"/>
      <c r="J187" s="304"/>
      <c r="K187" s="304"/>
    </row>
    <row r="188" spans="2:11">
      <c r="B188" s="304"/>
      <c r="C188" s="304"/>
      <c r="D188" s="304"/>
      <c r="E188" s="304"/>
      <c r="F188" s="304"/>
      <c r="G188" s="304"/>
      <c r="H188" s="304"/>
      <c r="I188" s="304"/>
      <c r="J188" s="304"/>
      <c r="K188" s="304"/>
    </row>
    <row r="189" spans="2:11">
      <c r="B189" s="304"/>
      <c r="C189" s="304"/>
      <c r="D189" s="304"/>
      <c r="E189" s="304"/>
      <c r="F189" s="304"/>
      <c r="G189" s="304"/>
      <c r="H189" s="304"/>
      <c r="I189" s="304"/>
      <c r="J189" s="304"/>
      <c r="K189" s="304"/>
    </row>
    <row r="190" spans="2:11">
      <c r="B190" s="304"/>
      <c r="C190" s="304"/>
      <c r="D190" s="304"/>
      <c r="E190" s="304"/>
      <c r="F190" s="304"/>
      <c r="G190" s="304"/>
      <c r="H190" s="304"/>
      <c r="I190" s="304"/>
      <c r="J190" s="304"/>
      <c r="K190" s="304"/>
    </row>
    <row r="191" spans="2:11">
      <c r="B191" s="304"/>
      <c r="C191" s="304"/>
      <c r="D191" s="304"/>
      <c r="E191" s="304"/>
      <c r="F191" s="304"/>
      <c r="G191" s="304"/>
      <c r="H191" s="304"/>
      <c r="I191" s="304"/>
      <c r="J191" s="304"/>
      <c r="K191" s="304"/>
    </row>
    <row r="192" spans="2:11">
      <c r="B192" s="304"/>
      <c r="C192" s="304"/>
      <c r="D192" s="304"/>
      <c r="E192" s="304"/>
      <c r="F192" s="304"/>
      <c r="G192" s="304"/>
      <c r="H192" s="304"/>
      <c r="I192" s="304"/>
      <c r="J192" s="304"/>
      <c r="K192" s="304"/>
    </row>
    <row r="193" spans="2:11">
      <c r="B193" s="304"/>
      <c r="C193" s="304"/>
      <c r="D193" s="304"/>
      <c r="E193" s="304"/>
      <c r="F193" s="304"/>
      <c r="G193" s="304"/>
      <c r="H193" s="304"/>
      <c r="I193" s="304"/>
      <c r="J193" s="304"/>
      <c r="K193" s="304"/>
    </row>
    <row r="194" spans="2:11">
      <c r="B194" s="304"/>
      <c r="C194" s="304"/>
      <c r="D194" s="304"/>
      <c r="E194" s="304"/>
      <c r="F194" s="304"/>
      <c r="G194" s="304"/>
      <c r="H194" s="304"/>
      <c r="I194" s="304"/>
      <c r="J194" s="304"/>
      <c r="K194" s="304"/>
    </row>
    <row r="195" spans="2:11">
      <c r="B195" s="304"/>
      <c r="C195" s="304"/>
      <c r="D195" s="304"/>
      <c r="E195" s="304"/>
      <c r="F195" s="304"/>
      <c r="G195" s="304"/>
      <c r="H195" s="304"/>
      <c r="I195" s="304"/>
      <c r="J195" s="304"/>
      <c r="K195" s="304"/>
    </row>
    <row r="196" spans="2:11">
      <c r="B196" s="304"/>
      <c r="C196" s="304"/>
      <c r="D196" s="304"/>
      <c r="E196" s="304"/>
      <c r="F196" s="304"/>
      <c r="G196" s="304"/>
      <c r="H196" s="304"/>
      <c r="I196" s="304"/>
      <c r="J196" s="304"/>
      <c r="K196" s="304"/>
    </row>
    <row r="197" spans="2:11">
      <c r="B197" s="304"/>
      <c r="C197" s="304"/>
      <c r="D197" s="304"/>
      <c r="E197" s="304"/>
      <c r="F197" s="304"/>
      <c r="G197" s="304"/>
      <c r="H197" s="304"/>
      <c r="I197" s="304"/>
      <c r="J197" s="304"/>
      <c r="K197" s="304"/>
    </row>
    <row r="198" spans="2:11">
      <c r="B198" s="304"/>
      <c r="C198" s="304"/>
      <c r="D198" s="304"/>
      <c r="E198" s="304"/>
      <c r="F198" s="304"/>
      <c r="G198" s="304"/>
      <c r="H198" s="304"/>
      <c r="I198" s="304"/>
      <c r="J198" s="304"/>
      <c r="K198" s="304"/>
    </row>
    <row r="199" spans="2:11">
      <c r="B199" s="304"/>
      <c r="C199" s="304"/>
      <c r="D199" s="304"/>
      <c r="E199" s="304"/>
      <c r="F199" s="304"/>
      <c r="G199" s="304"/>
      <c r="H199" s="304"/>
      <c r="I199" s="304"/>
      <c r="J199" s="304"/>
      <c r="K199" s="304"/>
    </row>
    <row r="200" spans="2:11">
      <c r="B200" s="304"/>
      <c r="C200" s="304"/>
      <c r="D200" s="304"/>
      <c r="E200" s="304"/>
      <c r="F200" s="304"/>
      <c r="G200" s="304"/>
      <c r="H200" s="304"/>
      <c r="I200" s="304"/>
      <c r="J200" s="304"/>
      <c r="K200" s="304"/>
    </row>
    <row r="201" spans="2:11">
      <c r="B201" s="304"/>
      <c r="C201" s="304"/>
      <c r="D201" s="304"/>
      <c r="E201" s="304"/>
      <c r="F201" s="304"/>
      <c r="G201" s="304"/>
      <c r="H201" s="304"/>
      <c r="I201" s="304"/>
      <c r="J201" s="304"/>
      <c r="K201" s="304"/>
    </row>
    <row r="202" spans="2:11">
      <c r="B202" s="304"/>
      <c r="C202" s="304"/>
      <c r="D202" s="304"/>
      <c r="E202" s="304"/>
      <c r="F202" s="304"/>
      <c r="G202" s="304"/>
      <c r="H202" s="304"/>
      <c r="I202" s="304"/>
      <c r="J202" s="304"/>
      <c r="K202" s="304"/>
    </row>
    <row r="203" spans="2:11">
      <c r="B203" s="304"/>
      <c r="C203" s="304"/>
      <c r="D203" s="304"/>
      <c r="E203" s="304"/>
      <c r="F203" s="304"/>
      <c r="G203" s="304"/>
      <c r="H203" s="304"/>
      <c r="I203" s="304"/>
      <c r="J203" s="304"/>
      <c r="K203" s="304"/>
    </row>
    <row r="204" spans="2:11">
      <c r="B204" s="304"/>
      <c r="C204" s="304"/>
      <c r="D204" s="304"/>
      <c r="E204" s="304"/>
      <c r="F204" s="304"/>
      <c r="G204" s="304"/>
      <c r="H204" s="304"/>
      <c r="I204" s="304"/>
      <c r="J204" s="304"/>
      <c r="K204" s="304"/>
    </row>
    <row r="205" spans="2:11">
      <c r="B205" s="304"/>
      <c r="C205" s="304"/>
      <c r="D205" s="304"/>
      <c r="E205" s="304"/>
      <c r="F205" s="304"/>
      <c r="G205" s="304"/>
      <c r="H205" s="304"/>
      <c r="I205" s="304"/>
      <c r="J205" s="304"/>
      <c r="K205" s="304"/>
    </row>
    <row r="206" spans="2:11">
      <c r="B206" s="304"/>
      <c r="C206" s="304"/>
      <c r="D206" s="304"/>
      <c r="E206" s="304"/>
      <c r="F206" s="304"/>
      <c r="G206" s="304"/>
      <c r="H206" s="304"/>
      <c r="I206" s="304"/>
      <c r="J206" s="304"/>
      <c r="K206" s="304"/>
    </row>
    <row r="207" spans="2:11">
      <c r="B207" s="304"/>
      <c r="C207" s="304"/>
      <c r="D207" s="304"/>
      <c r="E207" s="304"/>
      <c r="F207" s="304"/>
      <c r="G207" s="304"/>
      <c r="H207" s="304"/>
      <c r="I207" s="304"/>
      <c r="J207" s="304"/>
      <c r="K207" s="304"/>
    </row>
    <row r="208" spans="2:11">
      <c r="B208" s="304"/>
      <c r="C208" s="304"/>
      <c r="D208" s="304"/>
      <c r="E208" s="304"/>
      <c r="F208" s="304"/>
      <c r="G208" s="304"/>
      <c r="H208" s="304"/>
      <c r="I208" s="304"/>
      <c r="J208" s="304"/>
      <c r="K208" s="304"/>
    </row>
    <row r="209" spans="2:11">
      <c r="B209" s="304"/>
      <c r="C209" s="304"/>
      <c r="D209" s="304"/>
      <c r="E209" s="304"/>
      <c r="F209" s="304"/>
      <c r="G209" s="304"/>
      <c r="H209" s="304"/>
      <c r="I209" s="304"/>
      <c r="J209" s="304"/>
      <c r="K209" s="304"/>
    </row>
    <row r="210" spans="2:11">
      <c r="B210" s="304"/>
      <c r="C210" s="304"/>
      <c r="D210" s="304"/>
      <c r="E210" s="304"/>
      <c r="F210" s="304"/>
      <c r="G210" s="304"/>
      <c r="H210" s="304"/>
      <c r="I210" s="304"/>
      <c r="J210" s="304"/>
      <c r="K210" s="304"/>
    </row>
    <row r="211" spans="2:11">
      <c r="B211" s="304"/>
      <c r="C211" s="304"/>
      <c r="D211" s="304"/>
      <c r="E211" s="304"/>
      <c r="F211" s="304"/>
      <c r="G211" s="304"/>
      <c r="H211" s="304"/>
      <c r="I211" s="304"/>
      <c r="J211" s="304"/>
      <c r="K211" s="304"/>
    </row>
    <row r="212" spans="2:11">
      <c r="B212" s="304"/>
      <c r="C212" s="304"/>
      <c r="D212" s="304"/>
      <c r="E212" s="304"/>
      <c r="F212" s="304"/>
      <c r="G212" s="304"/>
      <c r="H212" s="304"/>
      <c r="I212" s="304"/>
      <c r="J212" s="304"/>
      <c r="K212" s="304"/>
    </row>
    <row r="213" spans="2:11">
      <c r="B213" s="304"/>
      <c r="C213" s="304"/>
      <c r="D213" s="304"/>
      <c r="E213" s="304"/>
      <c r="F213" s="304"/>
      <c r="G213" s="304"/>
      <c r="H213" s="304"/>
      <c r="I213" s="304"/>
      <c r="J213" s="304"/>
      <c r="K213" s="304"/>
    </row>
    <row r="214" spans="2:11">
      <c r="B214" s="304"/>
      <c r="C214" s="304"/>
      <c r="D214" s="304"/>
      <c r="E214" s="304"/>
      <c r="F214" s="304"/>
      <c r="G214" s="304"/>
      <c r="H214" s="304"/>
      <c r="I214" s="304"/>
      <c r="J214" s="304"/>
      <c r="K214" s="304"/>
    </row>
    <row r="215" spans="2:11">
      <c r="B215" s="304"/>
      <c r="C215" s="304"/>
      <c r="D215" s="304"/>
      <c r="E215" s="304"/>
      <c r="F215" s="304"/>
      <c r="G215" s="304"/>
      <c r="H215" s="304"/>
      <c r="I215" s="304"/>
      <c r="J215" s="304"/>
      <c r="K215" s="304"/>
    </row>
    <row r="216" spans="2:11">
      <c r="B216" s="304"/>
      <c r="C216" s="304"/>
      <c r="D216" s="304"/>
      <c r="E216" s="304"/>
      <c r="F216" s="304"/>
      <c r="G216" s="304"/>
      <c r="H216" s="304"/>
      <c r="I216" s="304"/>
      <c r="J216" s="304"/>
      <c r="K216" s="304"/>
    </row>
    <row r="217" spans="2:11">
      <c r="B217" s="304"/>
      <c r="C217" s="304"/>
      <c r="D217" s="304"/>
      <c r="E217" s="304"/>
      <c r="F217" s="304"/>
      <c r="G217" s="304"/>
      <c r="H217" s="304"/>
      <c r="I217" s="304"/>
      <c r="J217" s="304"/>
      <c r="K217" s="304"/>
    </row>
    <row r="218" spans="2:11">
      <c r="B218" s="304"/>
      <c r="C218" s="304"/>
      <c r="D218" s="304"/>
      <c r="E218" s="304"/>
      <c r="F218" s="304"/>
      <c r="G218" s="304"/>
      <c r="H218" s="304"/>
      <c r="I218" s="304"/>
      <c r="J218" s="304"/>
      <c r="K218" s="304"/>
    </row>
    <row r="219" spans="2:11">
      <c r="B219" s="304"/>
      <c r="C219" s="304"/>
      <c r="D219" s="304"/>
      <c r="E219" s="304"/>
      <c r="F219" s="304"/>
      <c r="G219" s="304"/>
      <c r="H219" s="304"/>
      <c r="I219" s="304"/>
      <c r="J219" s="304"/>
      <c r="K219" s="304"/>
    </row>
    <row r="220" spans="2:11">
      <c r="B220" s="304"/>
      <c r="C220" s="304"/>
      <c r="D220" s="304"/>
      <c r="E220" s="304"/>
      <c r="F220" s="304"/>
      <c r="G220" s="304"/>
      <c r="H220" s="304"/>
      <c r="I220" s="304"/>
      <c r="J220" s="304"/>
      <c r="K220" s="304"/>
    </row>
    <row r="221" spans="2:11">
      <c r="B221" s="304"/>
      <c r="C221" s="304"/>
      <c r="D221" s="304"/>
      <c r="E221" s="304"/>
      <c r="F221" s="304"/>
      <c r="G221" s="304"/>
      <c r="H221" s="304"/>
      <c r="I221" s="304"/>
      <c r="J221" s="304"/>
      <c r="K221" s="304"/>
    </row>
    <row r="222" spans="2:11">
      <c r="B222" s="304"/>
      <c r="C222" s="304"/>
      <c r="D222" s="304"/>
      <c r="E222" s="304"/>
      <c r="F222" s="304"/>
      <c r="G222" s="304"/>
      <c r="H222" s="304"/>
      <c r="I222" s="304"/>
      <c r="J222" s="304"/>
      <c r="K222" s="304"/>
    </row>
    <row r="223" spans="2:11">
      <c r="B223" s="304"/>
      <c r="C223" s="304"/>
      <c r="D223" s="304"/>
      <c r="E223" s="304"/>
      <c r="F223" s="304"/>
      <c r="G223" s="304"/>
      <c r="H223" s="304"/>
      <c r="I223" s="304"/>
      <c r="J223" s="304"/>
      <c r="K223" s="304"/>
    </row>
    <row r="224" spans="2:11">
      <c r="B224" s="304"/>
      <c r="C224" s="304"/>
      <c r="D224" s="304"/>
      <c r="E224" s="304"/>
      <c r="F224" s="304"/>
      <c r="G224" s="304"/>
      <c r="H224" s="304"/>
      <c r="I224" s="304"/>
      <c r="J224" s="304"/>
      <c r="K224" s="304"/>
    </row>
    <row r="225" spans="2:11">
      <c r="B225" s="304"/>
      <c r="C225" s="304"/>
      <c r="D225" s="304"/>
      <c r="E225" s="304"/>
      <c r="F225" s="304"/>
      <c r="G225" s="304"/>
      <c r="H225" s="304"/>
      <c r="I225" s="304"/>
      <c r="J225" s="304"/>
      <c r="K225" s="304"/>
    </row>
    <row r="226" spans="2:11">
      <c r="B226" s="304"/>
      <c r="C226" s="304"/>
      <c r="D226" s="304"/>
      <c r="E226" s="304"/>
      <c r="F226" s="304"/>
      <c r="G226" s="304"/>
      <c r="H226" s="304"/>
      <c r="I226" s="304"/>
      <c r="J226" s="304"/>
      <c r="K226" s="304"/>
    </row>
    <row r="227" spans="2:11">
      <c r="B227" s="304"/>
      <c r="C227" s="304"/>
      <c r="D227" s="304"/>
      <c r="E227" s="304"/>
      <c r="F227" s="304"/>
      <c r="G227" s="304"/>
      <c r="H227" s="304"/>
      <c r="I227" s="304"/>
      <c r="J227" s="304"/>
      <c r="K227" s="304"/>
    </row>
    <row r="228" spans="2:11">
      <c r="B228" s="304"/>
      <c r="C228" s="304"/>
      <c r="D228" s="304"/>
      <c r="E228" s="304"/>
      <c r="F228" s="304"/>
      <c r="G228" s="304"/>
      <c r="H228" s="304"/>
      <c r="I228" s="304"/>
      <c r="J228" s="304"/>
      <c r="K228" s="304"/>
    </row>
    <row r="229" spans="2:11">
      <c r="B229" s="304"/>
      <c r="C229" s="304"/>
      <c r="D229" s="304"/>
      <c r="E229" s="304"/>
      <c r="F229" s="304"/>
      <c r="G229" s="304"/>
      <c r="H229" s="304"/>
      <c r="I229" s="304"/>
      <c r="J229" s="304"/>
      <c r="K229" s="304"/>
    </row>
    <row r="230" spans="2:11">
      <c r="B230" s="304"/>
      <c r="C230" s="304"/>
      <c r="D230" s="304"/>
      <c r="E230" s="304"/>
      <c r="F230" s="304"/>
      <c r="G230" s="304"/>
      <c r="H230" s="304"/>
      <c r="I230" s="304"/>
      <c r="J230" s="304"/>
      <c r="K230" s="304"/>
    </row>
    <row r="231" spans="2:11">
      <c r="B231" s="304"/>
      <c r="C231" s="304"/>
      <c r="D231" s="304"/>
      <c r="E231" s="304"/>
      <c r="F231" s="304"/>
      <c r="G231" s="304"/>
      <c r="H231" s="304"/>
      <c r="I231" s="304"/>
      <c r="J231" s="304"/>
      <c r="K231" s="304"/>
    </row>
    <row r="232" spans="2:11">
      <c r="B232" s="304"/>
      <c r="C232" s="304"/>
      <c r="D232" s="304"/>
      <c r="E232" s="304"/>
      <c r="F232" s="304"/>
      <c r="G232" s="304"/>
      <c r="H232" s="304"/>
      <c r="I232" s="304"/>
      <c r="J232" s="304"/>
      <c r="K232" s="304"/>
    </row>
    <row r="233" spans="2:11">
      <c r="B233" s="304"/>
      <c r="C233" s="304"/>
      <c r="D233" s="304"/>
      <c r="E233" s="304"/>
      <c r="F233" s="304"/>
      <c r="G233" s="304"/>
      <c r="H233" s="304"/>
      <c r="I233" s="304"/>
      <c r="J233" s="304"/>
      <c r="K233" s="304"/>
    </row>
    <row r="234" spans="2:11">
      <c r="B234" s="304"/>
      <c r="C234" s="304"/>
      <c r="D234" s="304"/>
      <c r="E234" s="304"/>
      <c r="F234" s="304"/>
      <c r="G234" s="304"/>
      <c r="H234" s="304"/>
      <c r="I234" s="304"/>
      <c r="J234" s="304"/>
      <c r="K234" s="304"/>
    </row>
    <row r="235" spans="2:11">
      <c r="B235" s="304"/>
      <c r="C235" s="304"/>
      <c r="D235" s="304"/>
      <c r="E235" s="304"/>
      <c r="F235" s="304"/>
      <c r="G235" s="304"/>
      <c r="H235" s="304"/>
      <c r="I235" s="304"/>
      <c r="J235" s="304"/>
      <c r="K235" s="304"/>
    </row>
    <row r="236" spans="2:11">
      <c r="B236" s="304"/>
      <c r="C236" s="304"/>
      <c r="D236" s="304"/>
      <c r="E236" s="304"/>
      <c r="F236" s="304"/>
      <c r="G236" s="304"/>
      <c r="H236" s="304"/>
      <c r="I236" s="304"/>
      <c r="J236" s="304"/>
      <c r="K236" s="304"/>
    </row>
    <row r="237" spans="2:11">
      <c r="B237" s="304"/>
      <c r="C237" s="304"/>
      <c r="D237" s="304"/>
      <c r="E237" s="304"/>
      <c r="F237" s="304"/>
      <c r="G237" s="304"/>
      <c r="H237" s="304"/>
      <c r="I237" s="304"/>
      <c r="J237" s="304"/>
      <c r="K237" s="304"/>
    </row>
    <row r="238" spans="2:11">
      <c r="B238" s="304"/>
      <c r="C238" s="304"/>
      <c r="D238" s="304"/>
      <c r="E238" s="304"/>
      <c r="F238" s="304"/>
      <c r="G238" s="304"/>
      <c r="H238" s="304"/>
      <c r="I238" s="304"/>
      <c r="J238" s="304"/>
      <c r="K238" s="304"/>
    </row>
    <row r="239" spans="2:11">
      <c r="B239" s="304"/>
      <c r="C239" s="304"/>
      <c r="D239" s="304"/>
      <c r="E239" s="304"/>
      <c r="F239" s="304"/>
      <c r="G239" s="304"/>
      <c r="H239" s="304"/>
      <c r="I239" s="304"/>
      <c r="J239" s="304"/>
      <c r="K239" s="304"/>
    </row>
    <row r="240" spans="2:11">
      <c r="B240" s="304"/>
      <c r="C240" s="304"/>
      <c r="D240" s="304"/>
      <c r="E240" s="304"/>
      <c r="F240" s="304"/>
      <c r="G240" s="304"/>
      <c r="H240" s="304"/>
      <c r="I240" s="304"/>
      <c r="J240" s="304"/>
      <c r="K240" s="304"/>
    </row>
    <row r="241" spans="2:11">
      <c r="B241" s="304"/>
      <c r="C241" s="304"/>
      <c r="D241" s="304"/>
      <c r="E241" s="304"/>
      <c r="F241" s="304"/>
      <c r="G241" s="304"/>
      <c r="H241" s="304"/>
      <c r="I241" s="304"/>
      <c r="J241" s="304"/>
      <c r="K241" s="304"/>
    </row>
    <row r="242" spans="2:11">
      <c r="B242" s="304"/>
      <c r="C242" s="304"/>
      <c r="D242" s="304"/>
      <c r="E242" s="304"/>
      <c r="F242" s="304"/>
      <c r="G242" s="304"/>
      <c r="H242" s="304"/>
      <c r="I242" s="304"/>
      <c r="J242" s="304"/>
      <c r="K242" s="304"/>
    </row>
    <row r="243" spans="2:11">
      <c r="B243" s="304"/>
      <c r="C243" s="304"/>
      <c r="D243" s="304"/>
      <c r="E243" s="304"/>
      <c r="F243" s="304"/>
      <c r="G243" s="304"/>
      <c r="H243" s="304"/>
      <c r="I243" s="304"/>
      <c r="J243" s="304"/>
      <c r="K243" s="304"/>
    </row>
    <row r="244" spans="2:11">
      <c r="B244" s="304"/>
      <c r="C244" s="304"/>
      <c r="D244" s="304"/>
      <c r="E244" s="304"/>
      <c r="F244" s="304"/>
      <c r="G244" s="304"/>
      <c r="H244" s="304"/>
      <c r="I244" s="304"/>
      <c r="J244" s="304"/>
      <c r="K244" s="304"/>
    </row>
    <row r="245" spans="2:11">
      <c r="B245" s="304"/>
      <c r="C245" s="304"/>
      <c r="D245" s="304"/>
      <c r="E245" s="304"/>
      <c r="F245" s="304"/>
      <c r="G245" s="304"/>
      <c r="H245" s="304"/>
      <c r="I245" s="304"/>
      <c r="J245" s="304"/>
      <c r="K245" s="304"/>
    </row>
    <row r="246" spans="2:11">
      <c r="B246" s="304"/>
      <c r="C246" s="304"/>
      <c r="D246" s="304"/>
      <c r="E246" s="304"/>
      <c r="F246" s="304"/>
      <c r="G246" s="304"/>
      <c r="H246" s="304"/>
      <c r="I246" s="304"/>
      <c r="J246" s="304"/>
      <c r="K246" s="304"/>
    </row>
    <row r="247" spans="2:11">
      <c r="B247" s="304"/>
      <c r="C247" s="304"/>
      <c r="D247" s="304"/>
      <c r="E247" s="304"/>
      <c r="F247" s="304"/>
      <c r="G247" s="304"/>
      <c r="H247" s="304"/>
      <c r="I247" s="304"/>
      <c r="J247" s="304"/>
      <c r="K247" s="304"/>
    </row>
    <row r="248" spans="2:11">
      <c r="B248" s="304"/>
      <c r="C248" s="304"/>
      <c r="D248" s="304"/>
      <c r="E248" s="304"/>
      <c r="F248" s="304"/>
      <c r="G248" s="304"/>
      <c r="H248" s="304"/>
      <c r="I248" s="304"/>
      <c r="J248" s="304"/>
      <c r="K248" s="304"/>
    </row>
    <row r="249" spans="2:11">
      <c r="B249" s="304"/>
      <c r="C249" s="304"/>
      <c r="D249" s="304"/>
      <c r="E249" s="304"/>
      <c r="F249" s="304"/>
      <c r="G249" s="304"/>
      <c r="H249" s="304"/>
      <c r="I249" s="304"/>
      <c r="J249" s="304"/>
      <c r="K249" s="304"/>
    </row>
    <row r="250" spans="2:11">
      <c r="B250" s="304"/>
      <c r="C250" s="304"/>
      <c r="D250" s="304"/>
      <c r="E250" s="304"/>
      <c r="F250" s="304"/>
      <c r="G250" s="304"/>
      <c r="H250" s="304"/>
      <c r="I250" s="304"/>
      <c r="J250" s="304"/>
      <c r="K250" s="304"/>
    </row>
    <row r="251" spans="2:11">
      <c r="B251" s="304"/>
      <c r="C251" s="304"/>
      <c r="D251" s="304"/>
      <c r="E251" s="304"/>
      <c r="F251" s="304"/>
      <c r="G251" s="304"/>
      <c r="H251" s="304"/>
      <c r="I251" s="304"/>
      <c r="J251" s="304"/>
      <c r="K251" s="304"/>
    </row>
    <row r="252" spans="2:11">
      <c r="B252" s="304"/>
      <c r="C252" s="304"/>
      <c r="D252" s="304"/>
      <c r="E252" s="304"/>
      <c r="F252" s="304"/>
      <c r="G252" s="304"/>
      <c r="H252" s="304"/>
      <c r="I252" s="304"/>
      <c r="J252" s="304"/>
      <c r="K252" s="304"/>
    </row>
    <row r="253" spans="2:11">
      <c r="B253" s="304"/>
      <c r="C253" s="304"/>
      <c r="D253" s="304"/>
      <c r="E253" s="304"/>
      <c r="F253" s="304"/>
      <c r="G253" s="304"/>
      <c r="H253" s="304"/>
      <c r="I253" s="304"/>
      <c r="J253" s="304"/>
      <c r="K253" s="304"/>
    </row>
    <row r="254" spans="2:11">
      <c r="B254" s="304"/>
      <c r="C254" s="304"/>
      <c r="D254" s="304"/>
      <c r="E254" s="304"/>
      <c r="F254" s="304"/>
      <c r="G254" s="304"/>
      <c r="H254" s="304"/>
      <c r="I254" s="304"/>
      <c r="J254" s="304"/>
      <c r="K254" s="304"/>
    </row>
    <row r="255" spans="2:11">
      <c r="B255" s="304"/>
      <c r="C255" s="304"/>
      <c r="D255" s="304"/>
      <c r="E255" s="304"/>
      <c r="F255" s="304"/>
      <c r="G255" s="304"/>
      <c r="H255" s="304"/>
      <c r="I255" s="304"/>
      <c r="J255" s="304"/>
      <c r="K255" s="304"/>
    </row>
    <row r="256" spans="2:11">
      <c r="B256" s="304"/>
      <c r="C256" s="304"/>
      <c r="D256" s="304"/>
      <c r="E256" s="304"/>
      <c r="F256" s="304"/>
      <c r="G256" s="304"/>
      <c r="H256" s="304"/>
      <c r="I256" s="304"/>
      <c r="J256" s="304"/>
      <c r="K256" s="304"/>
    </row>
    <row r="257" spans="2:11">
      <c r="B257" s="304"/>
      <c r="C257" s="304"/>
      <c r="D257" s="304"/>
      <c r="E257" s="304"/>
      <c r="F257" s="304"/>
      <c r="G257" s="304"/>
      <c r="H257" s="304"/>
      <c r="I257" s="304"/>
      <c r="J257" s="304"/>
      <c r="K257" s="304"/>
    </row>
    <row r="258" spans="2:11">
      <c r="B258" s="304"/>
      <c r="C258" s="304"/>
      <c r="D258" s="304"/>
      <c r="E258" s="304"/>
      <c r="F258" s="304"/>
      <c r="G258" s="304"/>
      <c r="H258" s="304"/>
      <c r="I258" s="304"/>
      <c r="J258" s="304"/>
      <c r="K258" s="304"/>
    </row>
    <row r="259" spans="2:11">
      <c r="B259" s="304"/>
      <c r="C259" s="304"/>
      <c r="D259" s="304"/>
      <c r="E259" s="304"/>
      <c r="F259" s="304"/>
      <c r="G259" s="304"/>
      <c r="H259" s="304"/>
      <c r="I259" s="304"/>
      <c r="J259" s="304"/>
      <c r="K259" s="304"/>
    </row>
    <row r="260" spans="2:11">
      <c r="B260" s="304"/>
      <c r="C260" s="304"/>
      <c r="D260" s="304"/>
      <c r="E260" s="304"/>
      <c r="F260" s="304"/>
      <c r="G260" s="304"/>
      <c r="H260" s="304"/>
      <c r="I260" s="304"/>
      <c r="J260" s="304"/>
      <c r="K260" s="304"/>
    </row>
    <row r="261" spans="2:11">
      <c r="B261" s="304"/>
      <c r="C261" s="304"/>
      <c r="D261" s="304"/>
      <c r="E261" s="304"/>
      <c r="F261" s="304"/>
      <c r="G261" s="304"/>
      <c r="H261" s="304"/>
      <c r="I261" s="304"/>
      <c r="J261" s="304"/>
      <c r="K261" s="304"/>
    </row>
    <row r="262" spans="2:11">
      <c r="B262" s="304"/>
      <c r="C262" s="304"/>
      <c r="D262" s="304"/>
      <c r="E262" s="304"/>
      <c r="F262" s="304"/>
      <c r="G262" s="304"/>
      <c r="H262" s="304"/>
      <c r="I262" s="304"/>
      <c r="J262" s="304"/>
      <c r="K262" s="304"/>
    </row>
    <row r="263" spans="2:11">
      <c r="B263" s="304"/>
      <c r="C263" s="304"/>
      <c r="D263" s="304"/>
      <c r="E263" s="304"/>
      <c r="F263" s="304"/>
      <c r="G263" s="304"/>
      <c r="H263" s="304"/>
      <c r="I263" s="304"/>
      <c r="J263" s="304"/>
      <c r="K263" s="304"/>
    </row>
    <row r="264" spans="2:11">
      <c r="B264" s="304"/>
      <c r="C264" s="304"/>
      <c r="D264" s="304"/>
      <c r="E264" s="304"/>
      <c r="F264" s="304"/>
      <c r="G264" s="304"/>
      <c r="H264" s="304"/>
      <c r="I264" s="304"/>
      <c r="J264" s="304"/>
      <c r="K264" s="304"/>
    </row>
    <row r="265" spans="2:11">
      <c r="B265" s="304"/>
      <c r="C265" s="304"/>
      <c r="D265" s="304"/>
      <c r="E265" s="304"/>
      <c r="F265" s="304"/>
      <c r="G265" s="304"/>
      <c r="H265" s="304"/>
      <c r="I265" s="304"/>
      <c r="J265" s="304"/>
      <c r="K265" s="304"/>
    </row>
    <row r="266" spans="2:11">
      <c r="B266" s="304"/>
      <c r="C266" s="304"/>
      <c r="D266" s="304"/>
      <c r="E266" s="304"/>
      <c r="F266" s="304"/>
      <c r="G266" s="304"/>
      <c r="H266" s="304"/>
      <c r="I266" s="304"/>
      <c r="J266" s="304"/>
      <c r="K266" s="304"/>
    </row>
    <row r="267" spans="2:11">
      <c r="B267" s="304"/>
      <c r="C267" s="304"/>
      <c r="D267" s="304"/>
      <c r="E267" s="304"/>
      <c r="F267" s="304"/>
      <c r="G267" s="304"/>
      <c r="H267" s="304"/>
      <c r="I267" s="304"/>
      <c r="J267" s="304"/>
      <c r="K267" s="304"/>
    </row>
    <row r="268" spans="2:11">
      <c r="B268" s="304"/>
      <c r="C268" s="304"/>
      <c r="D268" s="304"/>
      <c r="E268" s="304"/>
      <c r="F268" s="304"/>
      <c r="G268" s="304"/>
      <c r="H268" s="304"/>
      <c r="I268" s="304"/>
      <c r="J268" s="304"/>
      <c r="K268" s="304"/>
    </row>
    <row r="269" spans="2:11">
      <c r="B269" s="304"/>
      <c r="C269" s="304"/>
      <c r="D269" s="304"/>
      <c r="E269" s="304"/>
      <c r="F269" s="304"/>
      <c r="G269" s="304"/>
      <c r="H269" s="304"/>
      <c r="I269" s="304"/>
      <c r="J269" s="304"/>
      <c r="K269" s="304"/>
    </row>
    <row r="270" spans="2:11">
      <c r="B270" s="304"/>
      <c r="C270" s="304"/>
      <c r="D270" s="304"/>
      <c r="E270" s="304"/>
      <c r="F270" s="304"/>
      <c r="G270" s="304"/>
      <c r="H270" s="304"/>
      <c r="I270" s="304"/>
      <c r="J270" s="304"/>
      <c r="K270" s="304"/>
    </row>
    <row r="271" spans="2:11">
      <c r="B271" s="304"/>
      <c r="C271" s="304"/>
      <c r="D271" s="304"/>
      <c r="E271" s="304"/>
      <c r="F271" s="304"/>
      <c r="G271" s="304"/>
      <c r="H271" s="304"/>
      <c r="I271" s="304"/>
      <c r="J271" s="304"/>
      <c r="K271" s="304"/>
    </row>
    <row r="272" spans="2:11">
      <c r="B272" s="304"/>
      <c r="C272" s="304"/>
      <c r="D272" s="304"/>
      <c r="E272" s="304"/>
      <c r="F272" s="304"/>
      <c r="G272" s="304"/>
      <c r="H272" s="304"/>
      <c r="I272" s="304"/>
      <c r="J272" s="304"/>
      <c r="K272" s="304"/>
    </row>
    <row r="273" spans="2:11">
      <c r="B273" s="304"/>
      <c r="C273" s="304"/>
      <c r="D273" s="304"/>
      <c r="E273" s="304"/>
      <c r="F273" s="304"/>
      <c r="G273" s="304"/>
      <c r="H273" s="304"/>
      <c r="I273" s="304"/>
      <c r="J273" s="304"/>
      <c r="K273" s="304"/>
    </row>
    <row r="274" spans="2:11">
      <c r="B274" s="304"/>
      <c r="C274" s="304"/>
      <c r="D274" s="304"/>
      <c r="E274" s="304"/>
      <c r="F274" s="304"/>
      <c r="G274" s="304"/>
      <c r="H274" s="304"/>
      <c r="I274" s="304"/>
      <c r="J274" s="304"/>
      <c r="K274" s="304"/>
    </row>
    <row r="275" spans="2:11">
      <c r="B275" s="304"/>
      <c r="C275" s="304"/>
      <c r="D275" s="304"/>
      <c r="E275" s="304"/>
      <c r="F275" s="304"/>
      <c r="G275" s="304"/>
      <c r="H275" s="304"/>
      <c r="I275" s="304"/>
      <c r="J275" s="304"/>
      <c r="K275" s="304"/>
    </row>
    <row r="276" spans="2:11">
      <c r="B276" s="304"/>
      <c r="C276" s="304"/>
      <c r="D276" s="304"/>
      <c r="E276" s="304"/>
      <c r="F276" s="304"/>
      <c r="G276" s="304"/>
      <c r="H276" s="304"/>
      <c r="I276" s="304"/>
      <c r="J276" s="304"/>
      <c r="K276" s="304"/>
    </row>
    <row r="277" spans="2:11">
      <c r="B277" s="304"/>
      <c r="C277" s="304"/>
      <c r="D277" s="304"/>
      <c r="E277" s="304"/>
      <c r="F277" s="304"/>
      <c r="G277" s="304"/>
      <c r="H277" s="304"/>
      <c r="I277" s="304"/>
      <c r="J277" s="304"/>
      <c r="K277" s="304"/>
    </row>
    <row r="278" spans="2:11">
      <c r="B278" s="304"/>
      <c r="C278" s="304"/>
      <c r="D278" s="304"/>
      <c r="E278" s="304"/>
      <c r="F278" s="304"/>
      <c r="G278" s="304"/>
      <c r="H278" s="304"/>
      <c r="I278" s="304"/>
      <c r="J278" s="304"/>
      <c r="K278" s="304"/>
    </row>
    <row r="279" spans="2:11">
      <c r="B279" s="304"/>
      <c r="C279" s="304"/>
      <c r="D279" s="304"/>
      <c r="E279" s="304"/>
      <c r="F279" s="304"/>
      <c r="G279" s="304"/>
      <c r="H279" s="304"/>
      <c r="I279" s="304"/>
      <c r="J279" s="304"/>
      <c r="K279" s="304"/>
    </row>
    <row r="280" spans="2:11">
      <c r="B280" s="304"/>
      <c r="C280" s="304"/>
      <c r="D280" s="304"/>
      <c r="E280" s="304"/>
      <c r="F280" s="304"/>
      <c r="G280" s="304"/>
      <c r="H280" s="304"/>
      <c r="I280" s="304"/>
      <c r="J280" s="304"/>
      <c r="K280" s="304"/>
    </row>
    <row r="281" spans="2:11">
      <c r="B281" s="304"/>
      <c r="C281" s="304"/>
      <c r="D281" s="304"/>
      <c r="E281" s="304"/>
      <c r="F281" s="304"/>
      <c r="G281" s="304"/>
      <c r="H281" s="304"/>
      <c r="I281" s="304"/>
      <c r="J281" s="304"/>
      <c r="K281" s="304"/>
    </row>
    <row r="282" spans="2:11">
      <c r="B282" s="304"/>
      <c r="C282" s="304"/>
      <c r="D282" s="304"/>
      <c r="E282" s="304"/>
      <c r="F282" s="304"/>
      <c r="G282" s="304"/>
      <c r="H282" s="304"/>
      <c r="I282" s="304"/>
      <c r="J282" s="304"/>
      <c r="K282" s="304"/>
    </row>
    <row r="283" spans="2:11">
      <c r="B283" s="304"/>
      <c r="C283" s="304"/>
      <c r="D283" s="304"/>
      <c r="E283" s="304"/>
      <c r="F283" s="304"/>
      <c r="G283" s="304"/>
      <c r="H283" s="304"/>
      <c r="I283" s="304"/>
      <c r="J283" s="304"/>
      <c r="K283" s="304"/>
    </row>
    <row r="284" spans="2:11">
      <c r="B284" s="304"/>
      <c r="C284" s="304"/>
      <c r="D284" s="304"/>
      <c r="E284" s="304"/>
      <c r="F284" s="304"/>
      <c r="G284" s="304"/>
      <c r="H284" s="304"/>
      <c r="I284" s="304"/>
      <c r="J284" s="304"/>
      <c r="K284" s="304"/>
    </row>
    <row r="285" spans="2:11">
      <c r="B285" s="304"/>
      <c r="C285" s="304"/>
      <c r="D285" s="304"/>
      <c r="E285" s="304"/>
      <c r="F285" s="304"/>
      <c r="G285" s="304"/>
      <c r="H285" s="304"/>
      <c r="I285" s="304"/>
      <c r="J285" s="304"/>
      <c r="K285" s="304"/>
    </row>
    <row r="286" spans="2:11">
      <c r="B286" s="304"/>
      <c r="C286" s="304"/>
      <c r="D286" s="304"/>
      <c r="E286" s="304"/>
      <c r="F286" s="304"/>
      <c r="G286" s="304"/>
      <c r="H286" s="304"/>
      <c r="I286" s="304"/>
      <c r="J286" s="304"/>
      <c r="K286" s="304"/>
    </row>
    <row r="287" spans="2:11">
      <c r="B287" s="304"/>
      <c r="C287" s="304"/>
      <c r="D287" s="304"/>
      <c r="E287" s="304"/>
      <c r="F287" s="304"/>
      <c r="G287" s="304"/>
      <c r="H287" s="304"/>
      <c r="I287" s="304"/>
      <c r="J287" s="304"/>
      <c r="K287" s="304"/>
    </row>
    <row r="288" spans="2:11">
      <c r="B288" s="304"/>
      <c r="C288" s="304"/>
      <c r="D288" s="304"/>
      <c r="E288" s="304"/>
      <c r="F288" s="304"/>
      <c r="G288" s="304"/>
      <c r="H288" s="304"/>
      <c r="I288" s="304"/>
      <c r="J288" s="304"/>
      <c r="K288" s="304"/>
    </row>
    <row r="289" spans="2:11">
      <c r="B289" s="304"/>
      <c r="C289" s="304"/>
      <c r="D289" s="304"/>
      <c r="E289" s="304"/>
      <c r="F289" s="304"/>
      <c r="G289" s="304"/>
      <c r="H289" s="304"/>
      <c r="I289" s="304"/>
      <c r="J289" s="304"/>
      <c r="K289" s="304"/>
    </row>
    <row r="290" spans="2:11">
      <c r="B290" s="304"/>
      <c r="C290" s="304"/>
      <c r="D290" s="304"/>
      <c r="E290" s="304"/>
      <c r="F290" s="304"/>
      <c r="G290" s="304"/>
      <c r="H290" s="304"/>
      <c r="I290" s="304"/>
      <c r="J290" s="304"/>
      <c r="K290" s="304"/>
    </row>
    <row r="291" spans="2:11">
      <c r="B291" s="304"/>
      <c r="C291" s="304"/>
      <c r="D291" s="304"/>
      <c r="E291" s="304"/>
      <c r="F291" s="304"/>
      <c r="G291" s="304"/>
      <c r="H291" s="304"/>
      <c r="I291" s="304"/>
      <c r="J291" s="304"/>
      <c r="K291" s="304"/>
    </row>
    <row r="292" spans="2:11">
      <c r="B292" s="304"/>
      <c r="C292" s="304"/>
      <c r="D292" s="304"/>
      <c r="E292" s="304"/>
      <c r="F292" s="304"/>
      <c r="G292" s="304"/>
      <c r="H292" s="304"/>
      <c r="I292" s="304"/>
      <c r="J292" s="304"/>
      <c r="K292" s="304"/>
    </row>
    <row r="293" spans="2:11">
      <c r="B293" s="304"/>
      <c r="C293" s="304"/>
      <c r="D293" s="304"/>
      <c r="E293" s="304"/>
      <c r="F293" s="304"/>
      <c r="G293" s="304"/>
      <c r="H293" s="304"/>
      <c r="I293" s="304"/>
      <c r="J293" s="304"/>
      <c r="K293" s="304"/>
    </row>
    <row r="294" spans="2:11">
      <c r="B294" s="304"/>
      <c r="C294" s="304"/>
      <c r="D294" s="304"/>
      <c r="E294" s="304"/>
      <c r="F294" s="304"/>
      <c r="G294" s="304"/>
      <c r="H294" s="304"/>
      <c r="I294" s="304"/>
      <c r="J294" s="304"/>
      <c r="K294" s="304"/>
    </row>
    <row r="295" spans="2:11">
      <c r="B295" s="304"/>
      <c r="C295" s="304"/>
      <c r="D295" s="304"/>
      <c r="E295" s="304"/>
      <c r="F295" s="304"/>
      <c r="G295" s="304"/>
      <c r="H295" s="304"/>
      <c r="I295" s="304"/>
      <c r="J295" s="304"/>
      <c r="K295" s="304"/>
    </row>
    <row r="296" spans="2:11">
      <c r="B296" s="304"/>
      <c r="C296" s="304"/>
      <c r="D296" s="304"/>
      <c r="E296" s="304"/>
      <c r="F296" s="304"/>
      <c r="G296" s="304"/>
      <c r="H296" s="304"/>
      <c r="I296" s="304"/>
      <c r="J296" s="304"/>
      <c r="K296" s="304"/>
    </row>
    <row r="297" spans="2:11">
      <c r="B297" s="304"/>
      <c r="C297" s="304"/>
      <c r="D297" s="304"/>
      <c r="E297" s="304"/>
      <c r="F297" s="304"/>
      <c r="G297" s="304"/>
      <c r="H297" s="304"/>
      <c r="I297" s="304"/>
      <c r="J297" s="304"/>
      <c r="K297" s="304"/>
    </row>
    <row r="298" spans="2:11">
      <c r="B298" s="304"/>
      <c r="C298" s="304"/>
      <c r="D298" s="304"/>
      <c r="E298" s="304"/>
      <c r="F298" s="304"/>
      <c r="G298" s="304"/>
      <c r="H298" s="304"/>
      <c r="I298" s="304"/>
      <c r="J298" s="304"/>
      <c r="K298" s="304"/>
    </row>
    <row r="299" spans="2:11">
      <c r="B299" s="304"/>
      <c r="C299" s="304"/>
      <c r="D299" s="304"/>
      <c r="E299" s="304"/>
      <c r="F299" s="304"/>
      <c r="G299" s="304"/>
      <c r="H299" s="304"/>
      <c r="I299" s="304"/>
      <c r="J299" s="304"/>
      <c r="K299" s="304"/>
    </row>
    <row r="300" spans="2:11">
      <c r="B300" s="304"/>
      <c r="C300" s="304"/>
      <c r="D300" s="304"/>
      <c r="E300" s="304"/>
      <c r="F300" s="304"/>
      <c r="G300" s="304"/>
      <c r="H300" s="304"/>
      <c r="I300" s="304"/>
      <c r="J300" s="304"/>
      <c r="K300" s="304"/>
    </row>
    <row r="301" spans="2:11">
      <c r="B301" s="304"/>
      <c r="C301" s="304"/>
      <c r="D301" s="304"/>
      <c r="E301" s="304"/>
      <c r="F301" s="304"/>
      <c r="G301" s="304"/>
      <c r="H301" s="304"/>
      <c r="I301" s="304"/>
      <c r="J301" s="304"/>
      <c r="K301" s="304"/>
    </row>
    <row r="302" spans="2:11">
      <c r="B302" s="304"/>
      <c r="C302" s="304"/>
      <c r="D302" s="304"/>
      <c r="E302" s="304"/>
      <c r="F302" s="304"/>
      <c r="G302" s="304"/>
      <c r="H302" s="304"/>
      <c r="I302" s="304"/>
      <c r="J302" s="304"/>
      <c r="K302" s="304"/>
    </row>
    <row r="303" spans="2:11">
      <c r="B303" s="304"/>
      <c r="C303" s="304"/>
      <c r="D303" s="304"/>
      <c r="E303" s="304"/>
      <c r="F303" s="304"/>
      <c r="G303" s="304"/>
      <c r="H303" s="304"/>
      <c r="I303" s="304"/>
      <c r="J303" s="304"/>
      <c r="K303" s="304"/>
    </row>
    <row r="304" spans="2:11">
      <c r="B304" s="304"/>
      <c r="C304" s="304"/>
      <c r="D304" s="304"/>
      <c r="E304" s="304"/>
      <c r="F304" s="304"/>
      <c r="G304" s="304"/>
      <c r="H304" s="304"/>
      <c r="I304" s="304"/>
      <c r="J304" s="304"/>
      <c r="K304" s="304"/>
    </row>
    <row r="305" spans="2:11">
      <c r="B305" s="304"/>
      <c r="C305" s="304"/>
      <c r="D305" s="304"/>
      <c r="E305" s="304"/>
      <c r="F305" s="304"/>
      <c r="G305" s="304"/>
      <c r="H305" s="304"/>
      <c r="I305" s="304"/>
      <c r="J305" s="304"/>
      <c r="K305" s="304"/>
    </row>
    <row r="306" spans="2:11">
      <c r="B306" s="304"/>
      <c r="C306" s="304"/>
      <c r="D306" s="304"/>
      <c r="E306" s="304"/>
      <c r="F306" s="304"/>
      <c r="G306" s="304"/>
      <c r="H306" s="304"/>
      <c r="I306" s="304"/>
      <c r="J306" s="304"/>
      <c r="K306" s="304"/>
    </row>
    <row r="307" spans="2:11">
      <c r="B307" s="304"/>
      <c r="C307" s="304"/>
      <c r="D307" s="304"/>
      <c r="E307" s="304"/>
      <c r="F307" s="304"/>
      <c r="G307" s="304"/>
      <c r="H307" s="304"/>
      <c r="I307" s="304"/>
      <c r="J307" s="304"/>
      <c r="K307" s="304"/>
    </row>
    <row r="308" spans="2:11">
      <c r="B308" s="304"/>
      <c r="C308" s="304"/>
      <c r="D308" s="304"/>
      <c r="E308" s="304"/>
      <c r="F308" s="304"/>
      <c r="G308" s="304"/>
      <c r="H308" s="304"/>
      <c r="I308" s="304"/>
      <c r="J308" s="304"/>
      <c r="K308" s="304"/>
    </row>
    <row r="309" spans="2:11">
      <c r="B309" s="304"/>
      <c r="C309" s="304"/>
      <c r="D309" s="304"/>
      <c r="E309" s="304"/>
      <c r="F309" s="304"/>
      <c r="G309" s="304"/>
      <c r="H309" s="304"/>
      <c r="I309" s="304"/>
      <c r="J309" s="304"/>
      <c r="K309" s="304"/>
    </row>
    <row r="310" spans="2:11">
      <c r="B310" s="304"/>
      <c r="C310" s="304"/>
      <c r="D310" s="304"/>
      <c r="E310" s="304"/>
      <c r="F310" s="304"/>
      <c r="G310" s="304"/>
      <c r="H310" s="304"/>
      <c r="I310" s="304"/>
      <c r="J310" s="304"/>
      <c r="K310" s="304"/>
    </row>
    <row r="311" spans="2:11">
      <c r="B311" s="304"/>
      <c r="C311" s="304"/>
      <c r="D311" s="304"/>
      <c r="E311" s="304"/>
      <c r="F311" s="304"/>
      <c r="G311" s="304"/>
      <c r="H311" s="304"/>
      <c r="I311" s="304"/>
      <c r="J311" s="304"/>
      <c r="K311" s="304"/>
    </row>
    <row r="312" spans="2:11">
      <c r="B312" s="304"/>
      <c r="C312" s="304"/>
      <c r="D312" s="304"/>
      <c r="E312" s="304"/>
      <c r="F312" s="304"/>
      <c r="G312" s="304"/>
      <c r="H312" s="304"/>
      <c r="I312" s="304"/>
      <c r="J312" s="304"/>
      <c r="K312" s="304"/>
    </row>
    <row r="313" spans="2:11">
      <c r="B313" s="304"/>
      <c r="C313" s="304"/>
      <c r="D313" s="304"/>
      <c r="E313" s="304"/>
      <c r="F313" s="304"/>
      <c r="G313" s="304"/>
      <c r="H313" s="304"/>
      <c r="I313" s="304"/>
      <c r="J313" s="304"/>
      <c r="K313" s="304"/>
    </row>
    <row r="314" spans="2:11">
      <c r="B314" s="304"/>
      <c r="C314" s="304"/>
      <c r="D314" s="304"/>
      <c r="E314" s="304"/>
      <c r="F314" s="304"/>
      <c r="G314" s="304"/>
      <c r="H314" s="304"/>
      <c r="I314" s="304"/>
      <c r="J314" s="304"/>
      <c r="K314" s="304"/>
    </row>
    <row r="315" spans="2:11">
      <c r="B315" s="304"/>
      <c r="C315" s="304"/>
      <c r="D315" s="304"/>
      <c r="E315" s="304"/>
      <c r="F315" s="304"/>
      <c r="G315" s="304"/>
      <c r="H315" s="304"/>
      <c r="I315" s="304"/>
      <c r="J315" s="304"/>
      <c r="K315" s="304"/>
    </row>
    <row r="316" spans="2:11">
      <c r="B316" s="304"/>
      <c r="C316" s="304"/>
      <c r="D316" s="304"/>
      <c r="E316" s="304"/>
      <c r="F316" s="304"/>
      <c r="G316" s="304"/>
      <c r="H316" s="304"/>
      <c r="I316" s="304"/>
      <c r="J316" s="304"/>
      <c r="K316" s="304"/>
    </row>
    <row r="317" spans="2:11">
      <c r="B317" s="304"/>
      <c r="C317" s="304"/>
      <c r="D317" s="304"/>
      <c r="E317" s="304"/>
      <c r="F317" s="304"/>
      <c r="G317" s="304"/>
      <c r="H317" s="304"/>
      <c r="I317" s="304"/>
      <c r="J317" s="304"/>
      <c r="K317" s="304"/>
    </row>
    <row r="318" spans="2:11">
      <c r="B318" s="304"/>
      <c r="C318" s="304"/>
      <c r="D318" s="304"/>
      <c r="E318" s="304"/>
      <c r="F318" s="304"/>
      <c r="G318" s="304"/>
      <c r="H318" s="304"/>
      <c r="I318" s="304"/>
      <c r="J318" s="304"/>
      <c r="K318" s="304"/>
    </row>
    <row r="319" spans="2:11">
      <c r="B319" s="304"/>
      <c r="C319" s="304"/>
      <c r="D319" s="304"/>
      <c r="E319" s="304"/>
      <c r="F319" s="304"/>
      <c r="G319" s="304"/>
      <c r="H319" s="304"/>
      <c r="I319" s="304"/>
      <c r="J319" s="304"/>
      <c r="K319" s="304"/>
    </row>
    <row r="320" spans="2:11">
      <c r="B320" s="304"/>
      <c r="C320" s="304"/>
      <c r="D320" s="304"/>
      <c r="E320" s="304"/>
      <c r="F320" s="304"/>
      <c r="G320" s="304"/>
      <c r="H320" s="304"/>
      <c r="I320" s="304"/>
      <c r="J320" s="304"/>
      <c r="K320" s="304"/>
    </row>
    <row r="321" spans="2:11">
      <c r="B321" s="304"/>
      <c r="C321" s="304"/>
      <c r="D321" s="304"/>
      <c r="E321" s="304"/>
      <c r="F321" s="304"/>
      <c r="G321" s="304"/>
      <c r="H321" s="304"/>
      <c r="I321" s="304"/>
      <c r="J321" s="304"/>
      <c r="K321" s="304"/>
    </row>
    <row r="322" spans="2:11">
      <c r="B322" s="304"/>
      <c r="C322" s="304"/>
      <c r="D322" s="304"/>
      <c r="E322" s="304"/>
      <c r="F322" s="304"/>
      <c r="G322" s="304"/>
      <c r="H322" s="304"/>
      <c r="I322" s="304"/>
      <c r="J322" s="304"/>
      <c r="K322" s="304"/>
    </row>
  </sheetData>
  <mergeCells count="44">
    <mergeCell ref="B8:D8"/>
    <mergeCell ref="E8:I8"/>
    <mergeCell ref="B9:D9"/>
    <mergeCell ref="E9:I9"/>
    <mergeCell ref="B10:G10"/>
    <mergeCell ref="H10:I10"/>
    <mergeCell ref="B11:F11"/>
    <mergeCell ref="H11:I11"/>
    <mergeCell ref="B12:G12"/>
    <mergeCell ref="B13:F13"/>
    <mergeCell ref="B17:D18"/>
    <mergeCell ref="E17:F18"/>
    <mergeCell ref="G17:H18"/>
    <mergeCell ref="I17:J17"/>
    <mergeCell ref="K24:K25"/>
    <mergeCell ref="L24:L25"/>
    <mergeCell ref="M24:M25"/>
    <mergeCell ref="N24:N25"/>
    <mergeCell ref="B19:D19"/>
    <mergeCell ref="E19:F19"/>
    <mergeCell ref="G19:H19"/>
    <mergeCell ref="B24:B25"/>
    <mergeCell ref="C24:C25"/>
    <mergeCell ref="D24:D25"/>
    <mergeCell ref="E24:E25"/>
    <mergeCell ref="F24:F25"/>
    <mergeCell ref="G24:G25"/>
    <mergeCell ref="H24:H25"/>
    <mergeCell ref="J126:J127"/>
    <mergeCell ref="K126:K127"/>
    <mergeCell ref="B131:C131"/>
    <mergeCell ref="B132:C132"/>
    <mergeCell ref="O24:O25"/>
    <mergeCell ref="B125:K125"/>
    <mergeCell ref="L125:L127"/>
    <mergeCell ref="B126:C127"/>
    <mergeCell ref="D126:D127"/>
    <mergeCell ref="E126:E127"/>
    <mergeCell ref="F126:F127"/>
    <mergeCell ref="G126:G127"/>
    <mergeCell ref="H126:H127"/>
    <mergeCell ref="I126:I127"/>
    <mergeCell ref="I24:I25"/>
    <mergeCell ref="J24:J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7"/>
  <sheetViews>
    <sheetView showGridLines="0" topLeftCell="A7" zoomScaleNormal="100" workbookViewId="0">
      <selection activeCell="K4" sqref="K4:O4"/>
    </sheetView>
  </sheetViews>
  <sheetFormatPr baseColWidth="10" defaultColWidth="11.5703125" defaultRowHeight="14.25"/>
  <cols>
    <col min="1" max="1" width="1.85546875" style="130" customWidth="1"/>
    <col min="2" max="2" width="22.28515625" style="130" customWidth="1"/>
    <col min="3" max="4" width="4.5703125" style="130" customWidth="1"/>
    <col min="5" max="5" width="7.140625" style="130" customWidth="1"/>
    <col min="6" max="6" width="7.85546875" style="130" customWidth="1"/>
    <col min="7" max="7" width="4.5703125" style="130" customWidth="1"/>
    <col min="8" max="8" width="8.140625" style="130" customWidth="1"/>
    <col min="9" max="9" width="27.140625" style="130" customWidth="1"/>
    <col min="10" max="10" width="7.140625" style="130" customWidth="1"/>
    <col min="11" max="12" width="8.5703125" style="130" customWidth="1"/>
    <col min="13" max="13" width="4.5703125" style="130" customWidth="1"/>
    <col min="14" max="14" width="7.42578125" style="130" customWidth="1"/>
    <col min="15" max="16" width="4.5703125" style="130" customWidth="1"/>
    <col min="17" max="17" width="7" style="130" customWidth="1"/>
    <col min="18" max="18" width="15.5703125" style="130" bestFit="1" customWidth="1"/>
    <col min="19" max="19" width="17.28515625" style="130" customWidth="1"/>
    <col min="20" max="20" width="7.140625" style="130" customWidth="1"/>
    <col min="21" max="21" width="6.5703125" style="130" customWidth="1"/>
    <col min="22" max="22" width="4.5703125" style="130" customWidth="1"/>
    <col min="23" max="23" width="7.85546875" style="130" customWidth="1"/>
    <col min="24" max="24" width="8.140625" style="130" customWidth="1"/>
    <col min="25" max="28" width="4.5703125" style="130" customWidth="1"/>
    <col min="29" max="29" width="11.5703125" style="130"/>
    <col min="30" max="30" width="8.42578125" style="130" customWidth="1"/>
    <col min="31" max="31" width="5.42578125" style="130" customWidth="1"/>
    <col min="32" max="33" width="5.140625" style="130" customWidth="1"/>
    <col min="34" max="34" width="6.42578125" style="130" customWidth="1"/>
    <col min="35" max="35" width="11.5703125" style="130"/>
    <col min="36" max="36" width="8.42578125" style="130" customWidth="1"/>
    <col min="37" max="37" width="3.140625" style="130" customWidth="1"/>
    <col min="38" max="38" width="5.140625" style="130" customWidth="1"/>
    <col min="39" max="39" width="7.42578125" style="130" customWidth="1"/>
    <col min="40" max="40" width="4.5703125" style="130" customWidth="1"/>
    <col min="41" max="256" width="11.5703125" style="130"/>
    <col min="257" max="257" width="1.85546875" style="130" customWidth="1"/>
    <col min="258" max="258" width="22.28515625" style="130" customWidth="1"/>
    <col min="259" max="260" width="4.5703125" style="130" customWidth="1"/>
    <col min="261" max="261" width="7.140625" style="130" customWidth="1"/>
    <col min="262" max="262" width="7.85546875" style="130" customWidth="1"/>
    <col min="263" max="263" width="4.5703125" style="130" customWidth="1"/>
    <col min="264" max="264" width="8.140625" style="130" customWidth="1"/>
    <col min="265" max="265" width="27.140625" style="130" customWidth="1"/>
    <col min="266" max="266" width="7.140625" style="130" customWidth="1"/>
    <col min="267" max="268" width="8.5703125" style="130" customWidth="1"/>
    <col min="269" max="269" width="4.5703125" style="130" customWidth="1"/>
    <col min="270" max="270" width="7.42578125" style="130" customWidth="1"/>
    <col min="271" max="272" width="4.5703125" style="130" customWidth="1"/>
    <col min="273" max="273" width="7" style="130" customWidth="1"/>
    <col min="274" max="274" width="8.140625" style="130" customWidth="1"/>
    <col min="275" max="275" width="8" style="130" customWidth="1"/>
    <col min="276" max="276" width="7.140625" style="130" customWidth="1"/>
    <col min="277" max="277" width="6.5703125" style="130" customWidth="1"/>
    <col min="278" max="278" width="4.5703125" style="130" customWidth="1"/>
    <col min="279" max="279" width="7.85546875" style="130" customWidth="1"/>
    <col min="280" max="280" width="8.140625" style="130" customWidth="1"/>
    <col min="281" max="284" width="4.5703125" style="130" customWidth="1"/>
    <col min="285" max="285" width="11.5703125" style="130"/>
    <col min="286" max="286" width="8.42578125" style="130" customWidth="1"/>
    <col min="287" max="287" width="5.42578125" style="130" customWidth="1"/>
    <col min="288" max="289" width="5.140625" style="130" customWidth="1"/>
    <col min="290" max="290" width="6.42578125" style="130" customWidth="1"/>
    <col min="291" max="291" width="11.5703125" style="130"/>
    <col min="292" max="292" width="8.42578125" style="130" customWidth="1"/>
    <col min="293" max="293" width="3.140625" style="130" customWidth="1"/>
    <col min="294" max="294" width="5.140625" style="130" customWidth="1"/>
    <col min="295" max="295" width="7.42578125" style="130" customWidth="1"/>
    <col min="296" max="296" width="4.5703125" style="130" customWidth="1"/>
    <col min="297" max="512" width="11.5703125" style="130"/>
    <col min="513" max="513" width="1.85546875" style="130" customWidth="1"/>
    <col min="514" max="514" width="22.28515625" style="130" customWidth="1"/>
    <col min="515" max="516" width="4.5703125" style="130" customWidth="1"/>
    <col min="517" max="517" width="7.140625" style="130" customWidth="1"/>
    <col min="518" max="518" width="7.85546875" style="130" customWidth="1"/>
    <col min="519" max="519" width="4.5703125" style="130" customWidth="1"/>
    <col min="520" max="520" width="8.140625" style="130" customWidth="1"/>
    <col min="521" max="521" width="27.140625" style="130" customWidth="1"/>
    <col min="522" max="522" width="7.140625" style="130" customWidth="1"/>
    <col min="523" max="524" width="8.5703125" style="130" customWidth="1"/>
    <col min="525" max="525" width="4.5703125" style="130" customWidth="1"/>
    <col min="526" max="526" width="7.42578125" style="130" customWidth="1"/>
    <col min="527" max="528" width="4.5703125" style="130" customWidth="1"/>
    <col min="529" max="529" width="7" style="130" customWidth="1"/>
    <col min="530" max="530" width="8.140625" style="130" customWidth="1"/>
    <col min="531" max="531" width="8" style="130" customWidth="1"/>
    <col min="532" max="532" width="7.140625" style="130" customWidth="1"/>
    <col min="533" max="533" width="6.5703125" style="130" customWidth="1"/>
    <col min="534" max="534" width="4.5703125" style="130" customWidth="1"/>
    <col min="535" max="535" width="7.85546875" style="130" customWidth="1"/>
    <col min="536" max="536" width="8.140625" style="130" customWidth="1"/>
    <col min="537" max="540" width="4.5703125" style="130" customWidth="1"/>
    <col min="541" max="541" width="11.5703125" style="130"/>
    <col min="542" max="542" width="8.42578125" style="130" customWidth="1"/>
    <col min="543" max="543" width="5.42578125" style="130" customWidth="1"/>
    <col min="544" max="545" width="5.140625" style="130" customWidth="1"/>
    <col min="546" max="546" width="6.42578125" style="130" customWidth="1"/>
    <col min="547" max="547" width="11.5703125" style="130"/>
    <col min="548" max="548" width="8.42578125" style="130" customWidth="1"/>
    <col min="549" max="549" width="3.140625" style="130" customWidth="1"/>
    <col min="550" max="550" width="5.140625" style="130" customWidth="1"/>
    <col min="551" max="551" width="7.42578125" style="130" customWidth="1"/>
    <col min="552" max="552" width="4.5703125" style="130" customWidth="1"/>
    <col min="553" max="768" width="11.5703125" style="130"/>
    <col min="769" max="769" width="1.85546875" style="130" customWidth="1"/>
    <col min="770" max="770" width="22.28515625" style="130" customWidth="1"/>
    <col min="771" max="772" width="4.5703125" style="130" customWidth="1"/>
    <col min="773" max="773" width="7.140625" style="130" customWidth="1"/>
    <col min="774" max="774" width="7.85546875" style="130" customWidth="1"/>
    <col min="775" max="775" width="4.5703125" style="130" customWidth="1"/>
    <col min="776" max="776" width="8.140625" style="130" customWidth="1"/>
    <col min="777" max="777" width="27.140625" style="130" customWidth="1"/>
    <col min="778" max="778" width="7.140625" style="130" customWidth="1"/>
    <col min="779" max="780" width="8.5703125" style="130" customWidth="1"/>
    <col min="781" max="781" width="4.5703125" style="130" customWidth="1"/>
    <col min="782" max="782" width="7.42578125" style="130" customWidth="1"/>
    <col min="783" max="784" width="4.5703125" style="130" customWidth="1"/>
    <col min="785" max="785" width="7" style="130" customWidth="1"/>
    <col min="786" max="786" width="8.140625" style="130" customWidth="1"/>
    <col min="787" max="787" width="8" style="130" customWidth="1"/>
    <col min="788" max="788" width="7.140625" style="130" customWidth="1"/>
    <col min="789" max="789" width="6.5703125" style="130" customWidth="1"/>
    <col min="790" max="790" width="4.5703125" style="130" customWidth="1"/>
    <col min="791" max="791" width="7.85546875" style="130" customWidth="1"/>
    <col min="792" max="792" width="8.140625" style="130" customWidth="1"/>
    <col min="793" max="796" width="4.5703125" style="130" customWidth="1"/>
    <col min="797" max="797" width="11.5703125" style="130"/>
    <col min="798" max="798" width="8.42578125" style="130" customWidth="1"/>
    <col min="799" max="799" width="5.42578125" style="130" customWidth="1"/>
    <col min="800" max="801" width="5.140625" style="130" customWidth="1"/>
    <col min="802" max="802" width="6.42578125" style="130" customWidth="1"/>
    <col min="803" max="803" width="11.5703125" style="130"/>
    <col min="804" max="804" width="8.42578125" style="130" customWidth="1"/>
    <col min="805" max="805" width="3.140625" style="130" customWidth="1"/>
    <col min="806" max="806" width="5.140625" style="130" customWidth="1"/>
    <col min="807" max="807" width="7.42578125" style="130" customWidth="1"/>
    <col min="808" max="808" width="4.5703125" style="130" customWidth="1"/>
    <col min="809" max="1024" width="11.5703125" style="130"/>
    <col min="1025" max="1025" width="1.85546875" style="130" customWidth="1"/>
    <col min="1026" max="1026" width="22.28515625" style="130" customWidth="1"/>
    <col min="1027" max="1028" width="4.5703125" style="130" customWidth="1"/>
    <col min="1029" max="1029" width="7.140625" style="130" customWidth="1"/>
    <col min="1030" max="1030" width="7.85546875" style="130" customWidth="1"/>
    <col min="1031" max="1031" width="4.5703125" style="130" customWidth="1"/>
    <col min="1032" max="1032" width="8.140625" style="130" customWidth="1"/>
    <col min="1033" max="1033" width="27.140625" style="130" customWidth="1"/>
    <col min="1034" max="1034" width="7.140625" style="130" customWidth="1"/>
    <col min="1035" max="1036" width="8.5703125" style="130" customWidth="1"/>
    <col min="1037" max="1037" width="4.5703125" style="130" customWidth="1"/>
    <col min="1038" max="1038" width="7.42578125" style="130" customWidth="1"/>
    <col min="1039" max="1040" width="4.5703125" style="130" customWidth="1"/>
    <col min="1041" max="1041" width="7" style="130" customWidth="1"/>
    <col min="1042" max="1042" width="8.140625" style="130" customWidth="1"/>
    <col min="1043" max="1043" width="8" style="130" customWidth="1"/>
    <col min="1044" max="1044" width="7.140625" style="130" customWidth="1"/>
    <col min="1045" max="1045" width="6.5703125" style="130" customWidth="1"/>
    <col min="1046" max="1046" width="4.5703125" style="130" customWidth="1"/>
    <col min="1047" max="1047" width="7.85546875" style="130" customWidth="1"/>
    <col min="1048" max="1048" width="8.140625" style="130" customWidth="1"/>
    <col min="1049" max="1052" width="4.5703125" style="130" customWidth="1"/>
    <col min="1053" max="1053" width="11.5703125" style="130"/>
    <col min="1054" max="1054" width="8.42578125" style="130" customWidth="1"/>
    <col min="1055" max="1055" width="5.42578125" style="130" customWidth="1"/>
    <col min="1056" max="1057" width="5.140625" style="130" customWidth="1"/>
    <col min="1058" max="1058" width="6.42578125" style="130" customWidth="1"/>
    <col min="1059" max="1059" width="11.5703125" style="130"/>
    <col min="1060" max="1060" width="8.42578125" style="130" customWidth="1"/>
    <col min="1061" max="1061" width="3.140625" style="130" customWidth="1"/>
    <col min="1062" max="1062" width="5.140625" style="130" customWidth="1"/>
    <col min="1063" max="1063" width="7.42578125" style="130" customWidth="1"/>
    <col min="1064" max="1064" width="4.5703125" style="130" customWidth="1"/>
    <col min="1065" max="1280" width="11.5703125" style="130"/>
    <col min="1281" max="1281" width="1.85546875" style="130" customWidth="1"/>
    <col min="1282" max="1282" width="22.28515625" style="130" customWidth="1"/>
    <col min="1283" max="1284" width="4.5703125" style="130" customWidth="1"/>
    <col min="1285" max="1285" width="7.140625" style="130" customWidth="1"/>
    <col min="1286" max="1286" width="7.85546875" style="130" customWidth="1"/>
    <col min="1287" max="1287" width="4.5703125" style="130" customWidth="1"/>
    <col min="1288" max="1288" width="8.140625" style="130" customWidth="1"/>
    <col min="1289" max="1289" width="27.140625" style="130" customWidth="1"/>
    <col min="1290" max="1290" width="7.140625" style="130" customWidth="1"/>
    <col min="1291" max="1292" width="8.5703125" style="130" customWidth="1"/>
    <col min="1293" max="1293" width="4.5703125" style="130" customWidth="1"/>
    <col min="1294" max="1294" width="7.42578125" style="130" customWidth="1"/>
    <col min="1295" max="1296" width="4.5703125" style="130" customWidth="1"/>
    <col min="1297" max="1297" width="7" style="130" customWidth="1"/>
    <col min="1298" max="1298" width="8.140625" style="130" customWidth="1"/>
    <col min="1299" max="1299" width="8" style="130" customWidth="1"/>
    <col min="1300" max="1300" width="7.140625" style="130" customWidth="1"/>
    <col min="1301" max="1301" width="6.5703125" style="130" customWidth="1"/>
    <col min="1302" max="1302" width="4.5703125" style="130" customWidth="1"/>
    <col min="1303" max="1303" width="7.85546875" style="130" customWidth="1"/>
    <col min="1304" max="1304" width="8.140625" style="130" customWidth="1"/>
    <col min="1305" max="1308" width="4.5703125" style="130" customWidth="1"/>
    <col min="1309" max="1309" width="11.5703125" style="130"/>
    <col min="1310" max="1310" width="8.42578125" style="130" customWidth="1"/>
    <col min="1311" max="1311" width="5.42578125" style="130" customWidth="1"/>
    <col min="1312" max="1313" width="5.140625" style="130" customWidth="1"/>
    <col min="1314" max="1314" width="6.42578125" style="130" customWidth="1"/>
    <col min="1315" max="1315" width="11.5703125" style="130"/>
    <col min="1316" max="1316" width="8.42578125" style="130" customWidth="1"/>
    <col min="1317" max="1317" width="3.140625" style="130" customWidth="1"/>
    <col min="1318" max="1318" width="5.140625" style="130" customWidth="1"/>
    <col min="1319" max="1319" width="7.42578125" style="130" customWidth="1"/>
    <col min="1320" max="1320" width="4.5703125" style="130" customWidth="1"/>
    <col min="1321" max="1536" width="11.5703125" style="130"/>
    <col min="1537" max="1537" width="1.85546875" style="130" customWidth="1"/>
    <col min="1538" max="1538" width="22.28515625" style="130" customWidth="1"/>
    <col min="1539" max="1540" width="4.5703125" style="130" customWidth="1"/>
    <col min="1541" max="1541" width="7.140625" style="130" customWidth="1"/>
    <col min="1542" max="1542" width="7.85546875" style="130" customWidth="1"/>
    <col min="1543" max="1543" width="4.5703125" style="130" customWidth="1"/>
    <col min="1544" max="1544" width="8.140625" style="130" customWidth="1"/>
    <col min="1545" max="1545" width="27.140625" style="130" customWidth="1"/>
    <col min="1546" max="1546" width="7.140625" style="130" customWidth="1"/>
    <col min="1547" max="1548" width="8.5703125" style="130" customWidth="1"/>
    <col min="1549" max="1549" width="4.5703125" style="130" customWidth="1"/>
    <col min="1550" max="1550" width="7.42578125" style="130" customWidth="1"/>
    <col min="1551" max="1552" width="4.5703125" style="130" customWidth="1"/>
    <col min="1553" max="1553" width="7" style="130" customWidth="1"/>
    <col min="1554" max="1554" width="8.140625" style="130" customWidth="1"/>
    <col min="1555" max="1555" width="8" style="130" customWidth="1"/>
    <col min="1556" max="1556" width="7.140625" style="130" customWidth="1"/>
    <col min="1557" max="1557" width="6.5703125" style="130" customWidth="1"/>
    <col min="1558" max="1558" width="4.5703125" style="130" customWidth="1"/>
    <col min="1559" max="1559" width="7.85546875" style="130" customWidth="1"/>
    <col min="1560" max="1560" width="8.140625" style="130" customWidth="1"/>
    <col min="1561" max="1564" width="4.5703125" style="130" customWidth="1"/>
    <col min="1565" max="1565" width="11.5703125" style="130"/>
    <col min="1566" max="1566" width="8.42578125" style="130" customWidth="1"/>
    <col min="1567" max="1567" width="5.42578125" style="130" customWidth="1"/>
    <col min="1568" max="1569" width="5.140625" style="130" customWidth="1"/>
    <col min="1570" max="1570" width="6.42578125" style="130" customWidth="1"/>
    <col min="1571" max="1571" width="11.5703125" style="130"/>
    <col min="1572" max="1572" width="8.42578125" style="130" customWidth="1"/>
    <col min="1573" max="1573" width="3.140625" style="130" customWidth="1"/>
    <col min="1574" max="1574" width="5.140625" style="130" customWidth="1"/>
    <col min="1575" max="1575" width="7.42578125" style="130" customWidth="1"/>
    <col min="1576" max="1576" width="4.5703125" style="130" customWidth="1"/>
    <col min="1577" max="1792" width="11.5703125" style="130"/>
    <col min="1793" max="1793" width="1.85546875" style="130" customWidth="1"/>
    <col min="1794" max="1794" width="22.28515625" style="130" customWidth="1"/>
    <col min="1795" max="1796" width="4.5703125" style="130" customWidth="1"/>
    <col min="1797" max="1797" width="7.140625" style="130" customWidth="1"/>
    <col min="1798" max="1798" width="7.85546875" style="130" customWidth="1"/>
    <col min="1799" max="1799" width="4.5703125" style="130" customWidth="1"/>
    <col min="1800" max="1800" width="8.140625" style="130" customWidth="1"/>
    <col min="1801" max="1801" width="27.140625" style="130" customWidth="1"/>
    <col min="1802" max="1802" width="7.140625" style="130" customWidth="1"/>
    <col min="1803" max="1804" width="8.5703125" style="130" customWidth="1"/>
    <col min="1805" max="1805" width="4.5703125" style="130" customWidth="1"/>
    <col min="1806" max="1806" width="7.42578125" style="130" customWidth="1"/>
    <col min="1807" max="1808" width="4.5703125" style="130" customWidth="1"/>
    <col min="1809" max="1809" width="7" style="130" customWidth="1"/>
    <col min="1810" max="1810" width="8.140625" style="130" customWidth="1"/>
    <col min="1811" max="1811" width="8" style="130" customWidth="1"/>
    <col min="1812" max="1812" width="7.140625" style="130" customWidth="1"/>
    <col min="1813" max="1813" width="6.5703125" style="130" customWidth="1"/>
    <col min="1814" max="1814" width="4.5703125" style="130" customWidth="1"/>
    <col min="1815" max="1815" width="7.85546875" style="130" customWidth="1"/>
    <col min="1816" max="1816" width="8.140625" style="130" customWidth="1"/>
    <col min="1817" max="1820" width="4.5703125" style="130" customWidth="1"/>
    <col min="1821" max="1821" width="11.5703125" style="130"/>
    <col min="1822" max="1822" width="8.42578125" style="130" customWidth="1"/>
    <col min="1823" max="1823" width="5.42578125" style="130" customWidth="1"/>
    <col min="1824" max="1825" width="5.140625" style="130" customWidth="1"/>
    <col min="1826" max="1826" width="6.42578125" style="130" customWidth="1"/>
    <col min="1827" max="1827" width="11.5703125" style="130"/>
    <col min="1828" max="1828" width="8.42578125" style="130" customWidth="1"/>
    <col min="1829" max="1829" width="3.140625" style="130" customWidth="1"/>
    <col min="1830" max="1830" width="5.140625" style="130" customWidth="1"/>
    <col min="1831" max="1831" width="7.42578125" style="130" customWidth="1"/>
    <col min="1832" max="1832" width="4.5703125" style="130" customWidth="1"/>
    <col min="1833" max="2048" width="11.5703125" style="130"/>
    <col min="2049" max="2049" width="1.85546875" style="130" customWidth="1"/>
    <col min="2050" max="2050" width="22.28515625" style="130" customWidth="1"/>
    <col min="2051" max="2052" width="4.5703125" style="130" customWidth="1"/>
    <col min="2053" max="2053" width="7.140625" style="130" customWidth="1"/>
    <col min="2054" max="2054" width="7.85546875" style="130" customWidth="1"/>
    <col min="2055" max="2055" width="4.5703125" style="130" customWidth="1"/>
    <col min="2056" max="2056" width="8.140625" style="130" customWidth="1"/>
    <col min="2057" max="2057" width="27.140625" style="130" customWidth="1"/>
    <col min="2058" max="2058" width="7.140625" style="130" customWidth="1"/>
    <col min="2059" max="2060" width="8.5703125" style="130" customWidth="1"/>
    <col min="2061" max="2061" width="4.5703125" style="130" customWidth="1"/>
    <col min="2062" max="2062" width="7.42578125" style="130" customWidth="1"/>
    <col min="2063" max="2064" width="4.5703125" style="130" customWidth="1"/>
    <col min="2065" max="2065" width="7" style="130" customWidth="1"/>
    <col min="2066" max="2066" width="8.140625" style="130" customWidth="1"/>
    <col min="2067" max="2067" width="8" style="130" customWidth="1"/>
    <col min="2068" max="2068" width="7.140625" style="130" customWidth="1"/>
    <col min="2069" max="2069" width="6.5703125" style="130" customWidth="1"/>
    <col min="2070" max="2070" width="4.5703125" style="130" customWidth="1"/>
    <col min="2071" max="2071" width="7.85546875" style="130" customWidth="1"/>
    <col min="2072" max="2072" width="8.140625" style="130" customWidth="1"/>
    <col min="2073" max="2076" width="4.5703125" style="130" customWidth="1"/>
    <col min="2077" max="2077" width="11.5703125" style="130"/>
    <col min="2078" max="2078" width="8.42578125" style="130" customWidth="1"/>
    <col min="2079" max="2079" width="5.42578125" style="130" customWidth="1"/>
    <col min="2080" max="2081" width="5.140625" style="130" customWidth="1"/>
    <col min="2082" max="2082" width="6.42578125" style="130" customWidth="1"/>
    <col min="2083" max="2083" width="11.5703125" style="130"/>
    <col min="2084" max="2084" width="8.42578125" style="130" customWidth="1"/>
    <col min="2085" max="2085" width="3.140625" style="130" customWidth="1"/>
    <col min="2086" max="2086" width="5.140625" style="130" customWidth="1"/>
    <col min="2087" max="2087" width="7.42578125" style="130" customWidth="1"/>
    <col min="2088" max="2088" width="4.5703125" style="130" customWidth="1"/>
    <col min="2089" max="2304" width="11.5703125" style="130"/>
    <col min="2305" max="2305" width="1.85546875" style="130" customWidth="1"/>
    <col min="2306" max="2306" width="22.28515625" style="130" customWidth="1"/>
    <col min="2307" max="2308" width="4.5703125" style="130" customWidth="1"/>
    <col min="2309" max="2309" width="7.140625" style="130" customWidth="1"/>
    <col min="2310" max="2310" width="7.85546875" style="130" customWidth="1"/>
    <col min="2311" max="2311" width="4.5703125" style="130" customWidth="1"/>
    <col min="2312" max="2312" width="8.140625" style="130" customWidth="1"/>
    <col min="2313" max="2313" width="27.140625" style="130" customWidth="1"/>
    <col min="2314" max="2314" width="7.140625" style="130" customWidth="1"/>
    <col min="2315" max="2316" width="8.5703125" style="130" customWidth="1"/>
    <col min="2317" max="2317" width="4.5703125" style="130" customWidth="1"/>
    <col min="2318" max="2318" width="7.42578125" style="130" customWidth="1"/>
    <col min="2319" max="2320" width="4.5703125" style="130" customWidth="1"/>
    <col min="2321" max="2321" width="7" style="130" customWidth="1"/>
    <col min="2322" max="2322" width="8.140625" style="130" customWidth="1"/>
    <col min="2323" max="2323" width="8" style="130" customWidth="1"/>
    <col min="2324" max="2324" width="7.140625" style="130" customWidth="1"/>
    <col min="2325" max="2325" width="6.5703125" style="130" customWidth="1"/>
    <col min="2326" max="2326" width="4.5703125" style="130" customWidth="1"/>
    <col min="2327" max="2327" width="7.85546875" style="130" customWidth="1"/>
    <col min="2328" max="2328" width="8.140625" style="130" customWidth="1"/>
    <col min="2329" max="2332" width="4.5703125" style="130" customWidth="1"/>
    <col min="2333" max="2333" width="11.5703125" style="130"/>
    <col min="2334" max="2334" width="8.42578125" style="130" customWidth="1"/>
    <col min="2335" max="2335" width="5.42578125" style="130" customWidth="1"/>
    <col min="2336" max="2337" width="5.140625" style="130" customWidth="1"/>
    <col min="2338" max="2338" width="6.42578125" style="130" customWidth="1"/>
    <col min="2339" max="2339" width="11.5703125" style="130"/>
    <col min="2340" max="2340" width="8.42578125" style="130" customWidth="1"/>
    <col min="2341" max="2341" width="3.140625" style="130" customWidth="1"/>
    <col min="2342" max="2342" width="5.140625" style="130" customWidth="1"/>
    <col min="2343" max="2343" width="7.42578125" style="130" customWidth="1"/>
    <col min="2344" max="2344" width="4.5703125" style="130" customWidth="1"/>
    <col min="2345" max="2560" width="11.5703125" style="130"/>
    <col min="2561" max="2561" width="1.85546875" style="130" customWidth="1"/>
    <col min="2562" max="2562" width="22.28515625" style="130" customWidth="1"/>
    <col min="2563" max="2564" width="4.5703125" style="130" customWidth="1"/>
    <col min="2565" max="2565" width="7.140625" style="130" customWidth="1"/>
    <col min="2566" max="2566" width="7.85546875" style="130" customWidth="1"/>
    <col min="2567" max="2567" width="4.5703125" style="130" customWidth="1"/>
    <col min="2568" max="2568" width="8.140625" style="130" customWidth="1"/>
    <col min="2569" max="2569" width="27.140625" style="130" customWidth="1"/>
    <col min="2570" max="2570" width="7.140625" style="130" customWidth="1"/>
    <col min="2571" max="2572" width="8.5703125" style="130" customWidth="1"/>
    <col min="2573" max="2573" width="4.5703125" style="130" customWidth="1"/>
    <col min="2574" max="2574" width="7.42578125" style="130" customWidth="1"/>
    <col min="2575" max="2576" width="4.5703125" style="130" customWidth="1"/>
    <col min="2577" max="2577" width="7" style="130" customWidth="1"/>
    <col min="2578" max="2578" width="8.140625" style="130" customWidth="1"/>
    <col min="2579" max="2579" width="8" style="130" customWidth="1"/>
    <col min="2580" max="2580" width="7.140625" style="130" customWidth="1"/>
    <col min="2581" max="2581" width="6.5703125" style="130" customWidth="1"/>
    <col min="2582" max="2582" width="4.5703125" style="130" customWidth="1"/>
    <col min="2583" max="2583" width="7.85546875" style="130" customWidth="1"/>
    <col min="2584" max="2584" width="8.140625" style="130" customWidth="1"/>
    <col min="2585" max="2588" width="4.5703125" style="130" customWidth="1"/>
    <col min="2589" max="2589" width="11.5703125" style="130"/>
    <col min="2590" max="2590" width="8.42578125" style="130" customWidth="1"/>
    <col min="2591" max="2591" width="5.42578125" style="130" customWidth="1"/>
    <col min="2592" max="2593" width="5.140625" style="130" customWidth="1"/>
    <col min="2594" max="2594" width="6.42578125" style="130" customWidth="1"/>
    <col min="2595" max="2595" width="11.5703125" style="130"/>
    <col min="2596" max="2596" width="8.42578125" style="130" customWidth="1"/>
    <col min="2597" max="2597" width="3.140625" style="130" customWidth="1"/>
    <col min="2598" max="2598" width="5.140625" style="130" customWidth="1"/>
    <col min="2599" max="2599" width="7.42578125" style="130" customWidth="1"/>
    <col min="2600" max="2600" width="4.5703125" style="130" customWidth="1"/>
    <col min="2601" max="2816" width="11.5703125" style="130"/>
    <col min="2817" max="2817" width="1.85546875" style="130" customWidth="1"/>
    <col min="2818" max="2818" width="22.28515625" style="130" customWidth="1"/>
    <col min="2819" max="2820" width="4.5703125" style="130" customWidth="1"/>
    <col min="2821" max="2821" width="7.140625" style="130" customWidth="1"/>
    <col min="2822" max="2822" width="7.85546875" style="130" customWidth="1"/>
    <col min="2823" max="2823" width="4.5703125" style="130" customWidth="1"/>
    <col min="2824" max="2824" width="8.140625" style="130" customWidth="1"/>
    <col min="2825" max="2825" width="27.140625" style="130" customWidth="1"/>
    <col min="2826" max="2826" width="7.140625" style="130" customWidth="1"/>
    <col min="2827" max="2828" width="8.5703125" style="130" customWidth="1"/>
    <col min="2829" max="2829" width="4.5703125" style="130" customWidth="1"/>
    <col min="2830" max="2830" width="7.42578125" style="130" customWidth="1"/>
    <col min="2831" max="2832" width="4.5703125" style="130" customWidth="1"/>
    <col min="2833" max="2833" width="7" style="130" customWidth="1"/>
    <col min="2834" max="2834" width="8.140625" style="130" customWidth="1"/>
    <col min="2835" max="2835" width="8" style="130" customWidth="1"/>
    <col min="2836" max="2836" width="7.140625" style="130" customWidth="1"/>
    <col min="2837" max="2837" width="6.5703125" style="130" customWidth="1"/>
    <col min="2838" max="2838" width="4.5703125" style="130" customWidth="1"/>
    <col min="2839" max="2839" width="7.85546875" style="130" customWidth="1"/>
    <col min="2840" max="2840" width="8.140625" style="130" customWidth="1"/>
    <col min="2841" max="2844" width="4.5703125" style="130" customWidth="1"/>
    <col min="2845" max="2845" width="11.5703125" style="130"/>
    <col min="2846" max="2846" width="8.42578125" style="130" customWidth="1"/>
    <col min="2847" max="2847" width="5.42578125" style="130" customWidth="1"/>
    <col min="2848" max="2849" width="5.140625" style="130" customWidth="1"/>
    <col min="2850" max="2850" width="6.42578125" style="130" customWidth="1"/>
    <col min="2851" max="2851" width="11.5703125" style="130"/>
    <col min="2852" max="2852" width="8.42578125" style="130" customWidth="1"/>
    <col min="2853" max="2853" width="3.140625" style="130" customWidth="1"/>
    <col min="2854" max="2854" width="5.140625" style="130" customWidth="1"/>
    <col min="2855" max="2855" width="7.42578125" style="130" customWidth="1"/>
    <col min="2856" max="2856" width="4.5703125" style="130" customWidth="1"/>
    <col min="2857" max="3072" width="11.5703125" style="130"/>
    <col min="3073" max="3073" width="1.85546875" style="130" customWidth="1"/>
    <col min="3074" max="3074" width="22.28515625" style="130" customWidth="1"/>
    <col min="3075" max="3076" width="4.5703125" style="130" customWidth="1"/>
    <col min="3077" max="3077" width="7.140625" style="130" customWidth="1"/>
    <col min="3078" max="3078" width="7.85546875" style="130" customWidth="1"/>
    <col min="3079" max="3079" width="4.5703125" style="130" customWidth="1"/>
    <col min="3080" max="3080" width="8.140625" style="130" customWidth="1"/>
    <col min="3081" max="3081" width="27.140625" style="130" customWidth="1"/>
    <col min="3082" max="3082" width="7.140625" style="130" customWidth="1"/>
    <col min="3083" max="3084" width="8.5703125" style="130" customWidth="1"/>
    <col min="3085" max="3085" width="4.5703125" style="130" customWidth="1"/>
    <col min="3086" max="3086" width="7.42578125" style="130" customWidth="1"/>
    <col min="3087" max="3088" width="4.5703125" style="130" customWidth="1"/>
    <col min="3089" max="3089" width="7" style="130" customWidth="1"/>
    <col min="3090" max="3090" width="8.140625" style="130" customWidth="1"/>
    <col min="3091" max="3091" width="8" style="130" customWidth="1"/>
    <col min="3092" max="3092" width="7.140625" style="130" customWidth="1"/>
    <col min="3093" max="3093" width="6.5703125" style="130" customWidth="1"/>
    <col min="3094" max="3094" width="4.5703125" style="130" customWidth="1"/>
    <col min="3095" max="3095" width="7.85546875" style="130" customWidth="1"/>
    <col min="3096" max="3096" width="8.140625" style="130" customWidth="1"/>
    <col min="3097" max="3100" width="4.5703125" style="130" customWidth="1"/>
    <col min="3101" max="3101" width="11.5703125" style="130"/>
    <col min="3102" max="3102" width="8.42578125" style="130" customWidth="1"/>
    <col min="3103" max="3103" width="5.42578125" style="130" customWidth="1"/>
    <col min="3104" max="3105" width="5.140625" style="130" customWidth="1"/>
    <col min="3106" max="3106" width="6.42578125" style="130" customWidth="1"/>
    <col min="3107" max="3107" width="11.5703125" style="130"/>
    <col min="3108" max="3108" width="8.42578125" style="130" customWidth="1"/>
    <col min="3109" max="3109" width="3.140625" style="130" customWidth="1"/>
    <col min="3110" max="3110" width="5.140625" style="130" customWidth="1"/>
    <col min="3111" max="3111" width="7.42578125" style="130" customWidth="1"/>
    <col min="3112" max="3112" width="4.5703125" style="130" customWidth="1"/>
    <col min="3113" max="3328" width="11.5703125" style="130"/>
    <col min="3329" max="3329" width="1.85546875" style="130" customWidth="1"/>
    <col min="3330" max="3330" width="22.28515625" style="130" customWidth="1"/>
    <col min="3331" max="3332" width="4.5703125" style="130" customWidth="1"/>
    <col min="3333" max="3333" width="7.140625" style="130" customWidth="1"/>
    <col min="3334" max="3334" width="7.85546875" style="130" customWidth="1"/>
    <col min="3335" max="3335" width="4.5703125" style="130" customWidth="1"/>
    <col min="3336" max="3336" width="8.140625" style="130" customWidth="1"/>
    <col min="3337" max="3337" width="27.140625" style="130" customWidth="1"/>
    <col min="3338" max="3338" width="7.140625" style="130" customWidth="1"/>
    <col min="3339" max="3340" width="8.5703125" style="130" customWidth="1"/>
    <col min="3341" max="3341" width="4.5703125" style="130" customWidth="1"/>
    <col min="3342" max="3342" width="7.42578125" style="130" customWidth="1"/>
    <col min="3343" max="3344" width="4.5703125" style="130" customWidth="1"/>
    <col min="3345" max="3345" width="7" style="130" customWidth="1"/>
    <col min="3346" max="3346" width="8.140625" style="130" customWidth="1"/>
    <col min="3347" max="3347" width="8" style="130" customWidth="1"/>
    <col min="3348" max="3348" width="7.140625" style="130" customWidth="1"/>
    <col min="3349" max="3349" width="6.5703125" style="130" customWidth="1"/>
    <col min="3350" max="3350" width="4.5703125" style="130" customWidth="1"/>
    <col min="3351" max="3351" width="7.85546875" style="130" customWidth="1"/>
    <col min="3352" max="3352" width="8.140625" style="130" customWidth="1"/>
    <col min="3353" max="3356" width="4.5703125" style="130" customWidth="1"/>
    <col min="3357" max="3357" width="11.5703125" style="130"/>
    <col min="3358" max="3358" width="8.42578125" style="130" customWidth="1"/>
    <col min="3359" max="3359" width="5.42578125" style="130" customWidth="1"/>
    <col min="3360" max="3361" width="5.140625" style="130" customWidth="1"/>
    <col min="3362" max="3362" width="6.42578125" style="130" customWidth="1"/>
    <col min="3363" max="3363" width="11.5703125" style="130"/>
    <col min="3364" max="3364" width="8.42578125" style="130" customWidth="1"/>
    <col min="3365" max="3365" width="3.140625" style="130" customWidth="1"/>
    <col min="3366" max="3366" width="5.140625" style="130" customWidth="1"/>
    <col min="3367" max="3367" width="7.42578125" style="130" customWidth="1"/>
    <col min="3368" max="3368" width="4.5703125" style="130" customWidth="1"/>
    <col min="3369" max="3584" width="11.5703125" style="130"/>
    <col min="3585" max="3585" width="1.85546875" style="130" customWidth="1"/>
    <col min="3586" max="3586" width="22.28515625" style="130" customWidth="1"/>
    <col min="3587" max="3588" width="4.5703125" style="130" customWidth="1"/>
    <col min="3589" max="3589" width="7.140625" style="130" customWidth="1"/>
    <col min="3590" max="3590" width="7.85546875" style="130" customWidth="1"/>
    <col min="3591" max="3591" width="4.5703125" style="130" customWidth="1"/>
    <col min="3592" max="3592" width="8.140625" style="130" customWidth="1"/>
    <col min="3593" max="3593" width="27.140625" style="130" customWidth="1"/>
    <col min="3594" max="3594" width="7.140625" style="130" customWidth="1"/>
    <col min="3595" max="3596" width="8.5703125" style="130" customWidth="1"/>
    <col min="3597" max="3597" width="4.5703125" style="130" customWidth="1"/>
    <col min="3598" max="3598" width="7.42578125" style="130" customWidth="1"/>
    <col min="3599" max="3600" width="4.5703125" style="130" customWidth="1"/>
    <col min="3601" max="3601" width="7" style="130" customWidth="1"/>
    <col min="3602" max="3602" width="8.140625" style="130" customWidth="1"/>
    <col min="3603" max="3603" width="8" style="130" customWidth="1"/>
    <col min="3604" max="3604" width="7.140625" style="130" customWidth="1"/>
    <col min="3605" max="3605" width="6.5703125" style="130" customWidth="1"/>
    <col min="3606" max="3606" width="4.5703125" style="130" customWidth="1"/>
    <col min="3607" max="3607" width="7.85546875" style="130" customWidth="1"/>
    <col min="3608" max="3608" width="8.140625" style="130" customWidth="1"/>
    <col min="3609" max="3612" width="4.5703125" style="130" customWidth="1"/>
    <col min="3613" max="3613" width="11.5703125" style="130"/>
    <col min="3614" max="3614" width="8.42578125" style="130" customWidth="1"/>
    <col min="3615" max="3615" width="5.42578125" style="130" customWidth="1"/>
    <col min="3616" max="3617" width="5.140625" style="130" customWidth="1"/>
    <col min="3618" max="3618" width="6.42578125" style="130" customWidth="1"/>
    <col min="3619" max="3619" width="11.5703125" style="130"/>
    <col min="3620" max="3620" width="8.42578125" style="130" customWidth="1"/>
    <col min="3621" max="3621" width="3.140625" style="130" customWidth="1"/>
    <col min="3622" max="3622" width="5.140625" style="130" customWidth="1"/>
    <col min="3623" max="3623" width="7.42578125" style="130" customWidth="1"/>
    <col min="3624" max="3624" width="4.5703125" style="130" customWidth="1"/>
    <col min="3625" max="3840" width="11.5703125" style="130"/>
    <col min="3841" max="3841" width="1.85546875" style="130" customWidth="1"/>
    <col min="3842" max="3842" width="22.28515625" style="130" customWidth="1"/>
    <col min="3843" max="3844" width="4.5703125" style="130" customWidth="1"/>
    <col min="3845" max="3845" width="7.140625" style="130" customWidth="1"/>
    <col min="3846" max="3846" width="7.85546875" style="130" customWidth="1"/>
    <col min="3847" max="3847" width="4.5703125" style="130" customWidth="1"/>
    <col min="3848" max="3848" width="8.140625" style="130" customWidth="1"/>
    <col min="3849" max="3849" width="27.140625" style="130" customWidth="1"/>
    <col min="3850" max="3850" width="7.140625" style="130" customWidth="1"/>
    <col min="3851" max="3852" width="8.5703125" style="130" customWidth="1"/>
    <col min="3853" max="3853" width="4.5703125" style="130" customWidth="1"/>
    <col min="3854" max="3854" width="7.42578125" style="130" customWidth="1"/>
    <col min="3855" max="3856" width="4.5703125" style="130" customWidth="1"/>
    <col min="3857" max="3857" width="7" style="130" customWidth="1"/>
    <col min="3858" max="3858" width="8.140625" style="130" customWidth="1"/>
    <col min="3859" max="3859" width="8" style="130" customWidth="1"/>
    <col min="3860" max="3860" width="7.140625" style="130" customWidth="1"/>
    <col min="3861" max="3861" width="6.5703125" style="130" customWidth="1"/>
    <col min="3862" max="3862" width="4.5703125" style="130" customWidth="1"/>
    <col min="3863" max="3863" width="7.85546875" style="130" customWidth="1"/>
    <col min="3864" max="3864" width="8.140625" style="130" customWidth="1"/>
    <col min="3865" max="3868" width="4.5703125" style="130" customWidth="1"/>
    <col min="3869" max="3869" width="11.5703125" style="130"/>
    <col min="3870" max="3870" width="8.42578125" style="130" customWidth="1"/>
    <col min="3871" max="3871" width="5.42578125" style="130" customWidth="1"/>
    <col min="3872" max="3873" width="5.140625" style="130" customWidth="1"/>
    <col min="3874" max="3874" width="6.42578125" style="130" customWidth="1"/>
    <col min="3875" max="3875" width="11.5703125" style="130"/>
    <col min="3876" max="3876" width="8.42578125" style="130" customWidth="1"/>
    <col min="3877" max="3877" width="3.140625" style="130" customWidth="1"/>
    <col min="3878" max="3878" width="5.140625" style="130" customWidth="1"/>
    <col min="3879" max="3879" width="7.42578125" style="130" customWidth="1"/>
    <col min="3880" max="3880" width="4.5703125" style="130" customWidth="1"/>
    <col min="3881" max="4096" width="11.5703125" style="130"/>
    <col min="4097" max="4097" width="1.85546875" style="130" customWidth="1"/>
    <col min="4098" max="4098" width="22.28515625" style="130" customWidth="1"/>
    <col min="4099" max="4100" width="4.5703125" style="130" customWidth="1"/>
    <col min="4101" max="4101" width="7.140625" style="130" customWidth="1"/>
    <col min="4102" max="4102" width="7.85546875" style="130" customWidth="1"/>
    <col min="4103" max="4103" width="4.5703125" style="130" customWidth="1"/>
    <col min="4104" max="4104" width="8.140625" style="130" customWidth="1"/>
    <col min="4105" max="4105" width="27.140625" style="130" customWidth="1"/>
    <col min="4106" max="4106" width="7.140625" style="130" customWidth="1"/>
    <col min="4107" max="4108" width="8.5703125" style="130" customWidth="1"/>
    <col min="4109" max="4109" width="4.5703125" style="130" customWidth="1"/>
    <col min="4110" max="4110" width="7.42578125" style="130" customWidth="1"/>
    <col min="4111" max="4112" width="4.5703125" style="130" customWidth="1"/>
    <col min="4113" max="4113" width="7" style="130" customWidth="1"/>
    <col min="4114" max="4114" width="8.140625" style="130" customWidth="1"/>
    <col min="4115" max="4115" width="8" style="130" customWidth="1"/>
    <col min="4116" max="4116" width="7.140625" style="130" customWidth="1"/>
    <col min="4117" max="4117" width="6.5703125" style="130" customWidth="1"/>
    <col min="4118" max="4118" width="4.5703125" style="130" customWidth="1"/>
    <col min="4119" max="4119" width="7.85546875" style="130" customWidth="1"/>
    <col min="4120" max="4120" width="8.140625" style="130" customWidth="1"/>
    <col min="4121" max="4124" width="4.5703125" style="130" customWidth="1"/>
    <col min="4125" max="4125" width="11.5703125" style="130"/>
    <col min="4126" max="4126" width="8.42578125" style="130" customWidth="1"/>
    <col min="4127" max="4127" width="5.42578125" style="130" customWidth="1"/>
    <col min="4128" max="4129" width="5.140625" style="130" customWidth="1"/>
    <col min="4130" max="4130" width="6.42578125" style="130" customWidth="1"/>
    <col min="4131" max="4131" width="11.5703125" style="130"/>
    <col min="4132" max="4132" width="8.42578125" style="130" customWidth="1"/>
    <col min="4133" max="4133" width="3.140625" style="130" customWidth="1"/>
    <col min="4134" max="4134" width="5.140625" style="130" customWidth="1"/>
    <col min="4135" max="4135" width="7.42578125" style="130" customWidth="1"/>
    <col min="4136" max="4136" width="4.5703125" style="130" customWidth="1"/>
    <col min="4137" max="4352" width="11.5703125" style="130"/>
    <col min="4353" max="4353" width="1.85546875" style="130" customWidth="1"/>
    <col min="4354" max="4354" width="22.28515625" style="130" customWidth="1"/>
    <col min="4355" max="4356" width="4.5703125" style="130" customWidth="1"/>
    <col min="4357" max="4357" width="7.140625" style="130" customWidth="1"/>
    <col min="4358" max="4358" width="7.85546875" style="130" customWidth="1"/>
    <col min="4359" max="4359" width="4.5703125" style="130" customWidth="1"/>
    <col min="4360" max="4360" width="8.140625" style="130" customWidth="1"/>
    <col min="4361" max="4361" width="27.140625" style="130" customWidth="1"/>
    <col min="4362" max="4362" width="7.140625" style="130" customWidth="1"/>
    <col min="4363" max="4364" width="8.5703125" style="130" customWidth="1"/>
    <col min="4365" max="4365" width="4.5703125" style="130" customWidth="1"/>
    <col min="4366" max="4366" width="7.42578125" style="130" customWidth="1"/>
    <col min="4367" max="4368" width="4.5703125" style="130" customWidth="1"/>
    <col min="4369" max="4369" width="7" style="130" customWidth="1"/>
    <col min="4370" max="4370" width="8.140625" style="130" customWidth="1"/>
    <col min="4371" max="4371" width="8" style="130" customWidth="1"/>
    <col min="4372" max="4372" width="7.140625" style="130" customWidth="1"/>
    <col min="4373" max="4373" width="6.5703125" style="130" customWidth="1"/>
    <col min="4374" max="4374" width="4.5703125" style="130" customWidth="1"/>
    <col min="4375" max="4375" width="7.85546875" style="130" customWidth="1"/>
    <col min="4376" max="4376" width="8.140625" style="130" customWidth="1"/>
    <col min="4377" max="4380" width="4.5703125" style="130" customWidth="1"/>
    <col min="4381" max="4381" width="11.5703125" style="130"/>
    <col min="4382" max="4382" width="8.42578125" style="130" customWidth="1"/>
    <col min="4383" max="4383" width="5.42578125" style="130" customWidth="1"/>
    <col min="4384" max="4385" width="5.140625" style="130" customWidth="1"/>
    <col min="4386" max="4386" width="6.42578125" style="130" customWidth="1"/>
    <col min="4387" max="4387" width="11.5703125" style="130"/>
    <col min="4388" max="4388" width="8.42578125" style="130" customWidth="1"/>
    <col min="4389" max="4389" width="3.140625" style="130" customWidth="1"/>
    <col min="4390" max="4390" width="5.140625" style="130" customWidth="1"/>
    <col min="4391" max="4391" width="7.42578125" style="130" customWidth="1"/>
    <col min="4392" max="4392" width="4.5703125" style="130" customWidth="1"/>
    <col min="4393" max="4608" width="11.5703125" style="130"/>
    <col min="4609" max="4609" width="1.85546875" style="130" customWidth="1"/>
    <col min="4610" max="4610" width="22.28515625" style="130" customWidth="1"/>
    <col min="4611" max="4612" width="4.5703125" style="130" customWidth="1"/>
    <col min="4613" max="4613" width="7.140625" style="130" customWidth="1"/>
    <col min="4614" max="4614" width="7.85546875" style="130" customWidth="1"/>
    <col min="4615" max="4615" width="4.5703125" style="130" customWidth="1"/>
    <col min="4616" max="4616" width="8.140625" style="130" customWidth="1"/>
    <col min="4617" max="4617" width="27.140625" style="130" customWidth="1"/>
    <col min="4618" max="4618" width="7.140625" style="130" customWidth="1"/>
    <col min="4619" max="4620" width="8.5703125" style="130" customWidth="1"/>
    <col min="4621" max="4621" width="4.5703125" style="130" customWidth="1"/>
    <col min="4622" max="4622" width="7.42578125" style="130" customWidth="1"/>
    <col min="4623" max="4624" width="4.5703125" style="130" customWidth="1"/>
    <col min="4625" max="4625" width="7" style="130" customWidth="1"/>
    <col min="4626" max="4626" width="8.140625" style="130" customWidth="1"/>
    <col min="4627" max="4627" width="8" style="130" customWidth="1"/>
    <col min="4628" max="4628" width="7.140625" style="130" customWidth="1"/>
    <col min="4629" max="4629" width="6.5703125" style="130" customWidth="1"/>
    <col min="4630" max="4630" width="4.5703125" style="130" customWidth="1"/>
    <col min="4631" max="4631" width="7.85546875" style="130" customWidth="1"/>
    <col min="4632" max="4632" width="8.140625" style="130" customWidth="1"/>
    <col min="4633" max="4636" width="4.5703125" style="130" customWidth="1"/>
    <col min="4637" max="4637" width="11.5703125" style="130"/>
    <col min="4638" max="4638" width="8.42578125" style="130" customWidth="1"/>
    <col min="4639" max="4639" width="5.42578125" style="130" customWidth="1"/>
    <col min="4640" max="4641" width="5.140625" style="130" customWidth="1"/>
    <col min="4642" max="4642" width="6.42578125" style="130" customWidth="1"/>
    <col min="4643" max="4643" width="11.5703125" style="130"/>
    <col min="4644" max="4644" width="8.42578125" style="130" customWidth="1"/>
    <col min="4645" max="4645" width="3.140625" style="130" customWidth="1"/>
    <col min="4646" max="4646" width="5.140625" style="130" customWidth="1"/>
    <col min="4647" max="4647" width="7.42578125" style="130" customWidth="1"/>
    <col min="4648" max="4648" width="4.5703125" style="130" customWidth="1"/>
    <col min="4649" max="4864" width="11.5703125" style="130"/>
    <col min="4865" max="4865" width="1.85546875" style="130" customWidth="1"/>
    <col min="4866" max="4866" width="22.28515625" style="130" customWidth="1"/>
    <col min="4867" max="4868" width="4.5703125" style="130" customWidth="1"/>
    <col min="4869" max="4869" width="7.140625" style="130" customWidth="1"/>
    <col min="4870" max="4870" width="7.85546875" style="130" customWidth="1"/>
    <col min="4871" max="4871" width="4.5703125" style="130" customWidth="1"/>
    <col min="4872" max="4872" width="8.140625" style="130" customWidth="1"/>
    <col min="4873" max="4873" width="27.140625" style="130" customWidth="1"/>
    <col min="4874" max="4874" width="7.140625" style="130" customWidth="1"/>
    <col min="4875" max="4876" width="8.5703125" style="130" customWidth="1"/>
    <col min="4877" max="4877" width="4.5703125" style="130" customWidth="1"/>
    <col min="4878" max="4878" width="7.42578125" style="130" customWidth="1"/>
    <col min="4879" max="4880" width="4.5703125" style="130" customWidth="1"/>
    <col min="4881" max="4881" width="7" style="130" customWidth="1"/>
    <col min="4882" max="4882" width="8.140625" style="130" customWidth="1"/>
    <col min="4883" max="4883" width="8" style="130" customWidth="1"/>
    <col min="4884" max="4884" width="7.140625" style="130" customWidth="1"/>
    <col min="4885" max="4885" width="6.5703125" style="130" customWidth="1"/>
    <col min="4886" max="4886" width="4.5703125" style="130" customWidth="1"/>
    <col min="4887" max="4887" width="7.85546875" style="130" customWidth="1"/>
    <col min="4888" max="4888" width="8.140625" style="130" customWidth="1"/>
    <col min="4889" max="4892" width="4.5703125" style="130" customWidth="1"/>
    <col min="4893" max="4893" width="11.5703125" style="130"/>
    <col min="4894" max="4894" width="8.42578125" style="130" customWidth="1"/>
    <col min="4895" max="4895" width="5.42578125" style="130" customWidth="1"/>
    <col min="4896" max="4897" width="5.140625" style="130" customWidth="1"/>
    <col min="4898" max="4898" width="6.42578125" style="130" customWidth="1"/>
    <col min="4899" max="4899" width="11.5703125" style="130"/>
    <col min="4900" max="4900" width="8.42578125" style="130" customWidth="1"/>
    <col min="4901" max="4901" width="3.140625" style="130" customWidth="1"/>
    <col min="4902" max="4902" width="5.140625" style="130" customWidth="1"/>
    <col min="4903" max="4903" width="7.42578125" style="130" customWidth="1"/>
    <col min="4904" max="4904" width="4.5703125" style="130" customWidth="1"/>
    <col min="4905" max="5120" width="11.5703125" style="130"/>
    <col min="5121" max="5121" width="1.85546875" style="130" customWidth="1"/>
    <col min="5122" max="5122" width="22.28515625" style="130" customWidth="1"/>
    <col min="5123" max="5124" width="4.5703125" style="130" customWidth="1"/>
    <col min="5125" max="5125" width="7.140625" style="130" customWidth="1"/>
    <col min="5126" max="5126" width="7.85546875" style="130" customWidth="1"/>
    <col min="5127" max="5127" width="4.5703125" style="130" customWidth="1"/>
    <col min="5128" max="5128" width="8.140625" style="130" customWidth="1"/>
    <col min="5129" max="5129" width="27.140625" style="130" customWidth="1"/>
    <col min="5130" max="5130" width="7.140625" style="130" customWidth="1"/>
    <col min="5131" max="5132" width="8.5703125" style="130" customWidth="1"/>
    <col min="5133" max="5133" width="4.5703125" style="130" customWidth="1"/>
    <col min="5134" max="5134" width="7.42578125" style="130" customWidth="1"/>
    <col min="5135" max="5136" width="4.5703125" style="130" customWidth="1"/>
    <col min="5137" max="5137" width="7" style="130" customWidth="1"/>
    <col min="5138" max="5138" width="8.140625" style="130" customWidth="1"/>
    <col min="5139" max="5139" width="8" style="130" customWidth="1"/>
    <col min="5140" max="5140" width="7.140625" style="130" customWidth="1"/>
    <col min="5141" max="5141" width="6.5703125" style="130" customWidth="1"/>
    <col min="5142" max="5142" width="4.5703125" style="130" customWidth="1"/>
    <col min="5143" max="5143" width="7.85546875" style="130" customWidth="1"/>
    <col min="5144" max="5144" width="8.140625" style="130" customWidth="1"/>
    <col min="5145" max="5148" width="4.5703125" style="130" customWidth="1"/>
    <col min="5149" max="5149" width="11.5703125" style="130"/>
    <col min="5150" max="5150" width="8.42578125" style="130" customWidth="1"/>
    <col min="5151" max="5151" width="5.42578125" style="130" customWidth="1"/>
    <col min="5152" max="5153" width="5.140625" style="130" customWidth="1"/>
    <col min="5154" max="5154" width="6.42578125" style="130" customWidth="1"/>
    <col min="5155" max="5155" width="11.5703125" style="130"/>
    <col min="5156" max="5156" width="8.42578125" style="130" customWidth="1"/>
    <col min="5157" max="5157" width="3.140625" style="130" customWidth="1"/>
    <col min="5158" max="5158" width="5.140625" style="130" customWidth="1"/>
    <col min="5159" max="5159" width="7.42578125" style="130" customWidth="1"/>
    <col min="5160" max="5160" width="4.5703125" style="130" customWidth="1"/>
    <col min="5161" max="5376" width="11.5703125" style="130"/>
    <col min="5377" max="5377" width="1.85546875" style="130" customWidth="1"/>
    <col min="5378" max="5378" width="22.28515625" style="130" customWidth="1"/>
    <col min="5379" max="5380" width="4.5703125" style="130" customWidth="1"/>
    <col min="5381" max="5381" width="7.140625" style="130" customWidth="1"/>
    <col min="5382" max="5382" width="7.85546875" style="130" customWidth="1"/>
    <col min="5383" max="5383" width="4.5703125" style="130" customWidth="1"/>
    <col min="5384" max="5384" width="8.140625" style="130" customWidth="1"/>
    <col min="5385" max="5385" width="27.140625" style="130" customWidth="1"/>
    <col min="5386" max="5386" width="7.140625" style="130" customWidth="1"/>
    <col min="5387" max="5388" width="8.5703125" style="130" customWidth="1"/>
    <col min="5389" max="5389" width="4.5703125" style="130" customWidth="1"/>
    <col min="5390" max="5390" width="7.42578125" style="130" customWidth="1"/>
    <col min="5391" max="5392" width="4.5703125" style="130" customWidth="1"/>
    <col min="5393" max="5393" width="7" style="130" customWidth="1"/>
    <col min="5394" max="5394" width="8.140625" style="130" customWidth="1"/>
    <col min="5395" max="5395" width="8" style="130" customWidth="1"/>
    <col min="5396" max="5396" width="7.140625" style="130" customWidth="1"/>
    <col min="5397" max="5397" width="6.5703125" style="130" customWidth="1"/>
    <col min="5398" max="5398" width="4.5703125" style="130" customWidth="1"/>
    <col min="5399" max="5399" width="7.85546875" style="130" customWidth="1"/>
    <col min="5400" max="5400" width="8.140625" style="130" customWidth="1"/>
    <col min="5401" max="5404" width="4.5703125" style="130" customWidth="1"/>
    <col min="5405" max="5405" width="11.5703125" style="130"/>
    <col min="5406" max="5406" width="8.42578125" style="130" customWidth="1"/>
    <col min="5407" max="5407" width="5.42578125" style="130" customWidth="1"/>
    <col min="5408" max="5409" width="5.140625" style="130" customWidth="1"/>
    <col min="5410" max="5410" width="6.42578125" style="130" customWidth="1"/>
    <col min="5411" max="5411" width="11.5703125" style="130"/>
    <col min="5412" max="5412" width="8.42578125" style="130" customWidth="1"/>
    <col min="5413" max="5413" width="3.140625" style="130" customWidth="1"/>
    <col min="5414" max="5414" width="5.140625" style="130" customWidth="1"/>
    <col min="5415" max="5415" width="7.42578125" style="130" customWidth="1"/>
    <col min="5416" max="5416" width="4.5703125" style="130" customWidth="1"/>
    <col min="5417" max="5632" width="11.5703125" style="130"/>
    <col min="5633" max="5633" width="1.85546875" style="130" customWidth="1"/>
    <col min="5634" max="5634" width="22.28515625" style="130" customWidth="1"/>
    <col min="5635" max="5636" width="4.5703125" style="130" customWidth="1"/>
    <col min="5637" max="5637" width="7.140625" style="130" customWidth="1"/>
    <col min="5638" max="5638" width="7.85546875" style="130" customWidth="1"/>
    <col min="5639" max="5639" width="4.5703125" style="130" customWidth="1"/>
    <col min="5640" max="5640" width="8.140625" style="130" customWidth="1"/>
    <col min="5641" max="5641" width="27.140625" style="130" customWidth="1"/>
    <col min="5642" max="5642" width="7.140625" style="130" customWidth="1"/>
    <col min="5643" max="5644" width="8.5703125" style="130" customWidth="1"/>
    <col min="5645" max="5645" width="4.5703125" style="130" customWidth="1"/>
    <col min="5646" max="5646" width="7.42578125" style="130" customWidth="1"/>
    <col min="5647" max="5648" width="4.5703125" style="130" customWidth="1"/>
    <col min="5649" max="5649" width="7" style="130" customWidth="1"/>
    <col min="5650" max="5650" width="8.140625" style="130" customWidth="1"/>
    <col min="5651" max="5651" width="8" style="130" customWidth="1"/>
    <col min="5652" max="5652" width="7.140625" style="130" customWidth="1"/>
    <col min="5653" max="5653" width="6.5703125" style="130" customWidth="1"/>
    <col min="5654" max="5654" width="4.5703125" style="130" customWidth="1"/>
    <col min="5655" max="5655" width="7.85546875" style="130" customWidth="1"/>
    <col min="5656" max="5656" width="8.140625" style="130" customWidth="1"/>
    <col min="5657" max="5660" width="4.5703125" style="130" customWidth="1"/>
    <col min="5661" max="5661" width="11.5703125" style="130"/>
    <col min="5662" max="5662" width="8.42578125" style="130" customWidth="1"/>
    <col min="5663" max="5663" width="5.42578125" style="130" customWidth="1"/>
    <col min="5664" max="5665" width="5.140625" style="130" customWidth="1"/>
    <col min="5666" max="5666" width="6.42578125" style="130" customWidth="1"/>
    <col min="5667" max="5667" width="11.5703125" style="130"/>
    <col min="5668" max="5668" width="8.42578125" style="130" customWidth="1"/>
    <col min="5669" max="5669" width="3.140625" style="130" customWidth="1"/>
    <col min="5670" max="5670" width="5.140625" style="130" customWidth="1"/>
    <col min="5671" max="5671" width="7.42578125" style="130" customWidth="1"/>
    <col min="5672" max="5672" width="4.5703125" style="130" customWidth="1"/>
    <col min="5673" max="5888" width="11.5703125" style="130"/>
    <col min="5889" max="5889" width="1.85546875" style="130" customWidth="1"/>
    <col min="5890" max="5890" width="22.28515625" style="130" customWidth="1"/>
    <col min="5891" max="5892" width="4.5703125" style="130" customWidth="1"/>
    <col min="5893" max="5893" width="7.140625" style="130" customWidth="1"/>
    <col min="5894" max="5894" width="7.85546875" style="130" customWidth="1"/>
    <col min="5895" max="5895" width="4.5703125" style="130" customWidth="1"/>
    <col min="5896" max="5896" width="8.140625" style="130" customWidth="1"/>
    <col min="5897" max="5897" width="27.140625" style="130" customWidth="1"/>
    <col min="5898" max="5898" width="7.140625" style="130" customWidth="1"/>
    <col min="5899" max="5900" width="8.5703125" style="130" customWidth="1"/>
    <col min="5901" max="5901" width="4.5703125" style="130" customWidth="1"/>
    <col min="5902" max="5902" width="7.42578125" style="130" customWidth="1"/>
    <col min="5903" max="5904" width="4.5703125" style="130" customWidth="1"/>
    <col min="5905" max="5905" width="7" style="130" customWidth="1"/>
    <col min="5906" max="5906" width="8.140625" style="130" customWidth="1"/>
    <col min="5907" max="5907" width="8" style="130" customWidth="1"/>
    <col min="5908" max="5908" width="7.140625" style="130" customWidth="1"/>
    <col min="5909" max="5909" width="6.5703125" style="130" customWidth="1"/>
    <col min="5910" max="5910" width="4.5703125" style="130" customWidth="1"/>
    <col min="5911" max="5911" width="7.85546875" style="130" customWidth="1"/>
    <col min="5912" max="5912" width="8.140625" style="130" customWidth="1"/>
    <col min="5913" max="5916" width="4.5703125" style="130" customWidth="1"/>
    <col min="5917" max="5917" width="11.5703125" style="130"/>
    <col min="5918" max="5918" width="8.42578125" style="130" customWidth="1"/>
    <col min="5919" max="5919" width="5.42578125" style="130" customWidth="1"/>
    <col min="5920" max="5921" width="5.140625" style="130" customWidth="1"/>
    <col min="5922" max="5922" width="6.42578125" style="130" customWidth="1"/>
    <col min="5923" max="5923" width="11.5703125" style="130"/>
    <col min="5924" max="5924" width="8.42578125" style="130" customWidth="1"/>
    <col min="5925" max="5925" width="3.140625" style="130" customWidth="1"/>
    <col min="5926" max="5926" width="5.140625" style="130" customWidth="1"/>
    <col min="5927" max="5927" width="7.42578125" style="130" customWidth="1"/>
    <col min="5928" max="5928" width="4.5703125" style="130" customWidth="1"/>
    <col min="5929" max="6144" width="11.5703125" style="130"/>
    <col min="6145" max="6145" width="1.85546875" style="130" customWidth="1"/>
    <col min="6146" max="6146" width="22.28515625" style="130" customWidth="1"/>
    <col min="6147" max="6148" width="4.5703125" style="130" customWidth="1"/>
    <col min="6149" max="6149" width="7.140625" style="130" customWidth="1"/>
    <col min="6150" max="6150" width="7.85546875" style="130" customWidth="1"/>
    <col min="6151" max="6151" width="4.5703125" style="130" customWidth="1"/>
    <col min="6152" max="6152" width="8.140625" style="130" customWidth="1"/>
    <col min="6153" max="6153" width="27.140625" style="130" customWidth="1"/>
    <col min="6154" max="6154" width="7.140625" style="130" customWidth="1"/>
    <col min="6155" max="6156" width="8.5703125" style="130" customWidth="1"/>
    <col min="6157" max="6157" width="4.5703125" style="130" customWidth="1"/>
    <col min="6158" max="6158" width="7.42578125" style="130" customWidth="1"/>
    <col min="6159" max="6160" width="4.5703125" style="130" customWidth="1"/>
    <col min="6161" max="6161" width="7" style="130" customWidth="1"/>
    <col min="6162" max="6162" width="8.140625" style="130" customWidth="1"/>
    <col min="6163" max="6163" width="8" style="130" customWidth="1"/>
    <col min="6164" max="6164" width="7.140625" style="130" customWidth="1"/>
    <col min="6165" max="6165" width="6.5703125" style="130" customWidth="1"/>
    <col min="6166" max="6166" width="4.5703125" style="130" customWidth="1"/>
    <col min="6167" max="6167" width="7.85546875" style="130" customWidth="1"/>
    <col min="6168" max="6168" width="8.140625" style="130" customWidth="1"/>
    <col min="6169" max="6172" width="4.5703125" style="130" customWidth="1"/>
    <col min="6173" max="6173" width="11.5703125" style="130"/>
    <col min="6174" max="6174" width="8.42578125" style="130" customWidth="1"/>
    <col min="6175" max="6175" width="5.42578125" style="130" customWidth="1"/>
    <col min="6176" max="6177" width="5.140625" style="130" customWidth="1"/>
    <col min="6178" max="6178" width="6.42578125" style="130" customWidth="1"/>
    <col min="6179" max="6179" width="11.5703125" style="130"/>
    <col min="6180" max="6180" width="8.42578125" style="130" customWidth="1"/>
    <col min="6181" max="6181" width="3.140625" style="130" customWidth="1"/>
    <col min="6182" max="6182" width="5.140625" style="130" customWidth="1"/>
    <col min="6183" max="6183" width="7.42578125" style="130" customWidth="1"/>
    <col min="6184" max="6184" width="4.5703125" style="130" customWidth="1"/>
    <col min="6185" max="6400" width="11.5703125" style="130"/>
    <col min="6401" max="6401" width="1.85546875" style="130" customWidth="1"/>
    <col min="6402" max="6402" width="22.28515625" style="130" customWidth="1"/>
    <col min="6403" max="6404" width="4.5703125" style="130" customWidth="1"/>
    <col min="6405" max="6405" width="7.140625" style="130" customWidth="1"/>
    <col min="6406" max="6406" width="7.85546875" style="130" customWidth="1"/>
    <col min="6407" max="6407" width="4.5703125" style="130" customWidth="1"/>
    <col min="6408" max="6408" width="8.140625" style="130" customWidth="1"/>
    <col min="6409" max="6409" width="27.140625" style="130" customWidth="1"/>
    <col min="6410" max="6410" width="7.140625" style="130" customWidth="1"/>
    <col min="6411" max="6412" width="8.5703125" style="130" customWidth="1"/>
    <col min="6413" max="6413" width="4.5703125" style="130" customWidth="1"/>
    <col min="6414" max="6414" width="7.42578125" style="130" customWidth="1"/>
    <col min="6415" max="6416" width="4.5703125" style="130" customWidth="1"/>
    <col min="6417" max="6417" width="7" style="130" customWidth="1"/>
    <col min="6418" max="6418" width="8.140625" style="130" customWidth="1"/>
    <col min="6419" max="6419" width="8" style="130" customWidth="1"/>
    <col min="6420" max="6420" width="7.140625" style="130" customWidth="1"/>
    <col min="6421" max="6421" width="6.5703125" style="130" customWidth="1"/>
    <col min="6422" max="6422" width="4.5703125" style="130" customWidth="1"/>
    <col min="6423" max="6423" width="7.85546875" style="130" customWidth="1"/>
    <col min="6424" max="6424" width="8.140625" style="130" customWidth="1"/>
    <col min="6425" max="6428" width="4.5703125" style="130" customWidth="1"/>
    <col min="6429" max="6429" width="11.5703125" style="130"/>
    <col min="6430" max="6430" width="8.42578125" style="130" customWidth="1"/>
    <col min="6431" max="6431" width="5.42578125" style="130" customWidth="1"/>
    <col min="6432" max="6433" width="5.140625" style="130" customWidth="1"/>
    <col min="6434" max="6434" width="6.42578125" style="130" customWidth="1"/>
    <col min="6435" max="6435" width="11.5703125" style="130"/>
    <col min="6436" max="6436" width="8.42578125" style="130" customWidth="1"/>
    <col min="6437" max="6437" width="3.140625" style="130" customWidth="1"/>
    <col min="6438" max="6438" width="5.140625" style="130" customWidth="1"/>
    <col min="6439" max="6439" width="7.42578125" style="130" customWidth="1"/>
    <col min="6440" max="6440" width="4.5703125" style="130" customWidth="1"/>
    <col min="6441" max="6656" width="11.5703125" style="130"/>
    <col min="6657" max="6657" width="1.85546875" style="130" customWidth="1"/>
    <col min="6658" max="6658" width="22.28515625" style="130" customWidth="1"/>
    <col min="6659" max="6660" width="4.5703125" style="130" customWidth="1"/>
    <col min="6661" max="6661" width="7.140625" style="130" customWidth="1"/>
    <col min="6662" max="6662" width="7.85546875" style="130" customWidth="1"/>
    <col min="6663" max="6663" width="4.5703125" style="130" customWidth="1"/>
    <col min="6664" max="6664" width="8.140625" style="130" customWidth="1"/>
    <col min="6665" max="6665" width="27.140625" style="130" customWidth="1"/>
    <col min="6666" max="6666" width="7.140625" style="130" customWidth="1"/>
    <col min="6667" max="6668" width="8.5703125" style="130" customWidth="1"/>
    <col min="6669" max="6669" width="4.5703125" style="130" customWidth="1"/>
    <col min="6670" max="6670" width="7.42578125" style="130" customWidth="1"/>
    <col min="6671" max="6672" width="4.5703125" style="130" customWidth="1"/>
    <col min="6673" max="6673" width="7" style="130" customWidth="1"/>
    <col min="6674" max="6674" width="8.140625" style="130" customWidth="1"/>
    <col min="6675" max="6675" width="8" style="130" customWidth="1"/>
    <col min="6676" max="6676" width="7.140625" style="130" customWidth="1"/>
    <col min="6677" max="6677" width="6.5703125" style="130" customWidth="1"/>
    <col min="6678" max="6678" width="4.5703125" style="130" customWidth="1"/>
    <col min="6679" max="6679" width="7.85546875" style="130" customWidth="1"/>
    <col min="6680" max="6680" width="8.140625" style="130" customWidth="1"/>
    <col min="6681" max="6684" width="4.5703125" style="130" customWidth="1"/>
    <col min="6685" max="6685" width="11.5703125" style="130"/>
    <col min="6686" max="6686" width="8.42578125" style="130" customWidth="1"/>
    <col min="6687" max="6687" width="5.42578125" style="130" customWidth="1"/>
    <col min="6688" max="6689" width="5.140625" style="130" customWidth="1"/>
    <col min="6690" max="6690" width="6.42578125" style="130" customWidth="1"/>
    <col min="6691" max="6691" width="11.5703125" style="130"/>
    <col min="6692" max="6692" width="8.42578125" style="130" customWidth="1"/>
    <col min="6693" max="6693" width="3.140625" style="130" customWidth="1"/>
    <col min="6694" max="6694" width="5.140625" style="130" customWidth="1"/>
    <col min="6695" max="6695" width="7.42578125" style="130" customWidth="1"/>
    <col min="6696" max="6696" width="4.5703125" style="130" customWidth="1"/>
    <col min="6697" max="6912" width="11.5703125" style="130"/>
    <col min="6913" max="6913" width="1.85546875" style="130" customWidth="1"/>
    <col min="6914" max="6914" width="22.28515625" style="130" customWidth="1"/>
    <col min="6915" max="6916" width="4.5703125" style="130" customWidth="1"/>
    <col min="6917" max="6917" width="7.140625" style="130" customWidth="1"/>
    <col min="6918" max="6918" width="7.85546875" style="130" customWidth="1"/>
    <col min="6919" max="6919" width="4.5703125" style="130" customWidth="1"/>
    <col min="6920" max="6920" width="8.140625" style="130" customWidth="1"/>
    <col min="6921" max="6921" width="27.140625" style="130" customWidth="1"/>
    <col min="6922" max="6922" width="7.140625" style="130" customWidth="1"/>
    <col min="6923" max="6924" width="8.5703125" style="130" customWidth="1"/>
    <col min="6925" max="6925" width="4.5703125" style="130" customWidth="1"/>
    <col min="6926" max="6926" width="7.42578125" style="130" customWidth="1"/>
    <col min="6927" max="6928" width="4.5703125" style="130" customWidth="1"/>
    <col min="6929" max="6929" width="7" style="130" customWidth="1"/>
    <col min="6930" max="6930" width="8.140625" style="130" customWidth="1"/>
    <col min="6931" max="6931" width="8" style="130" customWidth="1"/>
    <col min="6932" max="6932" width="7.140625" style="130" customWidth="1"/>
    <col min="6933" max="6933" width="6.5703125" style="130" customWidth="1"/>
    <col min="6934" max="6934" width="4.5703125" style="130" customWidth="1"/>
    <col min="6935" max="6935" width="7.85546875" style="130" customWidth="1"/>
    <col min="6936" max="6936" width="8.140625" style="130" customWidth="1"/>
    <col min="6937" max="6940" width="4.5703125" style="130" customWidth="1"/>
    <col min="6941" max="6941" width="11.5703125" style="130"/>
    <col min="6942" max="6942" width="8.42578125" style="130" customWidth="1"/>
    <col min="6943" max="6943" width="5.42578125" style="130" customWidth="1"/>
    <col min="6944" max="6945" width="5.140625" style="130" customWidth="1"/>
    <col min="6946" max="6946" width="6.42578125" style="130" customWidth="1"/>
    <col min="6947" max="6947" width="11.5703125" style="130"/>
    <col min="6948" max="6948" width="8.42578125" style="130" customWidth="1"/>
    <col min="6949" max="6949" width="3.140625" style="130" customWidth="1"/>
    <col min="6950" max="6950" width="5.140625" style="130" customWidth="1"/>
    <col min="6951" max="6951" width="7.42578125" style="130" customWidth="1"/>
    <col min="6952" max="6952" width="4.5703125" style="130" customWidth="1"/>
    <col min="6953" max="7168" width="11.5703125" style="130"/>
    <col min="7169" max="7169" width="1.85546875" style="130" customWidth="1"/>
    <col min="7170" max="7170" width="22.28515625" style="130" customWidth="1"/>
    <col min="7171" max="7172" width="4.5703125" style="130" customWidth="1"/>
    <col min="7173" max="7173" width="7.140625" style="130" customWidth="1"/>
    <col min="7174" max="7174" width="7.85546875" style="130" customWidth="1"/>
    <col min="7175" max="7175" width="4.5703125" style="130" customWidth="1"/>
    <col min="7176" max="7176" width="8.140625" style="130" customWidth="1"/>
    <col min="7177" max="7177" width="27.140625" style="130" customWidth="1"/>
    <col min="7178" max="7178" width="7.140625" style="130" customWidth="1"/>
    <col min="7179" max="7180" width="8.5703125" style="130" customWidth="1"/>
    <col min="7181" max="7181" width="4.5703125" style="130" customWidth="1"/>
    <col min="7182" max="7182" width="7.42578125" style="130" customWidth="1"/>
    <col min="7183" max="7184" width="4.5703125" style="130" customWidth="1"/>
    <col min="7185" max="7185" width="7" style="130" customWidth="1"/>
    <col min="7186" max="7186" width="8.140625" style="130" customWidth="1"/>
    <col min="7187" max="7187" width="8" style="130" customWidth="1"/>
    <col min="7188" max="7188" width="7.140625" style="130" customWidth="1"/>
    <col min="7189" max="7189" width="6.5703125" style="130" customWidth="1"/>
    <col min="7190" max="7190" width="4.5703125" style="130" customWidth="1"/>
    <col min="7191" max="7191" width="7.85546875" style="130" customWidth="1"/>
    <col min="7192" max="7192" width="8.140625" style="130" customWidth="1"/>
    <col min="7193" max="7196" width="4.5703125" style="130" customWidth="1"/>
    <col min="7197" max="7197" width="11.5703125" style="130"/>
    <col min="7198" max="7198" width="8.42578125" style="130" customWidth="1"/>
    <col min="7199" max="7199" width="5.42578125" style="130" customWidth="1"/>
    <col min="7200" max="7201" width="5.140625" style="130" customWidth="1"/>
    <col min="7202" max="7202" width="6.42578125" style="130" customWidth="1"/>
    <col min="7203" max="7203" width="11.5703125" style="130"/>
    <col min="7204" max="7204" width="8.42578125" style="130" customWidth="1"/>
    <col min="7205" max="7205" width="3.140625" style="130" customWidth="1"/>
    <col min="7206" max="7206" width="5.140625" style="130" customWidth="1"/>
    <col min="7207" max="7207" width="7.42578125" style="130" customWidth="1"/>
    <col min="7208" max="7208" width="4.5703125" style="130" customWidth="1"/>
    <col min="7209" max="7424" width="11.5703125" style="130"/>
    <col min="7425" max="7425" width="1.85546875" style="130" customWidth="1"/>
    <col min="7426" max="7426" width="22.28515625" style="130" customWidth="1"/>
    <col min="7427" max="7428" width="4.5703125" style="130" customWidth="1"/>
    <col min="7429" max="7429" width="7.140625" style="130" customWidth="1"/>
    <col min="7430" max="7430" width="7.85546875" style="130" customWidth="1"/>
    <col min="7431" max="7431" width="4.5703125" style="130" customWidth="1"/>
    <col min="7432" max="7432" width="8.140625" style="130" customWidth="1"/>
    <col min="7433" max="7433" width="27.140625" style="130" customWidth="1"/>
    <col min="7434" max="7434" width="7.140625" style="130" customWidth="1"/>
    <col min="7435" max="7436" width="8.5703125" style="130" customWidth="1"/>
    <col min="7437" max="7437" width="4.5703125" style="130" customWidth="1"/>
    <col min="7438" max="7438" width="7.42578125" style="130" customWidth="1"/>
    <col min="7439" max="7440" width="4.5703125" style="130" customWidth="1"/>
    <col min="7441" max="7441" width="7" style="130" customWidth="1"/>
    <col min="7442" max="7442" width="8.140625" style="130" customWidth="1"/>
    <col min="7443" max="7443" width="8" style="130" customWidth="1"/>
    <col min="7444" max="7444" width="7.140625" style="130" customWidth="1"/>
    <col min="7445" max="7445" width="6.5703125" style="130" customWidth="1"/>
    <col min="7446" max="7446" width="4.5703125" style="130" customWidth="1"/>
    <col min="7447" max="7447" width="7.85546875" style="130" customWidth="1"/>
    <col min="7448" max="7448" width="8.140625" style="130" customWidth="1"/>
    <col min="7449" max="7452" width="4.5703125" style="130" customWidth="1"/>
    <col min="7453" max="7453" width="11.5703125" style="130"/>
    <col min="7454" max="7454" width="8.42578125" style="130" customWidth="1"/>
    <col min="7455" max="7455" width="5.42578125" style="130" customWidth="1"/>
    <col min="7456" max="7457" width="5.140625" style="130" customWidth="1"/>
    <col min="7458" max="7458" width="6.42578125" style="130" customWidth="1"/>
    <col min="7459" max="7459" width="11.5703125" style="130"/>
    <col min="7460" max="7460" width="8.42578125" style="130" customWidth="1"/>
    <col min="7461" max="7461" width="3.140625" style="130" customWidth="1"/>
    <col min="7462" max="7462" width="5.140625" style="130" customWidth="1"/>
    <col min="7463" max="7463" width="7.42578125" style="130" customWidth="1"/>
    <col min="7464" max="7464" width="4.5703125" style="130" customWidth="1"/>
    <col min="7465" max="7680" width="11.5703125" style="130"/>
    <col min="7681" max="7681" width="1.85546875" style="130" customWidth="1"/>
    <col min="7682" max="7682" width="22.28515625" style="130" customWidth="1"/>
    <col min="7683" max="7684" width="4.5703125" style="130" customWidth="1"/>
    <col min="7685" max="7685" width="7.140625" style="130" customWidth="1"/>
    <col min="7686" max="7686" width="7.85546875" style="130" customWidth="1"/>
    <col min="7687" max="7687" width="4.5703125" style="130" customWidth="1"/>
    <col min="7688" max="7688" width="8.140625" style="130" customWidth="1"/>
    <col min="7689" max="7689" width="27.140625" style="130" customWidth="1"/>
    <col min="7690" max="7690" width="7.140625" style="130" customWidth="1"/>
    <col min="7691" max="7692" width="8.5703125" style="130" customWidth="1"/>
    <col min="7693" max="7693" width="4.5703125" style="130" customWidth="1"/>
    <col min="7694" max="7694" width="7.42578125" style="130" customWidth="1"/>
    <col min="7695" max="7696" width="4.5703125" style="130" customWidth="1"/>
    <col min="7697" max="7697" width="7" style="130" customWidth="1"/>
    <col min="7698" max="7698" width="8.140625" style="130" customWidth="1"/>
    <col min="7699" max="7699" width="8" style="130" customWidth="1"/>
    <col min="7700" max="7700" width="7.140625" style="130" customWidth="1"/>
    <col min="7701" max="7701" width="6.5703125" style="130" customWidth="1"/>
    <col min="7702" max="7702" width="4.5703125" style="130" customWidth="1"/>
    <col min="7703" max="7703" width="7.85546875" style="130" customWidth="1"/>
    <col min="7704" max="7704" width="8.140625" style="130" customWidth="1"/>
    <col min="7705" max="7708" width="4.5703125" style="130" customWidth="1"/>
    <col min="7709" max="7709" width="11.5703125" style="130"/>
    <col min="7710" max="7710" width="8.42578125" style="130" customWidth="1"/>
    <col min="7711" max="7711" width="5.42578125" style="130" customWidth="1"/>
    <col min="7712" max="7713" width="5.140625" style="130" customWidth="1"/>
    <col min="7714" max="7714" width="6.42578125" style="130" customWidth="1"/>
    <col min="7715" max="7715" width="11.5703125" style="130"/>
    <col min="7716" max="7716" width="8.42578125" style="130" customWidth="1"/>
    <col min="7717" max="7717" width="3.140625" style="130" customWidth="1"/>
    <col min="7718" max="7718" width="5.140625" style="130" customWidth="1"/>
    <col min="7719" max="7719" width="7.42578125" style="130" customWidth="1"/>
    <col min="7720" max="7720" width="4.5703125" style="130" customWidth="1"/>
    <col min="7721" max="7936" width="11.5703125" style="130"/>
    <col min="7937" max="7937" width="1.85546875" style="130" customWidth="1"/>
    <col min="7938" max="7938" width="22.28515625" style="130" customWidth="1"/>
    <col min="7939" max="7940" width="4.5703125" style="130" customWidth="1"/>
    <col min="7941" max="7941" width="7.140625" style="130" customWidth="1"/>
    <col min="7942" max="7942" width="7.85546875" style="130" customWidth="1"/>
    <col min="7943" max="7943" width="4.5703125" style="130" customWidth="1"/>
    <col min="7944" max="7944" width="8.140625" style="130" customWidth="1"/>
    <col min="7945" max="7945" width="27.140625" style="130" customWidth="1"/>
    <col min="7946" max="7946" width="7.140625" style="130" customWidth="1"/>
    <col min="7947" max="7948" width="8.5703125" style="130" customWidth="1"/>
    <col min="7949" max="7949" width="4.5703125" style="130" customWidth="1"/>
    <col min="7950" max="7950" width="7.42578125" style="130" customWidth="1"/>
    <col min="7951" max="7952" width="4.5703125" style="130" customWidth="1"/>
    <col min="7953" max="7953" width="7" style="130" customWidth="1"/>
    <col min="7954" max="7954" width="8.140625" style="130" customWidth="1"/>
    <col min="7955" max="7955" width="8" style="130" customWidth="1"/>
    <col min="7956" max="7956" width="7.140625" style="130" customWidth="1"/>
    <col min="7957" max="7957" width="6.5703125" style="130" customWidth="1"/>
    <col min="7958" max="7958" width="4.5703125" style="130" customWidth="1"/>
    <col min="7959" max="7959" width="7.85546875" style="130" customWidth="1"/>
    <col min="7960" max="7960" width="8.140625" style="130" customWidth="1"/>
    <col min="7961" max="7964" width="4.5703125" style="130" customWidth="1"/>
    <col min="7965" max="7965" width="11.5703125" style="130"/>
    <col min="7966" max="7966" width="8.42578125" style="130" customWidth="1"/>
    <col min="7967" max="7967" width="5.42578125" style="130" customWidth="1"/>
    <col min="7968" max="7969" width="5.140625" style="130" customWidth="1"/>
    <col min="7970" max="7970" width="6.42578125" style="130" customWidth="1"/>
    <col min="7971" max="7971" width="11.5703125" style="130"/>
    <col min="7972" max="7972" width="8.42578125" style="130" customWidth="1"/>
    <col min="7973" max="7973" width="3.140625" style="130" customWidth="1"/>
    <col min="7974" max="7974" width="5.140625" style="130" customWidth="1"/>
    <col min="7975" max="7975" width="7.42578125" style="130" customWidth="1"/>
    <col min="7976" max="7976" width="4.5703125" style="130" customWidth="1"/>
    <col min="7977" max="8192" width="11.5703125" style="130"/>
    <col min="8193" max="8193" width="1.85546875" style="130" customWidth="1"/>
    <col min="8194" max="8194" width="22.28515625" style="130" customWidth="1"/>
    <col min="8195" max="8196" width="4.5703125" style="130" customWidth="1"/>
    <col min="8197" max="8197" width="7.140625" style="130" customWidth="1"/>
    <col min="8198" max="8198" width="7.85546875" style="130" customWidth="1"/>
    <col min="8199" max="8199" width="4.5703125" style="130" customWidth="1"/>
    <col min="8200" max="8200" width="8.140625" style="130" customWidth="1"/>
    <col min="8201" max="8201" width="27.140625" style="130" customWidth="1"/>
    <col min="8202" max="8202" width="7.140625" style="130" customWidth="1"/>
    <col min="8203" max="8204" width="8.5703125" style="130" customWidth="1"/>
    <col min="8205" max="8205" width="4.5703125" style="130" customWidth="1"/>
    <col min="8206" max="8206" width="7.42578125" style="130" customWidth="1"/>
    <col min="8207" max="8208" width="4.5703125" style="130" customWidth="1"/>
    <col min="8209" max="8209" width="7" style="130" customWidth="1"/>
    <col min="8210" max="8210" width="8.140625" style="130" customWidth="1"/>
    <col min="8211" max="8211" width="8" style="130" customWidth="1"/>
    <col min="8212" max="8212" width="7.140625" style="130" customWidth="1"/>
    <col min="8213" max="8213" width="6.5703125" style="130" customWidth="1"/>
    <col min="8214" max="8214" width="4.5703125" style="130" customWidth="1"/>
    <col min="8215" max="8215" width="7.85546875" style="130" customWidth="1"/>
    <col min="8216" max="8216" width="8.140625" style="130" customWidth="1"/>
    <col min="8217" max="8220" width="4.5703125" style="130" customWidth="1"/>
    <col min="8221" max="8221" width="11.5703125" style="130"/>
    <col min="8222" max="8222" width="8.42578125" style="130" customWidth="1"/>
    <col min="8223" max="8223" width="5.42578125" style="130" customWidth="1"/>
    <col min="8224" max="8225" width="5.140625" style="130" customWidth="1"/>
    <col min="8226" max="8226" width="6.42578125" style="130" customWidth="1"/>
    <col min="8227" max="8227" width="11.5703125" style="130"/>
    <col min="8228" max="8228" width="8.42578125" style="130" customWidth="1"/>
    <col min="8229" max="8229" width="3.140625" style="130" customWidth="1"/>
    <col min="8230" max="8230" width="5.140625" style="130" customWidth="1"/>
    <col min="8231" max="8231" width="7.42578125" style="130" customWidth="1"/>
    <col min="8232" max="8232" width="4.5703125" style="130" customWidth="1"/>
    <col min="8233" max="8448" width="11.5703125" style="130"/>
    <col min="8449" max="8449" width="1.85546875" style="130" customWidth="1"/>
    <col min="8450" max="8450" width="22.28515625" style="130" customWidth="1"/>
    <col min="8451" max="8452" width="4.5703125" style="130" customWidth="1"/>
    <col min="8453" max="8453" width="7.140625" style="130" customWidth="1"/>
    <col min="8454" max="8454" width="7.85546875" style="130" customWidth="1"/>
    <col min="8455" max="8455" width="4.5703125" style="130" customWidth="1"/>
    <col min="8456" max="8456" width="8.140625" style="130" customWidth="1"/>
    <col min="8457" max="8457" width="27.140625" style="130" customWidth="1"/>
    <col min="8458" max="8458" width="7.140625" style="130" customWidth="1"/>
    <col min="8459" max="8460" width="8.5703125" style="130" customWidth="1"/>
    <col min="8461" max="8461" width="4.5703125" style="130" customWidth="1"/>
    <col min="8462" max="8462" width="7.42578125" style="130" customWidth="1"/>
    <col min="8463" max="8464" width="4.5703125" style="130" customWidth="1"/>
    <col min="8465" max="8465" width="7" style="130" customWidth="1"/>
    <col min="8466" max="8466" width="8.140625" style="130" customWidth="1"/>
    <col min="8467" max="8467" width="8" style="130" customWidth="1"/>
    <col min="8468" max="8468" width="7.140625" style="130" customWidth="1"/>
    <col min="8469" max="8469" width="6.5703125" style="130" customWidth="1"/>
    <col min="8470" max="8470" width="4.5703125" style="130" customWidth="1"/>
    <col min="8471" max="8471" width="7.85546875" style="130" customWidth="1"/>
    <col min="8472" max="8472" width="8.140625" style="130" customWidth="1"/>
    <col min="8473" max="8476" width="4.5703125" style="130" customWidth="1"/>
    <col min="8477" max="8477" width="11.5703125" style="130"/>
    <col min="8478" max="8478" width="8.42578125" style="130" customWidth="1"/>
    <col min="8479" max="8479" width="5.42578125" style="130" customWidth="1"/>
    <col min="8480" max="8481" width="5.140625" style="130" customWidth="1"/>
    <col min="8482" max="8482" width="6.42578125" style="130" customWidth="1"/>
    <col min="8483" max="8483" width="11.5703125" style="130"/>
    <col min="8484" max="8484" width="8.42578125" style="130" customWidth="1"/>
    <col min="8485" max="8485" width="3.140625" style="130" customWidth="1"/>
    <col min="8486" max="8486" width="5.140625" style="130" customWidth="1"/>
    <col min="8487" max="8487" width="7.42578125" style="130" customWidth="1"/>
    <col min="8488" max="8488" width="4.5703125" style="130" customWidth="1"/>
    <col min="8489" max="8704" width="11.5703125" style="130"/>
    <col min="8705" max="8705" width="1.85546875" style="130" customWidth="1"/>
    <col min="8706" max="8706" width="22.28515625" style="130" customWidth="1"/>
    <col min="8707" max="8708" width="4.5703125" style="130" customWidth="1"/>
    <col min="8709" max="8709" width="7.140625" style="130" customWidth="1"/>
    <col min="8710" max="8710" width="7.85546875" style="130" customWidth="1"/>
    <col min="8711" max="8711" width="4.5703125" style="130" customWidth="1"/>
    <col min="8712" max="8712" width="8.140625" style="130" customWidth="1"/>
    <col min="8713" max="8713" width="27.140625" style="130" customWidth="1"/>
    <col min="8714" max="8714" width="7.140625" style="130" customWidth="1"/>
    <col min="8715" max="8716" width="8.5703125" style="130" customWidth="1"/>
    <col min="8717" max="8717" width="4.5703125" style="130" customWidth="1"/>
    <col min="8718" max="8718" width="7.42578125" style="130" customWidth="1"/>
    <col min="8719" max="8720" width="4.5703125" style="130" customWidth="1"/>
    <col min="8721" max="8721" width="7" style="130" customWidth="1"/>
    <col min="8722" max="8722" width="8.140625" style="130" customWidth="1"/>
    <col min="8723" max="8723" width="8" style="130" customWidth="1"/>
    <col min="8724" max="8724" width="7.140625" style="130" customWidth="1"/>
    <col min="8725" max="8725" width="6.5703125" style="130" customWidth="1"/>
    <col min="8726" max="8726" width="4.5703125" style="130" customWidth="1"/>
    <col min="8727" max="8727" width="7.85546875" style="130" customWidth="1"/>
    <col min="8728" max="8728" width="8.140625" style="130" customWidth="1"/>
    <col min="8729" max="8732" width="4.5703125" style="130" customWidth="1"/>
    <col min="8733" max="8733" width="11.5703125" style="130"/>
    <col min="8734" max="8734" width="8.42578125" style="130" customWidth="1"/>
    <col min="8735" max="8735" width="5.42578125" style="130" customWidth="1"/>
    <col min="8736" max="8737" width="5.140625" style="130" customWidth="1"/>
    <col min="8738" max="8738" width="6.42578125" style="130" customWidth="1"/>
    <col min="8739" max="8739" width="11.5703125" style="130"/>
    <col min="8740" max="8740" width="8.42578125" style="130" customWidth="1"/>
    <col min="8741" max="8741" width="3.140625" style="130" customWidth="1"/>
    <col min="8742" max="8742" width="5.140625" style="130" customWidth="1"/>
    <col min="8743" max="8743" width="7.42578125" style="130" customWidth="1"/>
    <col min="8744" max="8744" width="4.5703125" style="130" customWidth="1"/>
    <col min="8745" max="8960" width="11.5703125" style="130"/>
    <col min="8961" max="8961" width="1.85546875" style="130" customWidth="1"/>
    <col min="8962" max="8962" width="22.28515625" style="130" customWidth="1"/>
    <col min="8963" max="8964" width="4.5703125" style="130" customWidth="1"/>
    <col min="8965" max="8965" width="7.140625" style="130" customWidth="1"/>
    <col min="8966" max="8966" width="7.85546875" style="130" customWidth="1"/>
    <col min="8967" max="8967" width="4.5703125" style="130" customWidth="1"/>
    <col min="8968" max="8968" width="8.140625" style="130" customWidth="1"/>
    <col min="8969" max="8969" width="27.140625" style="130" customWidth="1"/>
    <col min="8970" max="8970" width="7.140625" style="130" customWidth="1"/>
    <col min="8971" max="8972" width="8.5703125" style="130" customWidth="1"/>
    <col min="8973" max="8973" width="4.5703125" style="130" customWidth="1"/>
    <col min="8974" max="8974" width="7.42578125" style="130" customWidth="1"/>
    <col min="8975" max="8976" width="4.5703125" style="130" customWidth="1"/>
    <col min="8977" max="8977" width="7" style="130" customWidth="1"/>
    <col min="8978" max="8978" width="8.140625" style="130" customWidth="1"/>
    <col min="8979" max="8979" width="8" style="130" customWidth="1"/>
    <col min="8980" max="8980" width="7.140625" style="130" customWidth="1"/>
    <col min="8981" max="8981" width="6.5703125" style="130" customWidth="1"/>
    <col min="8982" max="8982" width="4.5703125" style="130" customWidth="1"/>
    <col min="8983" max="8983" width="7.85546875" style="130" customWidth="1"/>
    <col min="8984" max="8984" width="8.140625" style="130" customWidth="1"/>
    <col min="8985" max="8988" width="4.5703125" style="130" customWidth="1"/>
    <col min="8989" max="8989" width="11.5703125" style="130"/>
    <col min="8990" max="8990" width="8.42578125" style="130" customWidth="1"/>
    <col min="8991" max="8991" width="5.42578125" style="130" customWidth="1"/>
    <col min="8992" max="8993" width="5.140625" style="130" customWidth="1"/>
    <col min="8994" max="8994" width="6.42578125" style="130" customWidth="1"/>
    <col min="8995" max="8995" width="11.5703125" style="130"/>
    <col min="8996" max="8996" width="8.42578125" style="130" customWidth="1"/>
    <col min="8997" max="8997" width="3.140625" style="130" customWidth="1"/>
    <col min="8998" max="8998" width="5.140625" style="130" customWidth="1"/>
    <col min="8999" max="8999" width="7.42578125" style="130" customWidth="1"/>
    <col min="9000" max="9000" width="4.5703125" style="130" customWidth="1"/>
    <col min="9001" max="9216" width="11.5703125" style="130"/>
    <col min="9217" max="9217" width="1.85546875" style="130" customWidth="1"/>
    <col min="9218" max="9218" width="22.28515625" style="130" customWidth="1"/>
    <col min="9219" max="9220" width="4.5703125" style="130" customWidth="1"/>
    <col min="9221" max="9221" width="7.140625" style="130" customWidth="1"/>
    <col min="9222" max="9222" width="7.85546875" style="130" customWidth="1"/>
    <col min="9223" max="9223" width="4.5703125" style="130" customWidth="1"/>
    <col min="9224" max="9224" width="8.140625" style="130" customWidth="1"/>
    <col min="9225" max="9225" width="27.140625" style="130" customWidth="1"/>
    <col min="9226" max="9226" width="7.140625" style="130" customWidth="1"/>
    <col min="9227" max="9228" width="8.5703125" style="130" customWidth="1"/>
    <col min="9229" max="9229" width="4.5703125" style="130" customWidth="1"/>
    <col min="9230" max="9230" width="7.42578125" style="130" customWidth="1"/>
    <col min="9231" max="9232" width="4.5703125" style="130" customWidth="1"/>
    <col min="9233" max="9233" width="7" style="130" customWidth="1"/>
    <col min="9234" max="9234" width="8.140625" style="130" customWidth="1"/>
    <col min="9235" max="9235" width="8" style="130" customWidth="1"/>
    <col min="9236" max="9236" width="7.140625" style="130" customWidth="1"/>
    <col min="9237" max="9237" width="6.5703125" style="130" customWidth="1"/>
    <col min="9238" max="9238" width="4.5703125" style="130" customWidth="1"/>
    <col min="9239" max="9239" width="7.85546875" style="130" customWidth="1"/>
    <col min="9240" max="9240" width="8.140625" style="130" customWidth="1"/>
    <col min="9241" max="9244" width="4.5703125" style="130" customWidth="1"/>
    <col min="9245" max="9245" width="11.5703125" style="130"/>
    <col min="9246" max="9246" width="8.42578125" style="130" customWidth="1"/>
    <col min="9247" max="9247" width="5.42578125" style="130" customWidth="1"/>
    <col min="9248" max="9249" width="5.140625" style="130" customWidth="1"/>
    <col min="9250" max="9250" width="6.42578125" style="130" customWidth="1"/>
    <col min="9251" max="9251" width="11.5703125" style="130"/>
    <col min="9252" max="9252" width="8.42578125" style="130" customWidth="1"/>
    <col min="9253" max="9253" width="3.140625" style="130" customWidth="1"/>
    <col min="9254" max="9254" width="5.140625" style="130" customWidth="1"/>
    <col min="9255" max="9255" width="7.42578125" style="130" customWidth="1"/>
    <col min="9256" max="9256" width="4.5703125" style="130" customWidth="1"/>
    <col min="9257" max="9472" width="11.5703125" style="130"/>
    <col min="9473" max="9473" width="1.85546875" style="130" customWidth="1"/>
    <col min="9474" max="9474" width="22.28515625" style="130" customWidth="1"/>
    <col min="9475" max="9476" width="4.5703125" style="130" customWidth="1"/>
    <col min="9477" max="9477" width="7.140625" style="130" customWidth="1"/>
    <col min="9478" max="9478" width="7.85546875" style="130" customWidth="1"/>
    <col min="9479" max="9479" width="4.5703125" style="130" customWidth="1"/>
    <col min="9480" max="9480" width="8.140625" style="130" customWidth="1"/>
    <col min="9481" max="9481" width="27.140625" style="130" customWidth="1"/>
    <col min="9482" max="9482" width="7.140625" style="130" customWidth="1"/>
    <col min="9483" max="9484" width="8.5703125" style="130" customWidth="1"/>
    <col min="9485" max="9485" width="4.5703125" style="130" customWidth="1"/>
    <col min="9486" max="9486" width="7.42578125" style="130" customWidth="1"/>
    <col min="9487" max="9488" width="4.5703125" style="130" customWidth="1"/>
    <col min="9489" max="9489" width="7" style="130" customWidth="1"/>
    <col min="9490" max="9490" width="8.140625" style="130" customWidth="1"/>
    <col min="9491" max="9491" width="8" style="130" customWidth="1"/>
    <col min="9492" max="9492" width="7.140625" style="130" customWidth="1"/>
    <col min="9493" max="9493" width="6.5703125" style="130" customWidth="1"/>
    <col min="9494" max="9494" width="4.5703125" style="130" customWidth="1"/>
    <col min="9495" max="9495" width="7.85546875" style="130" customWidth="1"/>
    <col min="9496" max="9496" width="8.140625" style="130" customWidth="1"/>
    <col min="9497" max="9500" width="4.5703125" style="130" customWidth="1"/>
    <col min="9501" max="9501" width="11.5703125" style="130"/>
    <col min="9502" max="9502" width="8.42578125" style="130" customWidth="1"/>
    <col min="9503" max="9503" width="5.42578125" style="130" customWidth="1"/>
    <col min="9504" max="9505" width="5.140625" style="130" customWidth="1"/>
    <col min="9506" max="9506" width="6.42578125" style="130" customWidth="1"/>
    <col min="9507" max="9507" width="11.5703125" style="130"/>
    <col min="9508" max="9508" width="8.42578125" style="130" customWidth="1"/>
    <col min="9509" max="9509" width="3.140625" style="130" customWidth="1"/>
    <col min="9510" max="9510" width="5.140625" style="130" customWidth="1"/>
    <col min="9511" max="9511" width="7.42578125" style="130" customWidth="1"/>
    <col min="9512" max="9512" width="4.5703125" style="130" customWidth="1"/>
    <col min="9513" max="9728" width="11.5703125" style="130"/>
    <col min="9729" max="9729" width="1.85546875" style="130" customWidth="1"/>
    <col min="9730" max="9730" width="22.28515625" style="130" customWidth="1"/>
    <col min="9731" max="9732" width="4.5703125" style="130" customWidth="1"/>
    <col min="9733" max="9733" width="7.140625" style="130" customWidth="1"/>
    <col min="9734" max="9734" width="7.85546875" style="130" customWidth="1"/>
    <col min="9735" max="9735" width="4.5703125" style="130" customWidth="1"/>
    <col min="9736" max="9736" width="8.140625" style="130" customWidth="1"/>
    <col min="9737" max="9737" width="27.140625" style="130" customWidth="1"/>
    <col min="9738" max="9738" width="7.140625" style="130" customWidth="1"/>
    <col min="9739" max="9740" width="8.5703125" style="130" customWidth="1"/>
    <col min="9741" max="9741" width="4.5703125" style="130" customWidth="1"/>
    <col min="9742" max="9742" width="7.42578125" style="130" customWidth="1"/>
    <col min="9743" max="9744" width="4.5703125" style="130" customWidth="1"/>
    <col min="9745" max="9745" width="7" style="130" customWidth="1"/>
    <col min="9746" max="9746" width="8.140625" style="130" customWidth="1"/>
    <col min="9747" max="9747" width="8" style="130" customWidth="1"/>
    <col min="9748" max="9748" width="7.140625" style="130" customWidth="1"/>
    <col min="9749" max="9749" width="6.5703125" style="130" customWidth="1"/>
    <col min="9750" max="9750" width="4.5703125" style="130" customWidth="1"/>
    <col min="9751" max="9751" width="7.85546875" style="130" customWidth="1"/>
    <col min="9752" max="9752" width="8.140625" style="130" customWidth="1"/>
    <col min="9753" max="9756" width="4.5703125" style="130" customWidth="1"/>
    <col min="9757" max="9757" width="11.5703125" style="130"/>
    <col min="9758" max="9758" width="8.42578125" style="130" customWidth="1"/>
    <col min="9759" max="9759" width="5.42578125" style="130" customWidth="1"/>
    <col min="9760" max="9761" width="5.140625" style="130" customWidth="1"/>
    <col min="9762" max="9762" width="6.42578125" style="130" customWidth="1"/>
    <col min="9763" max="9763" width="11.5703125" style="130"/>
    <col min="9764" max="9764" width="8.42578125" style="130" customWidth="1"/>
    <col min="9765" max="9765" width="3.140625" style="130" customWidth="1"/>
    <col min="9766" max="9766" width="5.140625" style="130" customWidth="1"/>
    <col min="9767" max="9767" width="7.42578125" style="130" customWidth="1"/>
    <col min="9768" max="9768" width="4.5703125" style="130" customWidth="1"/>
    <col min="9769" max="9984" width="11.5703125" style="130"/>
    <col min="9985" max="9985" width="1.85546875" style="130" customWidth="1"/>
    <col min="9986" max="9986" width="22.28515625" style="130" customWidth="1"/>
    <col min="9987" max="9988" width="4.5703125" style="130" customWidth="1"/>
    <col min="9989" max="9989" width="7.140625" style="130" customWidth="1"/>
    <col min="9990" max="9990" width="7.85546875" style="130" customWidth="1"/>
    <col min="9991" max="9991" width="4.5703125" style="130" customWidth="1"/>
    <col min="9992" max="9992" width="8.140625" style="130" customWidth="1"/>
    <col min="9993" max="9993" width="27.140625" style="130" customWidth="1"/>
    <col min="9994" max="9994" width="7.140625" style="130" customWidth="1"/>
    <col min="9995" max="9996" width="8.5703125" style="130" customWidth="1"/>
    <col min="9997" max="9997" width="4.5703125" style="130" customWidth="1"/>
    <col min="9998" max="9998" width="7.42578125" style="130" customWidth="1"/>
    <col min="9999" max="10000" width="4.5703125" style="130" customWidth="1"/>
    <col min="10001" max="10001" width="7" style="130" customWidth="1"/>
    <col min="10002" max="10002" width="8.140625" style="130" customWidth="1"/>
    <col min="10003" max="10003" width="8" style="130" customWidth="1"/>
    <col min="10004" max="10004" width="7.140625" style="130" customWidth="1"/>
    <col min="10005" max="10005" width="6.5703125" style="130" customWidth="1"/>
    <col min="10006" max="10006" width="4.5703125" style="130" customWidth="1"/>
    <col min="10007" max="10007" width="7.85546875" style="130" customWidth="1"/>
    <col min="10008" max="10008" width="8.140625" style="130" customWidth="1"/>
    <col min="10009" max="10012" width="4.5703125" style="130" customWidth="1"/>
    <col min="10013" max="10013" width="11.5703125" style="130"/>
    <col min="10014" max="10014" width="8.42578125" style="130" customWidth="1"/>
    <col min="10015" max="10015" width="5.42578125" style="130" customWidth="1"/>
    <col min="10016" max="10017" width="5.140625" style="130" customWidth="1"/>
    <col min="10018" max="10018" width="6.42578125" style="130" customWidth="1"/>
    <col min="10019" max="10019" width="11.5703125" style="130"/>
    <col min="10020" max="10020" width="8.42578125" style="130" customWidth="1"/>
    <col min="10021" max="10021" width="3.140625" style="130" customWidth="1"/>
    <col min="10022" max="10022" width="5.140625" style="130" customWidth="1"/>
    <col min="10023" max="10023" width="7.42578125" style="130" customWidth="1"/>
    <col min="10024" max="10024" width="4.5703125" style="130" customWidth="1"/>
    <col min="10025" max="10240" width="11.5703125" style="130"/>
    <col min="10241" max="10241" width="1.85546875" style="130" customWidth="1"/>
    <col min="10242" max="10242" width="22.28515625" style="130" customWidth="1"/>
    <col min="10243" max="10244" width="4.5703125" style="130" customWidth="1"/>
    <col min="10245" max="10245" width="7.140625" style="130" customWidth="1"/>
    <col min="10246" max="10246" width="7.85546875" style="130" customWidth="1"/>
    <col min="10247" max="10247" width="4.5703125" style="130" customWidth="1"/>
    <col min="10248" max="10248" width="8.140625" style="130" customWidth="1"/>
    <col min="10249" max="10249" width="27.140625" style="130" customWidth="1"/>
    <col min="10250" max="10250" width="7.140625" style="130" customWidth="1"/>
    <col min="10251" max="10252" width="8.5703125" style="130" customWidth="1"/>
    <col min="10253" max="10253" width="4.5703125" style="130" customWidth="1"/>
    <col min="10254" max="10254" width="7.42578125" style="130" customWidth="1"/>
    <col min="10255" max="10256" width="4.5703125" style="130" customWidth="1"/>
    <col min="10257" max="10257" width="7" style="130" customWidth="1"/>
    <col min="10258" max="10258" width="8.140625" style="130" customWidth="1"/>
    <col min="10259" max="10259" width="8" style="130" customWidth="1"/>
    <col min="10260" max="10260" width="7.140625" style="130" customWidth="1"/>
    <col min="10261" max="10261" width="6.5703125" style="130" customWidth="1"/>
    <col min="10262" max="10262" width="4.5703125" style="130" customWidth="1"/>
    <col min="10263" max="10263" width="7.85546875" style="130" customWidth="1"/>
    <col min="10264" max="10264" width="8.140625" style="130" customWidth="1"/>
    <col min="10265" max="10268" width="4.5703125" style="130" customWidth="1"/>
    <col min="10269" max="10269" width="11.5703125" style="130"/>
    <col min="10270" max="10270" width="8.42578125" style="130" customWidth="1"/>
    <col min="10271" max="10271" width="5.42578125" style="130" customWidth="1"/>
    <col min="10272" max="10273" width="5.140625" style="130" customWidth="1"/>
    <col min="10274" max="10274" width="6.42578125" style="130" customWidth="1"/>
    <col min="10275" max="10275" width="11.5703125" style="130"/>
    <col min="10276" max="10276" width="8.42578125" style="130" customWidth="1"/>
    <col min="10277" max="10277" width="3.140625" style="130" customWidth="1"/>
    <col min="10278" max="10278" width="5.140625" style="130" customWidth="1"/>
    <col min="10279" max="10279" width="7.42578125" style="130" customWidth="1"/>
    <col min="10280" max="10280" width="4.5703125" style="130" customWidth="1"/>
    <col min="10281" max="10496" width="11.5703125" style="130"/>
    <col min="10497" max="10497" width="1.85546875" style="130" customWidth="1"/>
    <col min="10498" max="10498" width="22.28515625" style="130" customWidth="1"/>
    <col min="10499" max="10500" width="4.5703125" style="130" customWidth="1"/>
    <col min="10501" max="10501" width="7.140625" style="130" customWidth="1"/>
    <col min="10502" max="10502" width="7.85546875" style="130" customWidth="1"/>
    <col min="10503" max="10503" width="4.5703125" style="130" customWidth="1"/>
    <col min="10504" max="10504" width="8.140625" style="130" customWidth="1"/>
    <col min="10505" max="10505" width="27.140625" style="130" customWidth="1"/>
    <col min="10506" max="10506" width="7.140625" style="130" customWidth="1"/>
    <col min="10507" max="10508" width="8.5703125" style="130" customWidth="1"/>
    <col min="10509" max="10509" width="4.5703125" style="130" customWidth="1"/>
    <col min="10510" max="10510" width="7.42578125" style="130" customWidth="1"/>
    <col min="10511" max="10512" width="4.5703125" style="130" customWidth="1"/>
    <col min="10513" max="10513" width="7" style="130" customWidth="1"/>
    <col min="10514" max="10514" width="8.140625" style="130" customWidth="1"/>
    <col min="10515" max="10515" width="8" style="130" customWidth="1"/>
    <col min="10516" max="10516" width="7.140625" style="130" customWidth="1"/>
    <col min="10517" max="10517" width="6.5703125" style="130" customWidth="1"/>
    <col min="10518" max="10518" width="4.5703125" style="130" customWidth="1"/>
    <col min="10519" max="10519" width="7.85546875" style="130" customWidth="1"/>
    <col min="10520" max="10520" width="8.140625" style="130" customWidth="1"/>
    <col min="10521" max="10524" width="4.5703125" style="130" customWidth="1"/>
    <col min="10525" max="10525" width="11.5703125" style="130"/>
    <col min="10526" max="10526" width="8.42578125" style="130" customWidth="1"/>
    <col min="10527" max="10527" width="5.42578125" style="130" customWidth="1"/>
    <col min="10528" max="10529" width="5.140625" style="130" customWidth="1"/>
    <col min="10530" max="10530" width="6.42578125" style="130" customWidth="1"/>
    <col min="10531" max="10531" width="11.5703125" style="130"/>
    <col min="10532" max="10532" width="8.42578125" style="130" customWidth="1"/>
    <col min="10533" max="10533" width="3.140625" style="130" customWidth="1"/>
    <col min="10534" max="10534" width="5.140625" style="130" customWidth="1"/>
    <col min="10535" max="10535" width="7.42578125" style="130" customWidth="1"/>
    <col min="10536" max="10536" width="4.5703125" style="130" customWidth="1"/>
    <col min="10537" max="10752" width="11.5703125" style="130"/>
    <col min="10753" max="10753" width="1.85546875" style="130" customWidth="1"/>
    <col min="10754" max="10754" width="22.28515625" style="130" customWidth="1"/>
    <col min="10755" max="10756" width="4.5703125" style="130" customWidth="1"/>
    <col min="10757" max="10757" width="7.140625" style="130" customWidth="1"/>
    <col min="10758" max="10758" width="7.85546875" style="130" customWidth="1"/>
    <col min="10759" max="10759" width="4.5703125" style="130" customWidth="1"/>
    <col min="10760" max="10760" width="8.140625" style="130" customWidth="1"/>
    <col min="10761" max="10761" width="27.140625" style="130" customWidth="1"/>
    <col min="10762" max="10762" width="7.140625" style="130" customWidth="1"/>
    <col min="10763" max="10764" width="8.5703125" style="130" customWidth="1"/>
    <col min="10765" max="10765" width="4.5703125" style="130" customWidth="1"/>
    <col min="10766" max="10766" width="7.42578125" style="130" customWidth="1"/>
    <col min="10767" max="10768" width="4.5703125" style="130" customWidth="1"/>
    <col min="10769" max="10769" width="7" style="130" customWidth="1"/>
    <col min="10770" max="10770" width="8.140625" style="130" customWidth="1"/>
    <col min="10771" max="10771" width="8" style="130" customWidth="1"/>
    <col min="10772" max="10772" width="7.140625" style="130" customWidth="1"/>
    <col min="10773" max="10773" width="6.5703125" style="130" customWidth="1"/>
    <col min="10774" max="10774" width="4.5703125" style="130" customWidth="1"/>
    <col min="10775" max="10775" width="7.85546875" style="130" customWidth="1"/>
    <col min="10776" max="10776" width="8.140625" style="130" customWidth="1"/>
    <col min="10777" max="10780" width="4.5703125" style="130" customWidth="1"/>
    <col min="10781" max="10781" width="11.5703125" style="130"/>
    <col min="10782" max="10782" width="8.42578125" style="130" customWidth="1"/>
    <col min="10783" max="10783" width="5.42578125" style="130" customWidth="1"/>
    <col min="10784" max="10785" width="5.140625" style="130" customWidth="1"/>
    <col min="10786" max="10786" width="6.42578125" style="130" customWidth="1"/>
    <col min="10787" max="10787" width="11.5703125" style="130"/>
    <col min="10788" max="10788" width="8.42578125" style="130" customWidth="1"/>
    <col min="10789" max="10789" width="3.140625" style="130" customWidth="1"/>
    <col min="10790" max="10790" width="5.140625" style="130" customWidth="1"/>
    <col min="10791" max="10791" width="7.42578125" style="130" customWidth="1"/>
    <col min="10792" max="10792" width="4.5703125" style="130" customWidth="1"/>
    <col min="10793" max="11008" width="11.5703125" style="130"/>
    <col min="11009" max="11009" width="1.85546875" style="130" customWidth="1"/>
    <col min="11010" max="11010" width="22.28515625" style="130" customWidth="1"/>
    <col min="11011" max="11012" width="4.5703125" style="130" customWidth="1"/>
    <col min="11013" max="11013" width="7.140625" style="130" customWidth="1"/>
    <col min="11014" max="11014" width="7.85546875" style="130" customWidth="1"/>
    <col min="11015" max="11015" width="4.5703125" style="130" customWidth="1"/>
    <col min="11016" max="11016" width="8.140625" style="130" customWidth="1"/>
    <col min="11017" max="11017" width="27.140625" style="130" customWidth="1"/>
    <col min="11018" max="11018" width="7.140625" style="130" customWidth="1"/>
    <col min="11019" max="11020" width="8.5703125" style="130" customWidth="1"/>
    <col min="11021" max="11021" width="4.5703125" style="130" customWidth="1"/>
    <col min="11022" max="11022" width="7.42578125" style="130" customWidth="1"/>
    <col min="11023" max="11024" width="4.5703125" style="130" customWidth="1"/>
    <col min="11025" max="11025" width="7" style="130" customWidth="1"/>
    <col min="11026" max="11026" width="8.140625" style="130" customWidth="1"/>
    <col min="11027" max="11027" width="8" style="130" customWidth="1"/>
    <col min="11028" max="11028" width="7.140625" style="130" customWidth="1"/>
    <col min="11029" max="11029" width="6.5703125" style="130" customWidth="1"/>
    <col min="11030" max="11030" width="4.5703125" style="130" customWidth="1"/>
    <col min="11031" max="11031" width="7.85546875" style="130" customWidth="1"/>
    <col min="11032" max="11032" width="8.140625" style="130" customWidth="1"/>
    <col min="11033" max="11036" width="4.5703125" style="130" customWidth="1"/>
    <col min="11037" max="11037" width="11.5703125" style="130"/>
    <col min="11038" max="11038" width="8.42578125" style="130" customWidth="1"/>
    <col min="11039" max="11039" width="5.42578125" style="130" customWidth="1"/>
    <col min="11040" max="11041" width="5.140625" style="130" customWidth="1"/>
    <col min="11042" max="11042" width="6.42578125" style="130" customWidth="1"/>
    <col min="11043" max="11043" width="11.5703125" style="130"/>
    <col min="11044" max="11044" width="8.42578125" style="130" customWidth="1"/>
    <col min="11045" max="11045" width="3.140625" style="130" customWidth="1"/>
    <col min="11046" max="11046" width="5.140625" style="130" customWidth="1"/>
    <col min="11047" max="11047" width="7.42578125" style="130" customWidth="1"/>
    <col min="11048" max="11048" width="4.5703125" style="130" customWidth="1"/>
    <col min="11049" max="11264" width="11.5703125" style="130"/>
    <col min="11265" max="11265" width="1.85546875" style="130" customWidth="1"/>
    <col min="11266" max="11266" width="22.28515625" style="130" customWidth="1"/>
    <col min="11267" max="11268" width="4.5703125" style="130" customWidth="1"/>
    <col min="11269" max="11269" width="7.140625" style="130" customWidth="1"/>
    <col min="11270" max="11270" width="7.85546875" style="130" customWidth="1"/>
    <col min="11271" max="11271" width="4.5703125" style="130" customWidth="1"/>
    <col min="11272" max="11272" width="8.140625" style="130" customWidth="1"/>
    <col min="11273" max="11273" width="27.140625" style="130" customWidth="1"/>
    <col min="11274" max="11274" width="7.140625" style="130" customWidth="1"/>
    <col min="11275" max="11276" width="8.5703125" style="130" customWidth="1"/>
    <col min="11277" max="11277" width="4.5703125" style="130" customWidth="1"/>
    <col min="11278" max="11278" width="7.42578125" style="130" customWidth="1"/>
    <col min="11279" max="11280" width="4.5703125" style="130" customWidth="1"/>
    <col min="11281" max="11281" width="7" style="130" customWidth="1"/>
    <col min="11282" max="11282" width="8.140625" style="130" customWidth="1"/>
    <col min="11283" max="11283" width="8" style="130" customWidth="1"/>
    <col min="11284" max="11284" width="7.140625" style="130" customWidth="1"/>
    <col min="11285" max="11285" width="6.5703125" style="130" customWidth="1"/>
    <col min="11286" max="11286" width="4.5703125" style="130" customWidth="1"/>
    <col min="11287" max="11287" width="7.85546875" style="130" customWidth="1"/>
    <col min="11288" max="11288" width="8.140625" style="130" customWidth="1"/>
    <col min="11289" max="11292" width="4.5703125" style="130" customWidth="1"/>
    <col min="11293" max="11293" width="11.5703125" style="130"/>
    <col min="11294" max="11294" width="8.42578125" style="130" customWidth="1"/>
    <col min="11295" max="11295" width="5.42578125" style="130" customWidth="1"/>
    <col min="11296" max="11297" width="5.140625" style="130" customWidth="1"/>
    <col min="11298" max="11298" width="6.42578125" style="130" customWidth="1"/>
    <col min="11299" max="11299" width="11.5703125" style="130"/>
    <col min="11300" max="11300" width="8.42578125" style="130" customWidth="1"/>
    <col min="11301" max="11301" width="3.140625" style="130" customWidth="1"/>
    <col min="11302" max="11302" width="5.140625" style="130" customWidth="1"/>
    <col min="11303" max="11303" width="7.42578125" style="130" customWidth="1"/>
    <col min="11304" max="11304" width="4.5703125" style="130" customWidth="1"/>
    <col min="11305" max="11520" width="11.5703125" style="130"/>
    <col min="11521" max="11521" width="1.85546875" style="130" customWidth="1"/>
    <col min="11522" max="11522" width="22.28515625" style="130" customWidth="1"/>
    <col min="11523" max="11524" width="4.5703125" style="130" customWidth="1"/>
    <col min="11525" max="11525" width="7.140625" style="130" customWidth="1"/>
    <col min="11526" max="11526" width="7.85546875" style="130" customWidth="1"/>
    <col min="11527" max="11527" width="4.5703125" style="130" customWidth="1"/>
    <col min="11528" max="11528" width="8.140625" style="130" customWidth="1"/>
    <col min="11529" max="11529" width="27.140625" style="130" customWidth="1"/>
    <col min="11530" max="11530" width="7.140625" style="130" customWidth="1"/>
    <col min="11531" max="11532" width="8.5703125" style="130" customWidth="1"/>
    <col min="11533" max="11533" width="4.5703125" style="130" customWidth="1"/>
    <col min="11534" max="11534" width="7.42578125" style="130" customWidth="1"/>
    <col min="11535" max="11536" width="4.5703125" style="130" customWidth="1"/>
    <col min="11537" max="11537" width="7" style="130" customWidth="1"/>
    <col min="11538" max="11538" width="8.140625" style="130" customWidth="1"/>
    <col min="11539" max="11539" width="8" style="130" customWidth="1"/>
    <col min="11540" max="11540" width="7.140625" style="130" customWidth="1"/>
    <col min="11541" max="11541" width="6.5703125" style="130" customWidth="1"/>
    <col min="11542" max="11542" width="4.5703125" style="130" customWidth="1"/>
    <col min="11543" max="11543" width="7.85546875" style="130" customWidth="1"/>
    <col min="11544" max="11544" width="8.140625" style="130" customWidth="1"/>
    <col min="11545" max="11548" width="4.5703125" style="130" customWidth="1"/>
    <col min="11549" max="11549" width="11.5703125" style="130"/>
    <col min="11550" max="11550" width="8.42578125" style="130" customWidth="1"/>
    <col min="11551" max="11551" width="5.42578125" style="130" customWidth="1"/>
    <col min="11552" max="11553" width="5.140625" style="130" customWidth="1"/>
    <col min="11554" max="11554" width="6.42578125" style="130" customWidth="1"/>
    <col min="11555" max="11555" width="11.5703125" style="130"/>
    <col min="11556" max="11556" width="8.42578125" style="130" customWidth="1"/>
    <col min="11557" max="11557" width="3.140625" style="130" customWidth="1"/>
    <col min="11558" max="11558" width="5.140625" style="130" customWidth="1"/>
    <col min="11559" max="11559" width="7.42578125" style="130" customWidth="1"/>
    <col min="11560" max="11560" width="4.5703125" style="130" customWidth="1"/>
    <col min="11561" max="11776" width="11.5703125" style="130"/>
    <col min="11777" max="11777" width="1.85546875" style="130" customWidth="1"/>
    <col min="11778" max="11778" width="22.28515625" style="130" customWidth="1"/>
    <col min="11779" max="11780" width="4.5703125" style="130" customWidth="1"/>
    <col min="11781" max="11781" width="7.140625" style="130" customWidth="1"/>
    <col min="11782" max="11782" width="7.85546875" style="130" customWidth="1"/>
    <col min="11783" max="11783" width="4.5703125" style="130" customWidth="1"/>
    <col min="11784" max="11784" width="8.140625" style="130" customWidth="1"/>
    <col min="11785" max="11785" width="27.140625" style="130" customWidth="1"/>
    <col min="11786" max="11786" width="7.140625" style="130" customWidth="1"/>
    <col min="11787" max="11788" width="8.5703125" style="130" customWidth="1"/>
    <col min="11789" max="11789" width="4.5703125" style="130" customWidth="1"/>
    <col min="11790" max="11790" width="7.42578125" style="130" customWidth="1"/>
    <col min="11791" max="11792" width="4.5703125" style="130" customWidth="1"/>
    <col min="11793" max="11793" width="7" style="130" customWidth="1"/>
    <col min="11794" max="11794" width="8.140625" style="130" customWidth="1"/>
    <col min="11795" max="11795" width="8" style="130" customWidth="1"/>
    <col min="11796" max="11796" width="7.140625" style="130" customWidth="1"/>
    <col min="11797" max="11797" width="6.5703125" style="130" customWidth="1"/>
    <col min="11798" max="11798" width="4.5703125" style="130" customWidth="1"/>
    <col min="11799" max="11799" width="7.85546875" style="130" customWidth="1"/>
    <col min="11800" max="11800" width="8.140625" style="130" customWidth="1"/>
    <col min="11801" max="11804" width="4.5703125" style="130" customWidth="1"/>
    <col min="11805" max="11805" width="11.5703125" style="130"/>
    <col min="11806" max="11806" width="8.42578125" style="130" customWidth="1"/>
    <col min="11807" max="11807" width="5.42578125" style="130" customWidth="1"/>
    <col min="11808" max="11809" width="5.140625" style="130" customWidth="1"/>
    <col min="11810" max="11810" width="6.42578125" style="130" customWidth="1"/>
    <col min="11811" max="11811" width="11.5703125" style="130"/>
    <col min="11812" max="11812" width="8.42578125" style="130" customWidth="1"/>
    <col min="11813" max="11813" width="3.140625" style="130" customWidth="1"/>
    <col min="11814" max="11814" width="5.140625" style="130" customWidth="1"/>
    <col min="11815" max="11815" width="7.42578125" style="130" customWidth="1"/>
    <col min="11816" max="11816" width="4.5703125" style="130" customWidth="1"/>
    <col min="11817" max="12032" width="11.5703125" style="130"/>
    <col min="12033" max="12033" width="1.85546875" style="130" customWidth="1"/>
    <col min="12034" max="12034" width="22.28515625" style="130" customWidth="1"/>
    <col min="12035" max="12036" width="4.5703125" style="130" customWidth="1"/>
    <col min="12037" max="12037" width="7.140625" style="130" customWidth="1"/>
    <col min="12038" max="12038" width="7.85546875" style="130" customWidth="1"/>
    <col min="12039" max="12039" width="4.5703125" style="130" customWidth="1"/>
    <col min="12040" max="12040" width="8.140625" style="130" customWidth="1"/>
    <col min="12041" max="12041" width="27.140625" style="130" customWidth="1"/>
    <col min="12042" max="12042" width="7.140625" style="130" customWidth="1"/>
    <col min="12043" max="12044" width="8.5703125" style="130" customWidth="1"/>
    <col min="12045" max="12045" width="4.5703125" style="130" customWidth="1"/>
    <col min="12046" max="12046" width="7.42578125" style="130" customWidth="1"/>
    <col min="12047" max="12048" width="4.5703125" style="130" customWidth="1"/>
    <col min="12049" max="12049" width="7" style="130" customWidth="1"/>
    <col min="12050" max="12050" width="8.140625" style="130" customWidth="1"/>
    <col min="12051" max="12051" width="8" style="130" customWidth="1"/>
    <col min="12052" max="12052" width="7.140625" style="130" customWidth="1"/>
    <col min="12053" max="12053" width="6.5703125" style="130" customWidth="1"/>
    <col min="12054" max="12054" width="4.5703125" style="130" customWidth="1"/>
    <col min="12055" max="12055" width="7.85546875" style="130" customWidth="1"/>
    <col min="12056" max="12056" width="8.140625" style="130" customWidth="1"/>
    <col min="12057" max="12060" width="4.5703125" style="130" customWidth="1"/>
    <col min="12061" max="12061" width="11.5703125" style="130"/>
    <col min="12062" max="12062" width="8.42578125" style="130" customWidth="1"/>
    <col min="12063" max="12063" width="5.42578125" style="130" customWidth="1"/>
    <col min="12064" max="12065" width="5.140625" style="130" customWidth="1"/>
    <col min="12066" max="12066" width="6.42578125" style="130" customWidth="1"/>
    <col min="12067" max="12067" width="11.5703125" style="130"/>
    <col min="12068" max="12068" width="8.42578125" style="130" customWidth="1"/>
    <col min="12069" max="12069" width="3.140625" style="130" customWidth="1"/>
    <col min="12070" max="12070" width="5.140625" style="130" customWidth="1"/>
    <col min="12071" max="12071" width="7.42578125" style="130" customWidth="1"/>
    <col min="12072" max="12072" width="4.5703125" style="130" customWidth="1"/>
    <col min="12073" max="12288" width="11.5703125" style="130"/>
    <col min="12289" max="12289" width="1.85546875" style="130" customWidth="1"/>
    <col min="12290" max="12290" width="22.28515625" style="130" customWidth="1"/>
    <col min="12291" max="12292" width="4.5703125" style="130" customWidth="1"/>
    <col min="12293" max="12293" width="7.140625" style="130" customWidth="1"/>
    <col min="12294" max="12294" width="7.85546875" style="130" customWidth="1"/>
    <col min="12295" max="12295" width="4.5703125" style="130" customWidth="1"/>
    <col min="12296" max="12296" width="8.140625" style="130" customWidth="1"/>
    <col min="12297" max="12297" width="27.140625" style="130" customWidth="1"/>
    <col min="12298" max="12298" width="7.140625" style="130" customWidth="1"/>
    <col min="12299" max="12300" width="8.5703125" style="130" customWidth="1"/>
    <col min="12301" max="12301" width="4.5703125" style="130" customWidth="1"/>
    <col min="12302" max="12302" width="7.42578125" style="130" customWidth="1"/>
    <col min="12303" max="12304" width="4.5703125" style="130" customWidth="1"/>
    <col min="12305" max="12305" width="7" style="130" customWidth="1"/>
    <col min="12306" max="12306" width="8.140625" style="130" customWidth="1"/>
    <col min="12307" max="12307" width="8" style="130" customWidth="1"/>
    <col min="12308" max="12308" width="7.140625" style="130" customWidth="1"/>
    <col min="12309" max="12309" width="6.5703125" style="130" customWidth="1"/>
    <col min="12310" max="12310" width="4.5703125" style="130" customWidth="1"/>
    <col min="12311" max="12311" width="7.85546875" style="130" customWidth="1"/>
    <col min="12312" max="12312" width="8.140625" style="130" customWidth="1"/>
    <col min="12313" max="12316" width="4.5703125" style="130" customWidth="1"/>
    <col min="12317" max="12317" width="11.5703125" style="130"/>
    <col min="12318" max="12318" width="8.42578125" style="130" customWidth="1"/>
    <col min="12319" max="12319" width="5.42578125" style="130" customWidth="1"/>
    <col min="12320" max="12321" width="5.140625" style="130" customWidth="1"/>
    <col min="12322" max="12322" width="6.42578125" style="130" customWidth="1"/>
    <col min="12323" max="12323" width="11.5703125" style="130"/>
    <col min="12324" max="12324" width="8.42578125" style="130" customWidth="1"/>
    <col min="12325" max="12325" width="3.140625" style="130" customWidth="1"/>
    <col min="12326" max="12326" width="5.140625" style="130" customWidth="1"/>
    <col min="12327" max="12327" width="7.42578125" style="130" customWidth="1"/>
    <col min="12328" max="12328" width="4.5703125" style="130" customWidth="1"/>
    <col min="12329" max="12544" width="11.5703125" style="130"/>
    <col min="12545" max="12545" width="1.85546875" style="130" customWidth="1"/>
    <col min="12546" max="12546" width="22.28515625" style="130" customWidth="1"/>
    <col min="12547" max="12548" width="4.5703125" style="130" customWidth="1"/>
    <col min="12549" max="12549" width="7.140625" style="130" customWidth="1"/>
    <col min="12550" max="12550" width="7.85546875" style="130" customWidth="1"/>
    <col min="12551" max="12551" width="4.5703125" style="130" customWidth="1"/>
    <col min="12552" max="12552" width="8.140625" style="130" customWidth="1"/>
    <col min="12553" max="12553" width="27.140625" style="130" customWidth="1"/>
    <col min="12554" max="12554" width="7.140625" style="130" customWidth="1"/>
    <col min="12555" max="12556" width="8.5703125" style="130" customWidth="1"/>
    <col min="12557" max="12557" width="4.5703125" style="130" customWidth="1"/>
    <col min="12558" max="12558" width="7.42578125" style="130" customWidth="1"/>
    <col min="12559" max="12560" width="4.5703125" style="130" customWidth="1"/>
    <col min="12561" max="12561" width="7" style="130" customWidth="1"/>
    <col min="12562" max="12562" width="8.140625" style="130" customWidth="1"/>
    <col min="12563" max="12563" width="8" style="130" customWidth="1"/>
    <col min="12564" max="12564" width="7.140625" style="130" customWidth="1"/>
    <col min="12565" max="12565" width="6.5703125" style="130" customWidth="1"/>
    <col min="12566" max="12566" width="4.5703125" style="130" customWidth="1"/>
    <col min="12567" max="12567" width="7.85546875" style="130" customWidth="1"/>
    <col min="12568" max="12568" width="8.140625" style="130" customWidth="1"/>
    <col min="12569" max="12572" width="4.5703125" style="130" customWidth="1"/>
    <col min="12573" max="12573" width="11.5703125" style="130"/>
    <col min="12574" max="12574" width="8.42578125" style="130" customWidth="1"/>
    <col min="12575" max="12575" width="5.42578125" style="130" customWidth="1"/>
    <col min="12576" max="12577" width="5.140625" style="130" customWidth="1"/>
    <col min="12578" max="12578" width="6.42578125" style="130" customWidth="1"/>
    <col min="12579" max="12579" width="11.5703125" style="130"/>
    <col min="12580" max="12580" width="8.42578125" style="130" customWidth="1"/>
    <col min="12581" max="12581" width="3.140625" style="130" customWidth="1"/>
    <col min="12582" max="12582" width="5.140625" style="130" customWidth="1"/>
    <col min="12583" max="12583" width="7.42578125" style="130" customWidth="1"/>
    <col min="12584" max="12584" width="4.5703125" style="130" customWidth="1"/>
    <col min="12585" max="12800" width="11.5703125" style="130"/>
    <col min="12801" max="12801" width="1.85546875" style="130" customWidth="1"/>
    <col min="12802" max="12802" width="22.28515625" style="130" customWidth="1"/>
    <col min="12803" max="12804" width="4.5703125" style="130" customWidth="1"/>
    <col min="12805" max="12805" width="7.140625" style="130" customWidth="1"/>
    <col min="12806" max="12806" width="7.85546875" style="130" customWidth="1"/>
    <col min="12807" max="12807" width="4.5703125" style="130" customWidth="1"/>
    <col min="12808" max="12808" width="8.140625" style="130" customWidth="1"/>
    <col min="12809" max="12809" width="27.140625" style="130" customWidth="1"/>
    <col min="12810" max="12810" width="7.140625" style="130" customWidth="1"/>
    <col min="12811" max="12812" width="8.5703125" style="130" customWidth="1"/>
    <col min="12813" max="12813" width="4.5703125" style="130" customWidth="1"/>
    <col min="12814" max="12814" width="7.42578125" style="130" customWidth="1"/>
    <col min="12815" max="12816" width="4.5703125" style="130" customWidth="1"/>
    <col min="12817" max="12817" width="7" style="130" customWidth="1"/>
    <col min="12818" max="12818" width="8.140625" style="130" customWidth="1"/>
    <col min="12819" max="12819" width="8" style="130" customWidth="1"/>
    <col min="12820" max="12820" width="7.140625" style="130" customWidth="1"/>
    <col min="12821" max="12821" width="6.5703125" style="130" customWidth="1"/>
    <col min="12822" max="12822" width="4.5703125" style="130" customWidth="1"/>
    <col min="12823" max="12823" width="7.85546875" style="130" customWidth="1"/>
    <col min="12824" max="12824" width="8.140625" style="130" customWidth="1"/>
    <col min="12825" max="12828" width="4.5703125" style="130" customWidth="1"/>
    <col min="12829" max="12829" width="11.5703125" style="130"/>
    <col min="12830" max="12830" width="8.42578125" style="130" customWidth="1"/>
    <col min="12831" max="12831" width="5.42578125" style="130" customWidth="1"/>
    <col min="12832" max="12833" width="5.140625" style="130" customWidth="1"/>
    <col min="12834" max="12834" width="6.42578125" style="130" customWidth="1"/>
    <col min="12835" max="12835" width="11.5703125" style="130"/>
    <col min="12836" max="12836" width="8.42578125" style="130" customWidth="1"/>
    <col min="12837" max="12837" width="3.140625" style="130" customWidth="1"/>
    <col min="12838" max="12838" width="5.140625" style="130" customWidth="1"/>
    <col min="12839" max="12839" width="7.42578125" style="130" customWidth="1"/>
    <col min="12840" max="12840" width="4.5703125" style="130" customWidth="1"/>
    <col min="12841" max="13056" width="11.5703125" style="130"/>
    <col min="13057" max="13057" width="1.85546875" style="130" customWidth="1"/>
    <col min="13058" max="13058" width="22.28515625" style="130" customWidth="1"/>
    <col min="13059" max="13060" width="4.5703125" style="130" customWidth="1"/>
    <col min="13061" max="13061" width="7.140625" style="130" customWidth="1"/>
    <col min="13062" max="13062" width="7.85546875" style="130" customWidth="1"/>
    <col min="13063" max="13063" width="4.5703125" style="130" customWidth="1"/>
    <col min="13064" max="13064" width="8.140625" style="130" customWidth="1"/>
    <col min="13065" max="13065" width="27.140625" style="130" customWidth="1"/>
    <col min="13066" max="13066" width="7.140625" style="130" customWidth="1"/>
    <col min="13067" max="13068" width="8.5703125" style="130" customWidth="1"/>
    <col min="13069" max="13069" width="4.5703125" style="130" customWidth="1"/>
    <col min="13070" max="13070" width="7.42578125" style="130" customWidth="1"/>
    <col min="13071" max="13072" width="4.5703125" style="130" customWidth="1"/>
    <col min="13073" max="13073" width="7" style="130" customWidth="1"/>
    <col min="13074" max="13074" width="8.140625" style="130" customWidth="1"/>
    <col min="13075" max="13075" width="8" style="130" customWidth="1"/>
    <col min="13076" max="13076" width="7.140625" style="130" customWidth="1"/>
    <col min="13077" max="13077" width="6.5703125" style="130" customWidth="1"/>
    <col min="13078" max="13078" width="4.5703125" style="130" customWidth="1"/>
    <col min="13079" max="13079" width="7.85546875" style="130" customWidth="1"/>
    <col min="13080" max="13080" width="8.140625" style="130" customWidth="1"/>
    <col min="13081" max="13084" width="4.5703125" style="130" customWidth="1"/>
    <col min="13085" max="13085" width="11.5703125" style="130"/>
    <col min="13086" max="13086" width="8.42578125" style="130" customWidth="1"/>
    <col min="13087" max="13087" width="5.42578125" style="130" customWidth="1"/>
    <col min="13088" max="13089" width="5.140625" style="130" customWidth="1"/>
    <col min="13090" max="13090" width="6.42578125" style="130" customWidth="1"/>
    <col min="13091" max="13091" width="11.5703125" style="130"/>
    <col min="13092" max="13092" width="8.42578125" style="130" customWidth="1"/>
    <col min="13093" max="13093" width="3.140625" style="130" customWidth="1"/>
    <col min="13094" max="13094" width="5.140625" style="130" customWidth="1"/>
    <col min="13095" max="13095" width="7.42578125" style="130" customWidth="1"/>
    <col min="13096" max="13096" width="4.5703125" style="130" customWidth="1"/>
    <col min="13097" max="13312" width="11.5703125" style="130"/>
    <col min="13313" max="13313" width="1.85546875" style="130" customWidth="1"/>
    <col min="13314" max="13314" width="22.28515625" style="130" customWidth="1"/>
    <col min="13315" max="13316" width="4.5703125" style="130" customWidth="1"/>
    <col min="13317" max="13317" width="7.140625" style="130" customWidth="1"/>
    <col min="13318" max="13318" width="7.85546875" style="130" customWidth="1"/>
    <col min="13319" max="13319" width="4.5703125" style="130" customWidth="1"/>
    <col min="13320" max="13320" width="8.140625" style="130" customWidth="1"/>
    <col min="13321" max="13321" width="27.140625" style="130" customWidth="1"/>
    <col min="13322" max="13322" width="7.140625" style="130" customWidth="1"/>
    <col min="13323" max="13324" width="8.5703125" style="130" customWidth="1"/>
    <col min="13325" max="13325" width="4.5703125" style="130" customWidth="1"/>
    <col min="13326" max="13326" width="7.42578125" style="130" customWidth="1"/>
    <col min="13327" max="13328" width="4.5703125" style="130" customWidth="1"/>
    <col min="13329" max="13329" width="7" style="130" customWidth="1"/>
    <col min="13330" max="13330" width="8.140625" style="130" customWidth="1"/>
    <col min="13331" max="13331" width="8" style="130" customWidth="1"/>
    <col min="13332" max="13332" width="7.140625" style="130" customWidth="1"/>
    <col min="13333" max="13333" width="6.5703125" style="130" customWidth="1"/>
    <col min="13334" max="13334" width="4.5703125" style="130" customWidth="1"/>
    <col min="13335" max="13335" width="7.85546875" style="130" customWidth="1"/>
    <col min="13336" max="13336" width="8.140625" style="130" customWidth="1"/>
    <col min="13337" max="13340" width="4.5703125" style="130" customWidth="1"/>
    <col min="13341" max="13341" width="11.5703125" style="130"/>
    <col min="13342" max="13342" width="8.42578125" style="130" customWidth="1"/>
    <col min="13343" max="13343" width="5.42578125" style="130" customWidth="1"/>
    <col min="13344" max="13345" width="5.140625" style="130" customWidth="1"/>
    <col min="13346" max="13346" width="6.42578125" style="130" customWidth="1"/>
    <col min="13347" max="13347" width="11.5703125" style="130"/>
    <col min="13348" max="13348" width="8.42578125" style="130" customWidth="1"/>
    <col min="13349" max="13349" width="3.140625" style="130" customWidth="1"/>
    <col min="13350" max="13350" width="5.140625" style="130" customWidth="1"/>
    <col min="13351" max="13351" width="7.42578125" style="130" customWidth="1"/>
    <col min="13352" max="13352" width="4.5703125" style="130" customWidth="1"/>
    <col min="13353" max="13568" width="11.5703125" style="130"/>
    <col min="13569" max="13569" width="1.85546875" style="130" customWidth="1"/>
    <col min="13570" max="13570" width="22.28515625" style="130" customWidth="1"/>
    <col min="13571" max="13572" width="4.5703125" style="130" customWidth="1"/>
    <col min="13573" max="13573" width="7.140625" style="130" customWidth="1"/>
    <col min="13574" max="13574" width="7.85546875" style="130" customWidth="1"/>
    <col min="13575" max="13575" width="4.5703125" style="130" customWidth="1"/>
    <col min="13576" max="13576" width="8.140625" style="130" customWidth="1"/>
    <col min="13577" max="13577" width="27.140625" style="130" customWidth="1"/>
    <col min="13578" max="13578" width="7.140625" style="130" customWidth="1"/>
    <col min="13579" max="13580" width="8.5703125" style="130" customWidth="1"/>
    <col min="13581" max="13581" width="4.5703125" style="130" customWidth="1"/>
    <col min="13582" max="13582" width="7.42578125" style="130" customWidth="1"/>
    <col min="13583" max="13584" width="4.5703125" style="130" customWidth="1"/>
    <col min="13585" max="13585" width="7" style="130" customWidth="1"/>
    <col min="13586" max="13586" width="8.140625" style="130" customWidth="1"/>
    <col min="13587" max="13587" width="8" style="130" customWidth="1"/>
    <col min="13588" max="13588" width="7.140625" style="130" customWidth="1"/>
    <col min="13589" max="13589" width="6.5703125" style="130" customWidth="1"/>
    <col min="13590" max="13590" width="4.5703125" style="130" customWidth="1"/>
    <col min="13591" max="13591" width="7.85546875" style="130" customWidth="1"/>
    <col min="13592" max="13592" width="8.140625" style="130" customWidth="1"/>
    <col min="13593" max="13596" width="4.5703125" style="130" customWidth="1"/>
    <col min="13597" max="13597" width="11.5703125" style="130"/>
    <col min="13598" max="13598" width="8.42578125" style="130" customWidth="1"/>
    <col min="13599" max="13599" width="5.42578125" style="130" customWidth="1"/>
    <col min="13600" max="13601" width="5.140625" style="130" customWidth="1"/>
    <col min="13602" max="13602" width="6.42578125" style="130" customWidth="1"/>
    <col min="13603" max="13603" width="11.5703125" style="130"/>
    <col min="13604" max="13604" width="8.42578125" style="130" customWidth="1"/>
    <col min="13605" max="13605" width="3.140625" style="130" customWidth="1"/>
    <col min="13606" max="13606" width="5.140625" style="130" customWidth="1"/>
    <col min="13607" max="13607" width="7.42578125" style="130" customWidth="1"/>
    <col min="13608" max="13608" width="4.5703125" style="130" customWidth="1"/>
    <col min="13609" max="13824" width="11.5703125" style="130"/>
    <col min="13825" max="13825" width="1.85546875" style="130" customWidth="1"/>
    <col min="13826" max="13826" width="22.28515625" style="130" customWidth="1"/>
    <col min="13827" max="13828" width="4.5703125" style="130" customWidth="1"/>
    <col min="13829" max="13829" width="7.140625" style="130" customWidth="1"/>
    <col min="13830" max="13830" width="7.85546875" style="130" customWidth="1"/>
    <col min="13831" max="13831" width="4.5703125" style="130" customWidth="1"/>
    <col min="13832" max="13832" width="8.140625" style="130" customWidth="1"/>
    <col min="13833" max="13833" width="27.140625" style="130" customWidth="1"/>
    <col min="13834" max="13834" width="7.140625" style="130" customWidth="1"/>
    <col min="13835" max="13836" width="8.5703125" style="130" customWidth="1"/>
    <col min="13837" max="13837" width="4.5703125" style="130" customWidth="1"/>
    <col min="13838" max="13838" width="7.42578125" style="130" customWidth="1"/>
    <col min="13839" max="13840" width="4.5703125" style="130" customWidth="1"/>
    <col min="13841" max="13841" width="7" style="130" customWidth="1"/>
    <col min="13842" max="13842" width="8.140625" style="130" customWidth="1"/>
    <col min="13843" max="13843" width="8" style="130" customWidth="1"/>
    <col min="13844" max="13844" width="7.140625" style="130" customWidth="1"/>
    <col min="13845" max="13845" width="6.5703125" style="130" customWidth="1"/>
    <col min="13846" max="13846" width="4.5703125" style="130" customWidth="1"/>
    <col min="13847" max="13847" width="7.85546875" style="130" customWidth="1"/>
    <col min="13848" max="13848" width="8.140625" style="130" customWidth="1"/>
    <col min="13849" max="13852" width="4.5703125" style="130" customWidth="1"/>
    <col min="13853" max="13853" width="11.5703125" style="130"/>
    <col min="13854" max="13854" width="8.42578125" style="130" customWidth="1"/>
    <col min="13855" max="13855" width="5.42578125" style="130" customWidth="1"/>
    <col min="13856" max="13857" width="5.140625" style="130" customWidth="1"/>
    <col min="13858" max="13858" width="6.42578125" style="130" customWidth="1"/>
    <col min="13859" max="13859" width="11.5703125" style="130"/>
    <col min="13860" max="13860" width="8.42578125" style="130" customWidth="1"/>
    <col min="13861" max="13861" width="3.140625" style="130" customWidth="1"/>
    <col min="13862" max="13862" width="5.140625" style="130" customWidth="1"/>
    <col min="13863" max="13863" width="7.42578125" style="130" customWidth="1"/>
    <col min="13864" max="13864" width="4.5703125" style="130" customWidth="1"/>
    <col min="13865" max="14080" width="11.5703125" style="130"/>
    <col min="14081" max="14081" width="1.85546875" style="130" customWidth="1"/>
    <col min="14082" max="14082" width="22.28515625" style="130" customWidth="1"/>
    <col min="14083" max="14084" width="4.5703125" style="130" customWidth="1"/>
    <col min="14085" max="14085" width="7.140625" style="130" customWidth="1"/>
    <col min="14086" max="14086" width="7.85546875" style="130" customWidth="1"/>
    <col min="14087" max="14087" width="4.5703125" style="130" customWidth="1"/>
    <col min="14088" max="14088" width="8.140625" style="130" customWidth="1"/>
    <col min="14089" max="14089" width="27.140625" style="130" customWidth="1"/>
    <col min="14090" max="14090" width="7.140625" style="130" customWidth="1"/>
    <col min="14091" max="14092" width="8.5703125" style="130" customWidth="1"/>
    <col min="14093" max="14093" width="4.5703125" style="130" customWidth="1"/>
    <col min="14094" max="14094" width="7.42578125" style="130" customWidth="1"/>
    <col min="14095" max="14096" width="4.5703125" style="130" customWidth="1"/>
    <col min="14097" max="14097" width="7" style="130" customWidth="1"/>
    <col min="14098" max="14098" width="8.140625" style="130" customWidth="1"/>
    <col min="14099" max="14099" width="8" style="130" customWidth="1"/>
    <col min="14100" max="14100" width="7.140625" style="130" customWidth="1"/>
    <col min="14101" max="14101" width="6.5703125" style="130" customWidth="1"/>
    <col min="14102" max="14102" width="4.5703125" style="130" customWidth="1"/>
    <col min="14103" max="14103" width="7.85546875" style="130" customWidth="1"/>
    <col min="14104" max="14104" width="8.140625" style="130" customWidth="1"/>
    <col min="14105" max="14108" width="4.5703125" style="130" customWidth="1"/>
    <col min="14109" max="14109" width="11.5703125" style="130"/>
    <col min="14110" max="14110" width="8.42578125" style="130" customWidth="1"/>
    <col min="14111" max="14111" width="5.42578125" style="130" customWidth="1"/>
    <col min="14112" max="14113" width="5.140625" style="130" customWidth="1"/>
    <col min="14114" max="14114" width="6.42578125" style="130" customWidth="1"/>
    <col min="14115" max="14115" width="11.5703125" style="130"/>
    <col min="14116" max="14116" width="8.42578125" style="130" customWidth="1"/>
    <col min="14117" max="14117" width="3.140625" style="130" customWidth="1"/>
    <col min="14118" max="14118" width="5.140625" style="130" customWidth="1"/>
    <col min="14119" max="14119" width="7.42578125" style="130" customWidth="1"/>
    <col min="14120" max="14120" width="4.5703125" style="130" customWidth="1"/>
    <col min="14121" max="14336" width="11.5703125" style="130"/>
    <col min="14337" max="14337" width="1.85546875" style="130" customWidth="1"/>
    <col min="14338" max="14338" width="22.28515625" style="130" customWidth="1"/>
    <col min="14339" max="14340" width="4.5703125" style="130" customWidth="1"/>
    <col min="14341" max="14341" width="7.140625" style="130" customWidth="1"/>
    <col min="14342" max="14342" width="7.85546875" style="130" customWidth="1"/>
    <col min="14343" max="14343" width="4.5703125" style="130" customWidth="1"/>
    <col min="14344" max="14344" width="8.140625" style="130" customWidth="1"/>
    <col min="14345" max="14345" width="27.140625" style="130" customWidth="1"/>
    <col min="14346" max="14346" width="7.140625" style="130" customWidth="1"/>
    <col min="14347" max="14348" width="8.5703125" style="130" customWidth="1"/>
    <col min="14349" max="14349" width="4.5703125" style="130" customWidth="1"/>
    <col min="14350" max="14350" width="7.42578125" style="130" customWidth="1"/>
    <col min="14351" max="14352" width="4.5703125" style="130" customWidth="1"/>
    <col min="14353" max="14353" width="7" style="130" customWidth="1"/>
    <col min="14354" max="14354" width="8.140625" style="130" customWidth="1"/>
    <col min="14355" max="14355" width="8" style="130" customWidth="1"/>
    <col min="14356" max="14356" width="7.140625" style="130" customWidth="1"/>
    <col min="14357" max="14357" width="6.5703125" style="130" customWidth="1"/>
    <col min="14358" max="14358" width="4.5703125" style="130" customWidth="1"/>
    <col min="14359" max="14359" width="7.85546875" style="130" customWidth="1"/>
    <col min="14360" max="14360" width="8.140625" style="130" customWidth="1"/>
    <col min="14361" max="14364" width="4.5703125" style="130" customWidth="1"/>
    <col min="14365" max="14365" width="11.5703125" style="130"/>
    <col min="14366" max="14366" width="8.42578125" style="130" customWidth="1"/>
    <col min="14367" max="14367" width="5.42578125" style="130" customWidth="1"/>
    <col min="14368" max="14369" width="5.140625" style="130" customWidth="1"/>
    <col min="14370" max="14370" width="6.42578125" style="130" customWidth="1"/>
    <col min="14371" max="14371" width="11.5703125" style="130"/>
    <col min="14372" max="14372" width="8.42578125" style="130" customWidth="1"/>
    <col min="14373" max="14373" width="3.140625" style="130" customWidth="1"/>
    <col min="14374" max="14374" width="5.140625" style="130" customWidth="1"/>
    <col min="14375" max="14375" width="7.42578125" style="130" customWidth="1"/>
    <col min="14376" max="14376" width="4.5703125" style="130" customWidth="1"/>
    <col min="14377" max="14592" width="11.5703125" style="130"/>
    <col min="14593" max="14593" width="1.85546875" style="130" customWidth="1"/>
    <col min="14594" max="14594" width="22.28515625" style="130" customWidth="1"/>
    <col min="14595" max="14596" width="4.5703125" style="130" customWidth="1"/>
    <col min="14597" max="14597" width="7.140625" style="130" customWidth="1"/>
    <col min="14598" max="14598" width="7.85546875" style="130" customWidth="1"/>
    <col min="14599" max="14599" width="4.5703125" style="130" customWidth="1"/>
    <col min="14600" max="14600" width="8.140625" style="130" customWidth="1"/>
    <col min="14601" max="14601" width="27.140625" style="130" customWidth="1"/>
    <col min="14602" max="14602" width="7.140625" style="130" customWidth="1"/>
    <col min="14603" max="14604" width="8.5703125" style="130" customWidth="1"/>
    <col min="14605" max="14605" width="4.5703125" style="130" customWidth="1"/>
    <col min="14606" max="14606" width="7.42578125" style="130" customWidth="1"/>
    <col min="14607" max="14608" width="4.5703125" style="130" customWidth="1"/>
    <col min="14609" max="14609" width="7" style="130" customWidth="1"/>
    <col min="14610" max="14610" width="8.140625" style="130" customWidth="1"/>
    <col min="14611" max="14611" width="8" style="130" customWidth="1"/>
    <col min="14612" max="14612" width="7.140625" style="130" customWidth="1"/>
    <col min="14613" max="14613" width="6.5703125" style="130" customWidth="1"/>
    <col min="14614" max="14614" width="4.5703125" style="130" customWidth="1"/>
    <col min="14615" max="14615" width="7.85546875" style="130" customWidth="1"/>
    <col min="14616" max="14616" width="8.140625" style="130" customWidth="1"/>
    <col min="14617" max="14620" width="4.5703125" style="130" customWidth="1"/>
    <col min="14621" max="14621" width="11.5703125" style="130"/>
    <col min="14622" max="14622" width="8.42578125" style="130" customWidth="1"/>
    <col min="14623" max="14623" width="5.42578125" style="130" customWidth="1"/>
    <col min="14624" max="14625" width="5.140625" style="130" customWidth="1"/>
    <col min="14626" max="14626" width="6.42578125" style="130" customWidth="1"/>
    <col min="14627" max="14627" width="11.5703125" style="130"/>
    <col min="14628" max="14628" width="8.42578125" style="130" customWidth="1"/>
    <col min="14629" max="14629" width="3.140625" style="130" customWidth="1"/>
    <col min="14630" max="14630" width="5.140625" style="130" customWidth="1"/>
    <col min="14631" max="14631" width="7.42578125" style="130" customWidth="1"/>
    <col min="14632" max="14632" width="4.5703125" style="130" customWidth="1"/>
    <col min="14633" max="14848" width="11.5703125" style="130"/>
    <col min="14849" max="14849" width="1.85546875" style="130" customWidth="1"/>
    <col min="14850" max="14850" width="22.28515625" style="130" customWidth="1"/>
    <col min="14851" max="14852" width="4.5703125" style="130" customWidth="1"/>
    <col min="14853" max="14853" width="7.140625" style="130" customWidth="1"/>
    <col min="14854" max="14854" width="7.85546875" style="130" customWidth="1"/>
    <col min="14855" max="14855" width="4.5703125" style="130" customWidth="1"/>
    <col min="14856" max="14856" width="8.140625" style="130" customWidth="1"/>
    <col min="14857" max="14857" width="27.140625" style="130" customWidth="1"/>
    <col min="14858" max="14858" width="7.140625" style="130" customWidth="1"/>
    <col min="14859" max="14860" width="8.5703125" style="130" customWidth="1"/>
    <col min="14861" max="14861" width="4.5703125" style="130" customWidth="1"/>
    <col min="14862" max="14862" width="7.42578125" style="130" customWidth="1"/>
    <col min="14863" max="14864" width="4.5703125" style="130" customWidth="1"/>
    <col min="14865" max="14865" width="7" style="130" customWidth="1"/>
    <col min="14866" max="14866" width="8.140625" style="130" customWidth="1"/>
    <col min="14867" max="14867" width="8" style="130" customWidth="1"/>
    <col min="14868" max="14868" width="7.140625" style="130" customWidth="1"/>
    <col min="14869" max="14869" width="6.5703125" style="130" customWidth="1"/>
    <col min="14870" max="14870" width="4.5703125" style="130" customWidth="1"/>
    <col min="14871" max="14871" width="7.85546875" style="130" customWidth="1"/>
    <col min="14872" max="14872" width="8.140625" style="130" customWidth="1"/>
    <col min="14873" max="14876" width="4.5703125" style="130" customWidth="1"/>
    <col min="14877" max="14877" width="11.5703125" style="130"/>
    <col min="14878" max="14878" width="8.42578125" style="130" customWidth="1"/>
    <col min="14879" max="14879" width="5.42578125" style="130" customWidth="1"/>
    <col min="14880" max="14881" width="5.140625" style="130" customWidth="1"/>
    <col min="14882" max="14882" width="6.42578125" style="130" customWidth="1"/>
    <col min="14883" max="14883" width="11.5703125" style="130"/>
    <col min="14884" max="14884" width="8.42578125" style="130" customWidth="1"/>
    <col min="14885" max="14885" width="3.140625" style="130" customWidth="1"/>
    <col min="14886" max="14886" width="5.140625" style="130" customWidth="1"/>
    <col min="14887" max="14887" width="7.42578125" style="130" customWidth="1"/>
    <col min="14888" max="14888" width="4.5703125" style="130" customWidth="1"/>
    <col min="14889" max="15104" width="11.5703125" style="130"/>
    <col min="15105" max="15105" width="1.85546875" style="130" customWidth="1"/>
    <col min="15106" max="15106" width="22.28515625" style="130" customWidth="1"/>
    <col min="15107" max="15108" width="4.5703125" style="130" customWidth="1"/>
    <col min="15109" max="15109" width="7.140625" style="130" customWidth="1"/>
    <col min="15110" max="15110" width="7.85546875" style="130" customWidth="1"/>
    <col min="15111" max="15111" width="4.5703125" style="130" customWidth="1"/>
    <col min="15112" max="15112" width="8.140625" style="130" customWidth="1"/>
    <col min="15113" max="15113" width="27.140625" style="130" customWidth="1"/>
    <col min="15114" max="15114" width="7.140625" style="130" customWidth="1"/>
    <col min="15115" max="15116" width="8.5703125" style="130" customWidth="1"/>
    <col min="15117" max="15117" width="4.5703125" style="130" customWidth="1"/>
    <col min="15118" max="15118" width="7.42578125" style="130" customWidth="1"/>
    <col min="15119" max="15120" width="4.5703125" style="130" customWidth="1"/>
    <col min="15121" max="15121" width="7" style="130" customWidth="1"/>
    <col min="15122" max="15122" width="8.140625" style="130" customWidth="1"/>
    <col min="15123" max="15123" width="8" style="130" customWidth="1"/>
    <col min="15124" max="15124" width="7.140625" style="130" customWidth="1"/>
    <col min="15125" max="15125" width="6.5703125" style="130" customWidth="1"/>
    <col min="15126" max="15126" width="4.5703125" style="130" customWidth="1"/>
    <col min="15127" max="15127" width="7.85546875" style="130" customWidth="1"/>
    <col min="15128" max="15128" width="8.140625" style="130" customWidth="1"/>
    <col min="15129" max="15132" width="4.5703125" style="130" customWidth="1"/>
    <col min="15133" max="15133" width="11.5703125" style="130"/>
    <col min="15134" max="15134" width="8.42578125" style="130" customWidth="1"/>
    <col min="15135" max="15135" width="5.42578125" style="130" customWidth="1"/>
    <col min="15136" max="15137" width="5.140625" style="130" customWidth="1"/>
    <col min="15138" max="15138" width="6.42578125" style="130" customWidth="1"/>
    <col min="15139" max="15139" width="11.5703125" style="130"/>
    <col min="15140" max="15140" width="8.42578125" style="130" customWidth="1"/>
    <col min="15141" max="15141" width="3.140625" style="130" customWidth="1"/>
    <col min="15142" max="15142" width="5.140625" style="130" customWidth="1"/>
    <col min="15143" max="15143" width="7.42578125" style="130" customWidth="1"/>
    <col min="15144" max="15144" width="4.5703125" style="130" customWidth="1"/>
    <col min="15145" max="15360" width="11.5703125" style="130"/>
    <col min="15361" max="15361" width="1.85546875" style="130" customWidth="1"/>
    <col min="15362" max="15362" width="22.28515625" style="130" customWidth="1"/>
    <col min="15363" max="15364" width="4.5703125" style="130" customWidth="1"/>
    <col min="15365" max="15365" width="7.140625" style="130" customWidth="1"/>
    <col min="15366" max="15366" width="7.85546875" style="130" customWidth="1"/>
    <col min="15367" max="15367" width="4.5703125" style="130" customWidth="1"/>
    <col min="15368" max="15368" width="8.140625" style="130" customWidth="1"/>
    <col min="15369" max="15369" width="27.140625" style="130" customWidth="1"/>
    <col min="15370" max="15370" width="7.140625" style="130" customWidth="1"/>
    <col min="15371" max="15372" width="8.5703125" style="130" customWidth="1"/>
    <col min="15373" max="15373" width="4.5703125" style="130" customWidth="1"/>
    <col min="15374" max="15374" width="7.42578125" style="130" customWidth="1"/>
    <col min="15375" max="15376" width="4.5703125" style="130" customWidth="1"/>
    <col min="15377" max="15377" width="7" style="130" customWidth="1"/>
    <col min="15378" max="15378" width="8.140625" style="130" customWidth="1"/>
    <col min="15379" max="15379" width="8" style="130" customWidth="1"/>
    <col min="15380" max="15380" width="7.140625" style="130" customWidth="1"/>
    <col min="15381" max="15381" width="6.5703125" style="130" customWidth="1"/>
    <col min="15382" max="15382" width="4.5703125" style="130" customWidth="1"/>
    <col min="15383" max="15383" width="7.85546875" style="130" customWidth="1"/>
    <col min="15384" max="15384" width="8.140625" style="130" customWidth="1"/>
    <col min="15385" max="15388" width="4.5703125" style="130" customWidth="1"/>
    <col min="15389" max="15389" width="11.5703125" style="130"/>
    <col min="15390" max="15390" width="8.42578125" style="130" customWidth="1"/>
    <col min="15391" max="15391" width="5.42578125" style="130" customWidth="1"/>
    <col min="15392" max="15393" width="5.140625" style="130" customWidth="1"/>
    <col min="15394" max="15394" width="6.42578125" style="130" customWidth="1"/>
    <col min="15395" max="15395" width="11.5703125" style="130"/>
    <col min="15396" max="15396" width="8.42578125" style="130" customWidth="1"/>
    <col min="15397" max="15397" width="3.140625" style="130" customWidth="1"/>
    <col min="15398" max="15398" width="5.140625" style="130" customWidth="1"/>
    <col min="15399" max="15399" width="7.42578125" style="130" customWidth="1"/>
    <col min="15400" max="15400" width="4.5703125" style="130" customWidth="1"/>
    <col min="15401" max="15616" width="11.5703125" style="130"/>
    <col min="15617" max="15617" width="1.85546875" style="130" customWidth="1"/>
    <col min="15618" max="15618" width="22.28515625" style="130" customWidth="1"/>
    <col min="15619" max="15620" width="4.5703125" style="130" customWidth="1"/>
    <col min="15621" max="15621" width="7.140625" style="130" customWidth="1"/>
    <col min="15622" max="15622" width="7.85546875" style="130" customWidth="1"/>
    <col min="15623" max="15623" width="4.5703125" style="130" customWidth="1"/>
    <col min="15624" max="15624" width="8.140625" style="130" customWidth="1"/>
    <col min="15625" max="15625" width="27.140625" style="130" customWidth="1"/>
    <col min="15626" max="15626" width="7.140625" style="130" customWidth="1"/>
    <col min="15627" max="15628" width="8.5703125" style="130" customWidth="1"/>
    <col min="15629" max="15629" width="4.5703125" style="130" customWidth="1"/>
    <col min="15630" max="15630" width="7.42578125" style="130" customWidth="1"/>
    <col min="15631" max="15632" width="4.5703125" style="130" customWidth="1"/>
    <col min="15633" max="15633" width="7" style="130" customWidth="1"/>
    <col min="15634" max="15634" width="8.140625" style="130" customWidth="1"/>
    <col min="15635" max="15635" width="8" style="130" customWidth="1"/>
    <col min="15636" max="15636" width="7.140625" style="130" customWidth="1"/>
    <col min="15637" max="15637" width="6.5703125" style="130" customWidth="1"/>
    <col min="15638" max="15638" width="4.5703125" style="130" customWidth="1"/>
    <col min="15639" max="15639" width="7.85546875" style="130" customWidth="1"/>
    <col min="15640" max="15640" width="8.140625" style="130" customWidth="1"/>
    <col min="15641" max="15644" width="4.5703125" style="130" customWidth="1"/>
    <col min="15645" max="15645" width="11.5703125" style="130"/>
    <col min="15646" max="15646" width="8.42578125" style="130" customWidth="1"/>
    <col min="15647" max="15647" width="5.42578125" style="130" customWidth="1"/>
    <col min="15648" max="15649" width="5.140625" style="130" customWidth="1"/>
    <col min="15650" max="15650" width="6.42578125" style="130" customWidth="1"/>
    <col min="15651" max="15651" width="11.5703125" style="130"/>
    <col min="15652" max="15652" width="8.42578125" style="130" customWidth="1"/>
    <col min="15653" max="15653" width="3.140625" style="130" customWidth="1"/>
    <col min="15654" max="15654" width="5.140625" style="130" customWidth="1"/>
    <col min="15655" max="15655" width="7.42578125" style="130" customWidth="1"/>
    <col min="15656" max="15656" width="4.5703125" style="130" customWidth="1"/>
    <col min="15657" max="15872" width="11.5703125" style="130"/>
    <col min="15873" max="15873" width="1.85546875" style="130" customWidth="1"/>
    <col min="15874" max="15874" width="22.28515625" style="130" customWidth="1"/>
    <col min="15875" max="15876" width="4.5703125" style="130" customWidth="1"/>
    <col min="15877" max="15877" width="7.140625" style="130" customWidth="1"/>
    <col min="15878" max="15878" width="7.85546875" style="130" customWidth="1"/>
    <col min="15879" max="15879" width="4.5703125" style="130" customWidth="1"/>
    <col min="15880" max="15880" width="8.140625" style="130" customWidth="1"/>
    <col min="15881" max="15881" width="27.140625" style="130" customWidth="1"/>
    <col min="15882" max="15882" width="7.140625" style="130" customWidth="1"/>
    <col min="15883" max="15884" width="8.5703125" style="130" customWidth="1"/>
    <col min="15885" max="15885" width="4.5703125" style="130" customWidth="1"/>
    <col min="15886" max="15886" width="7.42578125" style="130" customWidth="1"/>
    <col min="15887" max="15888" width="4.5703125" style="130" customWidth="1"/>
    <col min="15889" max="15889" width="7" style="130" customWidth="1"/>
    <col min="15890" max="15890" width="8.140625" style="130" customWidth="1"/>
    <col min="15891" max="15891" width="8" style="130" customWidth="1"/>
    <col min="15892" max="15892" width="7.140625" style="130" customWidth="1"/>
    <col min="15893" max="15893" width="6.5703125" style="130" customWidth="1"/>
    <col min="15894" max="15894" width="4.5703125" style="130" customWidth="1"/>
    <col min="15895" max="15895" width="7.85546875" style="130" customWidth="1"/>
    <col min="15896" max="15896" width="8.140625" style="130" customWidth="1"/>
    <col min="15897" max="15900" width="4.5703125" style="130" customWidth="1"/>
    <col min="15901" max="15901" width="11.5703125" style="130"/>
    <col min="15902" max="15902" width="8.42578125" style="130" customWidth="1"/>
    <col min="15903" max="15903" width="5.42578125" style="130" customWidth="1"/>
    <col min="15904" max="15905" width="5.140625" style="130" customWidth="1"/>
    <col min="15906" max="15906" width="6.42578125" style="130" customWidth="1"/>
    <col min="15907" max="15907" width="11.5703125" style="130"/>
    <col min="15908" max="15908" width="8.42578125" style="130" customWidth="1"/>
    <col min="15909" max="15909" width="3.140625" style="130" customWidth="1"/>
    <col min="15910" max="15910" width="5.140625" style="130" customWidth="1"/>
    <col min="15911" max="15911" width="7.42578125" style="130" customWidth="1"/>
    <col min="15912" max="15912" width="4.5703125" style="130" customWidth="1"/>
    <col min="15913" max="16128" width="11.5703125" style="130"/>
    <col min="16129" max="16129" width="1.85546875" style="130" customWidth="1"/>
    <col min="16130" max="16130" width="22.28515625" style="130" customWidth="1"/>
    <col min="16131" max="16132" width="4.5703125" style="130" customWidth="1"/>
    <col min="16133" max="16133" width="7.140625" style="130" customWidth="1"/>
    <col min="16134" max="16134" width="7.85546875" style="130" customWidth="1"/>
    <col min="16135" max="16135" width="4.5703125" style="130" customWidth="1"/>
    <col min="16136" max="16136" width="8.140625" style="130" customWidth="1"/>
    <col min="16137" max="16137" width="27.140625" style="130" customWidth="1"/>
    <col min="16138" max="16138" width="7.140625" style="130" customWidth="1"/>
    <col min="16139" max="16140" width="8.5703125" style="130" customWidth="1"/>
    <col min="16141" max="16141" width="4.5703125" style="130" customWidth="1"/>
    <col min="16142" max="16142" width="7.42578125" style="130" customWidth="1"/>
    <col min="16143" max="16144" width="4.5703125" style="130" customWidth="1"/>
    <col min="16145" max="16145" width="7" style="130" customWidth="1"/>
    <col min="16146" max="16146" width="8.140625" style="130" customWidth="1"/>
    <col min="16147" max="16147" width="8" style="130" customWidth="1"/>
    <col min="16148" max="16148" width="7.140625" style="130" customWidth="1"/>
    <col min="16149" max="16149" width="6.5703125" style="130" customWidth="1"/>
    <col min="16150" max="16150" width="4.5703125" style="130" customWidth="1"/>
    <col min="16151" max="16151" width="7.85546875" style="130" customWidth="1"/>
    <col min="16152" max="16152" width="8.140625" style="130" customWidth="1"/>
    <col min="16153" max="16156" width="4.5703125" style="130" customWidth="1"/>
    <col min="16157" max="16157" width="11.5703125" style="130"/>
    <col min="16158" max="16158" width="8.42578125" style="130" customWidth="1"/>
    <col min="16159" max="16159" width="5.42578125" style="130" customWidth="1"/>
    <col min="16160" max="16161" width="5.140625" style="130" customWidth="1"/>
    <col min="16162" max="16162" width="6.42578125" style="130" customWidth="1"/>
    <col min="16163" max="16163" width="11.5703125" style="130"/>
    <col min="16164" max="16164" width="8.42578125" style="130" customWidth="1"/>
    <col min="16165" max="16165" width="3.140625" style="130" customWidth="1"/>
    <col min="16166" max="16166" width="5.140625" style="130" customWidth="1"/>
    <col min="16167" max="16167" width="7.42578125" style="130" customWidth="1"/>
    <col min="16168" max="16168" width="4.5703125" style="130" customWidth="1"/>
    <col min="16169" max="16384" width="11.5703125" style="130"/>
  </cols>
  <sheetData>
    <row r="1" spans="3:16" ht="15" thickBot="1"/>
    <row r="2" spans="3:16">
      <c r="C2" s="702" t="s">
        <v>74</v>
      </c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4"/>
    </row>
    <row r="3" spans="3:16" ht="15" thickBot="1">
      <c r="C3" s="705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7"/>
    </row>
    <row r="4" spans="3:16" ht="27" customHeight="1">
      <c r="C4" s="708" t="s">
        <v>75</v>
      </c>
      <c r="D4" s="709"/>
      <c r="E4" s="709"/>
      <c r="F4" s="709"/>
      <c r="G4" s="709"/>
      <c r="H4" s="709"/>
      <c r="I4" s="709"/>
      <c r="J4" s="131">
        <v>1145</v>
      </c>
      <c r="K4" s="710">
        <f>+'ANTECEDENTES '!E7</f>
        <v>298497673</v>
      </c>
      <c r="L4" s="710"/>
      <c r="M4" s="710"/>
      <c r="N4" s="710"/>
      <c r="O4" s="710"/>
      <c r="P4" s="132" t="s">
        <v>0</v>
      </c>
    </row>
    <row r="5" spans="3:16" ht="27" customHeight="1">
      <c r="C5" s="699" t="s">
        <v>76</v>
      </c>
      <c r="D5" s="700"/>
      <c r="E5" s="700"/>
      <c r="F5" s="700"/>
      <c r="G5" s="700"/>
      <c r="H5" s="700"/>
      <c r="I5" s="700"/>
      <c r="J5" s="133">
        <v>1146</v>
      </c>
      <c r="K5" s="701"/>
      <c r="L5" s="701"/>
      <c r="M5" s="701"/>
      <c r="N5" s="701"/>
      <c r="O5" s="701"/>
      <c r="P5" s="135" t="s">
        <v>179</v>
      </c>
    </row>
    <row r="6" spans="3:16" ht="27" customHeight="1">
      <c r="C6" s="699" t="s">
        <v>77</v>
      </c>
      <c r="D6" s="700"/>
      <c r="E6" s="700"/>
      <c r="F6" s="700"/>
      <c r="G6" s="700"/>
      <c r="H6" s="700"/>
      <c r="I6" s="700"/>
      <c r="J6" s="133">
        <v>1177</v>
      </c>
      <c r="K6" s="701">
        <f>+'RLI  final'!D38</f>
        <v>39700190.509000003</v>
      </c>
      <c r="L6" s="701"/>
      <c r="M6" s="701"/>
      <c r="N6" s="701"/>
      <c r="O6" s="701"/>
      <c r="P6" s="134" t="s">
        <v>0</v>
      </c>
    </row>
    <row r="7" spans="3:16" ht="27" customHeight="1">
      <c r="C7" s="699" t="s">
        <v>78</v>
      </c>
      <c r="D7" s="700"/>
      <c r="E7" s="700"/>
      <c r="F7" s="700"/>
      <c r="G7" s="700"/>
      <c r="H7" s="700"/>
      <c r="I7" s="700"/>
      <c r="J7" s="133">
        <v>893</v>
      </c>
      <c r="K7" s="701"/>
      <c r="L7" s="701"/>
      <c r="M7" s="701"/>
      <c r="N7" s="701"/>
      <c r="O7" s="701"/>
      <c r="P7" s="134" t="s">
        <v>0</v>
      </c>
    </row>
    <row r="8" spans="3:16" ht="27" customHeight="1">
      <c r="C8" s="711" t="s">
        <v>79</v>
      </c>
      <c r="D8" s="712"/>
      <c r="E8" s="712"/>
      <c r="F8" s="712"/>
      <c r="G8" s="712"/>
      <c r="H8" s="712"/>
      <c r="I8" s="712"/>
      <c r="J8" s="138">
        <v>894</v>
      </c>
      <c r="K8" s="701"/>
      <c r="L8" s="701"/>
      <c r="M8" s="701"/>
      <c r="N8" s="701"/>
      <c r="O8" s="701"/>
      <c r="P8" s="135" t="s">
        <v>179</v>
      </c>
    </row>
    <row r="9" spans="3:16" ht="27" customHeight="1">
      <c r="C9" s="699" t="s">
        <v>80</v>
      </c>
      <c r="D9" s="700"/>
      <c r="E9" s="700"/>
      <c r="F9" s="700"/>
      <c r="G9" s="700"/>
      <c r="H9" s="700"/>
      <c r="I9" s="700"/>
      <c r="J9" s="133">
        <v>1694</v>
      </c>
      <c r="K9" s="701">
        <f>+'RLI  final'!E75</f>
        <v>49856654.866999984</v>
      </c>
      <c r="L9" s="701"/>
      <c r="M9" s="701"/>
      <c r="N9" s="701"/>
      <c r="O9" s="701"/>
      <c r="P9" s="134" t="s">
        <v>0</v>
      </c>
    </row>
    <row r="10" spans="3:16" ht="27" customHeight="1">
      <c r="C10" s="699" t="s">
        <v>62</v>
      </c>
      <c r="D10" s="700"/>
      <c r="E10" s="700"/>
      <c r="F10" s="700"/>
      <c r="G10" s="700"/>
      <c r="H10" s="700"/>
      <c r="I10" s="700"/>
      <c r="J10" s="133">
        <v>1695</v>
      </c>
      <c r="K10" s="701"/>
      <c r="L10" s="701"/>
      <c r="M10" s="701"/>
      <c r="N10" s="701"/>
      <c r="O10" s="701"/>
      <c r="P10" s="135" t="s">
        <v>179</v>
      </c>
    </row>
    <row r="11" spans="3:16" ht="27" customHeight="1">
      <c r="C11" s="699" t="s">
        <v>54</v>
      </c>
      <c r="D11" s="700"/>
      <c r="E11" s="700"/>
      <c r="F11" s="700"/>
      <c r="G11" s="700"/>
      <c r="H11" s="700"/>
      <c r="I11" s="700"/>
      <c r="J11" s="133">
        <v>1696</v>
      </c>
      <c r="K11" s="701"/>
      <c r="L11" s="701"/>
      <c r="M11" s="701"/>
      <c r="N11" s="701"/>
      <c r="O11" s="701"/>
      <c r="P11" s="134" t="s">
        <v>0</v>
      </c>
    </row>
    <row r="12" spans="3:16" ht="27" customHeight="1">
      <c r="C12" s="699" t="s">
        <v>81</v>
      </c>
      <c r="D12" s="700"/>
      <c r="E12" s="700"/>
      <c r="F12" s="700"/>
      <c r="G12" s="700"/>
      <c r="H12" s="700"/>
      <c r="I12" s="700"/>
      <c r="J12" s="133">
        <v>1178</v>
      </c>
      <c r="K12" s="701"/>
      <c r="L12" s="701"/>
      <c r="M12" s="701"/>
      <c r="N12" s="701"/>
      <c r="O12" s="701"/>
      <c r="P12" s="134" t="s">
        <v>0</v>
      </c>
    </row>
    <row r="13" spans="3:16" ht="27" customHeight="1">
      <c r="C13" s="699" t="s">
        <v>82</v>
      </c>
      <c r="D13" s="700"/>
      <c r="E13" s="700"/>
      <c r="F13" s="700"/>
      <c r="G13" s="700"/>
      <c r="H13" s="700"/>
      <c r="I13" s="700"/>
      <c r="J13" s="133">
        <v>1179</v>
      </c>
      <c r="K13" s="701"/>
      <c r="L13" s="701"/>
      <c r="M13" s="701"/>
      <c r="N13" s="701"/>
      <c r="O13" s="701"/>
      <c r="P13" s="135" t="s">
        <v>179</v>
      </c>
    </row>
    <row r="14" spans="3:16" ht="27" customHeight="1">
      <c r="C14" s="699" t="s">
        <v>83</v>
      </c>
      <c r="D14" s="700"/>
      <c r="E14" s="700"/>
      <c r="F14" s="700"/>
      <c r="G14" s="700"/>
      <c r="H14" s="700"/>
      <c r="I14" s="700"/>
      <c r="J14" s="133">
        <v>1180</v>
      </c>
      <c r="K14" s="701"/>
      <c r="L14" s="701"/>
      <c r="M14" s="701"/>
      <c r="N14" s="701"/>
      <c r="O14" s="701"/>
      <c r="P14" s="134" t="s">
        <v>0</v>
      </c>
    </row>
    <row r="15" spans="3:16" ht="27" customHeight="1">
      <c r="C15" s="711" t="s">
        <v>84</v>
      </c>
      <c r="D15" s="712"/>
      <c r="E15" s="712"/>
      <c r="F15" s="712"/>
      <c r="G15" s="712"/>
      <c r="H15" s="712"/>
      <c r="I15" s="712"/>
      <c r="J15" s="138">
        <v>1181</v>
      </c>
      <c r="K15" s="701">
        <f>+'RLI  final'!C91</f>
        <v>0</v>
      </c>
      <c r="L15" s="701"/>
      <c r="M15" s="701"/>
      <c r="N15" s="701"/>
      <c r="O15" s="701"/>
      <c r="P15" s="135" t="s">
        <v>179</v>
      </c>
    </row>
    <row r="16" spans="3:16" ht="27" customHeight="1">
      <c r="C16" s="699" t="s">
        <v>67</v>
      </c>
      <c r="D16" s="700"/>
      <c r="E16" s="700"/>
      <c r="F16" s="700"/>
      <c r="G16" s="700"/>
      <c r="H16" s="700"/>
      <c r="I16" s="700"/>
      <c r="J16" s="133">
        <v>1182</v>
      </c>
      <c r="K16" s="701">
        <f>+'retiros o dividendos ejercicio'!P18</f>
        <v>60222000</v>
      </c>
      <c r="L16" s="701"/>
      <c r="M16" s="701"/>
      <c r="N16" s="701"/>
      <c r="O16" s="701"/>
      <c r="P16" s="135" t="s">
        <v>179</v>
      </c>
    </row>
    <row r="17" spans="3:19" ht="27" customHeight="1">
      <c r="C17" s="711" t="s">
        <v>30</v>
      </c>
      <c r="D17" s="712"/>
      <c r="E17" s="712"/>
      <c r="F17" s="712"/>
      <c r="G17" s="712"/>
      <c r="H17" s="712"/>
      <c r="I17" s="712"/>
      <c r="J17" s="138">
        <v>1697</v>
      </c>
      <c r="K17" s="701">
        <f>+S20</f>
        <v>21665130.752</v>
      </c>
      <c r="L17" s="701"/>
      <c r="M17" s="701"/>
      <c r="N17" s="701"/>
      <c r="O17" s="701"/>
      <c r="P17" s="135" t="s">
        <v>179</v>
      </c>
      <c r="S17" s="130">
        <f>+'ANTECEDENTES '!E12</f>
        <v>19710777</v>
      </c>
    </row>
    <row r="18" spans="3:19" ht="27" customHeight="1">
      <c r="C18" s="711" t="s">
        <v>85</v>
      </c>
      <c r="D18" s="712"/>
      <c r="E18" s="712"/>
      <c r="F18" s="712"/>
      <c r="G18" s="712"/>
      <c r="H18" s="712"/>
      <c r="I18" s="712"/>
      <c r="J18" s="138">
        <v>1186</v>
      </c>
      <c r="K18" s="701"/>
      <c r="L18" s="701"/>
      <c r="M18" s="701"/>
      <c r="N18" s="701"/>
      <c r="O18" s="701"/>
      <c r="P18" s="139" t="s">
        <v>0</v>
      </c>
      <c r="S18" s="130">
        <f>+S17*1.088</f>
        <v>21445325.376000002</v>
      </c>
    </row>
    <row r="19" spans="3:19" ht="27" customHeight="1">
      <c r="C19" s="699" t="s">
        <v>86</v>
      </c>
      <c r="D19" s="700"/>
      <c r="E19" s="700"/>
      <c r="F19" s="700"/>
      <c r="G19" s="700"/>
      <c r="H19" s="700"/>
      <c r="I19" s="700"/>
      <c r="J19" s="133">
        <v>1187</v>
      </c>
      <c r="K19" s="701"/>
      <c r="L19" s="701"/>
      <c r="M19" s="701"/>
      <c r="N19" s="701"/>
      <c r="O19" s="701"/>
      <c r="P19" s="135" t="s">
        <v>179</v>
      </c>
      <c r="S19" s="130">
        <f>+'RLI  final'!D16</f>
        <v>219805.37600000002</v>
      </c>
    </row>
    <row r="20" spans="3:19" ht="27" customHeight="1">
      <c r="C20" s="711" t="s">
        <v>35</v>
      </c>
      <c r="D20" s="712"/>
      <c r="E20" s="712"/>
      <c r="F20" s="712"/>
      <c r="G20" s="712"/>
      <c r="H20" s="712"/>
      <c r="I20" s="712"/>
      <c r="J20" s="138">
        <v>1700</v>
      </c>
      <c r="K20" s="701"/>
      <c r="L20" s="701"/>
      <c r="M20" s="701"/>
      <c r="N20" s="701"/>
      <c r="O20" s="701"/>
      <c r="P20" s="135" t="s">
        <v>179</v>
      </c>
      <c r="S20" s="130">
        <f>+S18+S19</f>
        <v>21665130.752</v>
      </c>
    </row>
    <row r="21" spans="3:19" ht="27" customHeight="1">
      <c r="C21" s="711" t="s">
        <v>87</v>
      </c>
      <c r="D21" s="712"/>
      <c r="E21" s="712"/>
      <c r="F21" s="712"/>
      <c r="G21" s="712"/>
      <c r="H21" s="712"/>
      <c r="I21" s="712"/>
      <c r="J21" s="138">
        <v>1188</v>
      </c>
      <c r="K21" s="701"/>
      <c r="L21" s="701"/>
      <c r="M21" s="701"/>
      <c r="N21" s="701"/>
      <c r="O21" s="701"/>
      <c r="P21" s="135" t="s">
        <v>179</v>
      </c>
    </row>
    <row r="22" spans="3:19" ht="27" customHeight="1">
      <c r="C22" s="711" t="s">
        <v>88</v>
      </c>
      <c r="D22" s="712"/>
      <c r="E22" s="712"/>
      <c r="F22" s="712"/>
      <c r="G22" s="712"/>
      <c r="H22" s="712"/>
      <c r="I22" s="712"/>
      <c r="J22" s="138">
        <v>1701</v>
      </c>
      <c r="K22" s="701">
        <f>+'RLI  final'!D67</f>
        <v>0</v>
      </c>
      <c r="L22" s="701"/>
      <c r="M22" s="701"/>
      <c r="N22" s="701"/>
      <c r="O22" s="701"/>
      <c r="P22" s="139" t="s">
        <v>0</v>
      </c>
    </row>
    <row r="23" spans="3:19" ht="27" customHeight="1">
      <c r="C23" s="711" t="s">
        <v>89</v>
      </c>
      <c r="D23" s="712"/>
      <c r="E23" s="712"/>
      <c r="F23" s="712"/>
      <c r="G23" s="712"/>
      <c r="H23" s="712"/>
      <c r="I23" s="712"/>
      <c r="J23" s="138">
        <v>1702</v>
      </c>
      <c r="K23" s="701"/>
      <c r="L23" s="701"/>
      <c r="M23" s="701"/>
      <c r="N23" s="701"/>
      <c r="O23" s="701"/>
      <c r="P23" s="139" t="s">
        <v>0</v>
      </c>
    </row>
    <row r="24" spans="3:19" ht="27" customHeight="1">
      <c r="C24" s="711" t="s">
        <v>90</v>
      </c>
      <c r="D24" s="712"/>
      <c r="E24" s="712"/>
      <c r="F24" s="712"/>
      <c r="G24" s="712"/>
      <c r="H24" s="712"/>
      <c r="I24" s="712"/>
      <c r="J24" s="138">
        <v>1189</v>
      </c>
      <c r="K24" s="701">
        <v>88166167</v>
      </c>
      <c r="L24" s="701"/>
      <c r="M24" s="701"/>
      <c r="N24" s="701"/>
      <c r="O24" s="701"/>
      <c r="P24" s="139" t="s">
        <v>0</v>
      </c>
    </row>
    <row r="25" spans="3:19" ht="27" customHeight="1" thickBot="1">
      <c r="C25" s="713" t="s">
        <v>91</v>
      </c>
      <c r="D25" s="714"/>
      <c r="E25" s="714"/>
      <c r="F25" s="714"/>
      <c r="G25" s="714"/>
      <c r="H25" s="714"/>
      <c r="I25" s="714"/>
      <c r="J25" s="172">
        <v>1190</v>
      </c>
      <c r="K25" s="701"/>
      <c r="L25" s="701"/>
      <c r="M25" s="701"/>
      <c r="N25" s="701"/>
      <c r="O25" s="701"/>
      <c r="P25" s="186" t="s">
        <v>179</v>
      </c>
    </row>
    <row r="26" spans="3:19" ht="27" customHeight="1" thickBot="1">
      <c r="C26" s="715" t="s">
        <v>64</v>
      </c>
      <c r="D26" s="716"/>
      <c r="E26" s="716"/>
      <c r="F26" s="716"/>
      <c r="G26" s="716"/>
      <c r="H26" s="716"/>
      <c r="I26" s="716"/>
      <c r="J26" s="174">
        <v>645</v>
      </c>
      <c r="K26" s="717">
        <f>+K4-K5+K6+K7-K8+K9-K10+K11+K12-K13+K14-K15-K16-K17+K18-K19-K20-K21+K22+K23+K24-K25</f>
        <v>394333554.62400001</v>
      </c>
      <c r="L26" s="717"/>
      <c r="M26" s="717"/>
      <c r="N26" s="717"/>
      <c r="O26" s="717"/>
      <c r="P26" s="187" t="s">
        <v>2</v>
      </c>
      <c r="R26" s="429">
        <f>+'CPT 31122022'!D56</f>
        <v>394333555</v>
      </c>
      <c r="S26" s="429">
        <f>+K26-R26</f>
        <v>-0.37599998712539673</v>
      </c>
    </row>
    <row r="27" spans="3:19" ht="27" customHeight="1" thickBot="1">
      <c r="C27" s="715" t="s">
        <v>92</v>
      </c>
      <c r="D27" s="716"/>
      <c r="E27" s="716"/>
      <c r="F27" s="716"/>
      <c r="G27" s="716"/>
      <c r="H27" s="716"/>
      <c r="I27" s="716"/>
      <c r="J27" s="174">
        <v>646</v>
      </c>
      <c r="K27" s="717"/>
      <c r="L27" s="717"/>
      <c r="M27" s="717"/>
      <c r="N27" s="717"/>
      <c r="O27" s="717"/>
      <c r="P27" s="187" t="s">
        <v>2</v>
      </c>
    </row>
  </sheetData>
  <mergeCells count="49">
    <mergeCell ref="C25:I25"/>
    <mergeCell ref="K25:O25"/>
    <mergeCell ref="C26:I26"/>
    <mergeCell ref="K26:O26"/>
    <mergeCell ref="C27:I27"/>
    <mergeCell ref="K27:O27"/>
    <mergeCell ref="C22:I22"/>
    <mergeCell ref="K22:O22"/>
    <mergeCell ref="C23:I23"/>
    <mergeCell ref="K23:O23"/>
    <mergeCell ref="C24:I24"/>
    <mergeCell ref="K24:O24"/>
    <mergeCell ref="C19:I19"/>
    <mergeCell ref="K19:O19"/>
    <mergeCell ref="C20:I20"/>
    <mergeCell ref="K20:O20"/>
    <mergeCell ref="C21:I21"/>
    <mergeCell ref="K21:O21"/>
    <mergeCell ref="C16:I16"/>
    <mergeCell ref="K16:O16"/>
    <mergeCell ref="C17:I17"/>
    <mergeCell ref="K17:O17"/>
    <mergeCell ref="C18:I18"/>
    <mergeCell ref="K18:O18"/>
    <mergeCell ref="C13:I13"/>
    <mergeCell ref="K13:O13"/>
    <mergeCell ref="C14:I14"/>
    <mergeCell ref="K14:O14"/>
    <mergeCell ref="C15:I15"/>
    <mergeCell ref="K15:O15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6:I6"/>
    <mergeCell ref="K6:O6"/>
    <mergeCell ref="C2:P3"/>
    <mergeCell ref="C4:I4"/>
    <mergeCell ref="K4:O4"/>
    <mergeCell ref="C5:I5"/>
    <mergeCell ref="K5:O5"/>
  </mergeCells>
  <hyperlinks>
    <hyperlink ref="C2:P3" location="'Indice F22'!A1" display="RECUADRO Nº 14:  RAZONABILIDAD CAPITAL PROPIO TRIBUTARIO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7"/>
  <sheetViews>
    <sheetView topLeftCell="A70" zoomScale="86" zoomScaleNormal="86" workbookViewId="0">
      <selection activeCell="C117" sqref="C117"/>
    </sheetView>
  </sheetViews>
  <sheetFormatPr baseColWidth="10" defaultRowHeight="15"/>
  <cols>
    <col min="2" max="2" width="63.42578125" customWidth="1"/>
    <col min="3" max="3" width="17.85546875" customWidth="1"/>
    <col min="4" max="4" width="15.7109375" style="1" customWidth="1"/>
    <col min="6" max="6" width="13.7109375" customWidth="1"/>
    <col min="258" max="258" width="52.85546875" customWidth="1"/>
    <col min="259" max="259" width="17.85546875" customWidth="1"/>
    <col min="262" max="262" width="13.7109375" customWidth="1"/>
    <col min="514" max="514" width="52.85546875" customWidth="1"/>
    <col min="515" max="515" width="17.85546875" customWidth="1"/>
    <col min="518" max="518" width="13.7109375" customWidth="1"/>
    <col min="770" max="770" width="52.85546875" customWidth="1"/>
    <col min="771" max="771" width="17.85546875" customWidth="1"/>
    <col min="774" max="774" width="13.7109375" customWidth="1"/>
    <col min="1026" max="1026" width="52.85546875" customWidth="1"/>
    <col min="1027" max="1027" width="17.85546875" customWidth="1"/>
    <col min="1030" max="1030" width="13.7109375" customWidth="1"/>
    <col min="1282" max="1282" width="52.85546875" customWidth="1"/>
    <col min="1283" max="1283" width="17.85546875" customWidth="1"/>
    <col min="1286" max="1286" width="13.7109375" customWidth="1"/>
    <col min="1538" max="1538" width="52.85546875" customWidth="1"/>
    <col min="1539" max="1539" width="17.85546875" customWidth="1"/>
    <col min="1542" max="1542" width="13.7109375" customWidth="1"/>
    <col min="1794" max="1794" width="52.85546875" customWidth="1"/>
    <col min="1795" max="1795" width="17.85546875" customWidth="1"/>
    <col min="1798" max="1798" width="13.7109375" customWidth="1"/>
    <col min="2050" max="2050" width="52.85546875" customWidth="1"/>
    <col min="2051" max="2051" width="17.85546875" customWidth="1"/>
    <col min="2054" max="2054" width="13.7109375" customWidth="1"/>
    <col min="2306" max="2306" width="52.85546875" customWidth="1"/>
    <col min="2307" max="2307" width="17.85546875" customWidth="1"/>
    <col min="2310" max="2310" width="13.7109375" customWidth="1"/>
    <col min="2562" max="2562" width="52.85546875" customWidth="1"/>
    <col min="2563" max="2563" width="17.85546875" customWidth="1"/>
    <col min="2566" max="2566" width="13.7109375" customWidth="1"/>
    <col min="2818" max="2818" width="52.85546875" customWidth="1"/>
    <col min="2819" max="2819" width="17.85546875" customWidth="1"/>
    <col min="2822" max="2822" width="13.7109375" customWidth="1"/>
    <col min="3074" max="3074" width="52.85546875" customWidth="1"/>
    <col min="3075" max="3075" width="17.85546875" customWidth="1"/>
    <col min="3078" max="3078" width="13.7109375" customWidth="1"/>
    <col min="3330" max="3330" width="52.85546875" customWidth="1"/>
    <col min="3331" max="3331" width="17.85546875" customWidth="1"/>
    <col min="3334" max="3334" width="13.7109375" customWidth="1"/>
    <col min="3586" max="3586" width="52.85546875" customWidth="1"/>
    <col min="3587" max="3587" width="17.85546875" customWidth="1"/>
    <col min="3590" max="3590" width="13.7109375" customWidth="1"/>
    <col min="3842" max="3842" width="52.85546875" customWidth="1"/>
    <col min="3843" max="3843" width="17.85546875" customWidth="1"/>
    <col min="3846" max="3846" width="13.7109375" customWidth="1"/>
    <col min="4098" max="4098" width="52.85546875" customWidth="1"/>
    <col min="4099" max="4099" width="17.85546875" customWidth="1"/>
    <col min="4102" max="4102" width="13.7109375" customWidth="1"/>
    <col min="4354" max="4354" width="52.85546875" customWidth="1"/>
    <col min="4355" max="4355" width="17.85546875" customWidth="1"/>
    <col min="4358" max="4358" width="13.7109375" customWidth="1"/>
    <col min="4610" max="4610" width="52.85546875" customWidth="1"/>
    <col min="4611" max="4611" width="17.85546875" customWidth="1"/>
    <col min="4614" max="4614" width="13.7109375" customWidth="1"/>
    <col min="4866" max="4866" width="52.85546875" customWidth="1"/>
    <col min="4867" max="4867" width="17.85546875" customWidth="1"/>
    <col min="4870" max="4870" width="13.7109375" customWidth="1"/>
    <col min="5122" max="5122" width="52.85546875" customWidth="1"/>
    <col min="5123" max="5123" width="17.85546875" customWidth="1"/>
    <col min="5126" max="5126" width="13.7109375" customWidth="1"/>
    <col min="5378" max="5378" width="52.85546875" customWidth="1"/>
    <col min="5379" max="5379" width="17.85546875" customWidth="1"/>
    <col min="5382" max="5382" width="13.7109375" customWidth="1"/>
    <col min="5634" max="5634" width="52.85546875" customWidth="1"/>
    <col min="5635" max="5635" width="17.85546875" customWidth="1"/>
    <col min="5638" max="5638" width="13.7109375" customWidth="1"/>
    <col min="5890" max="5890" width="52.85546875" customWidth="1"/>
    <col min="5891" max="5891" width="17.85546875" customWidth="1"/>
    <col min="5894" max="5894" width="13.7109375" customWidth="1"/>
    <col min="6146" max="6146" width="52.85546875" customWidth="1"/>
    <col min="6147" max="6147" width="17.85546875" customWidth="1"/>
    <col min="6150" max="6150" width="13.7109375" customWidth="1"/>
    <col min="6402" max="6402" width="52.85546875" customWidth="1"/>
    <col min="6403" max="6403" width="17.85546875" customWidth="1"/>
    <col min="6406" max="6406" width="13.7109375" customWidth="1"/>
    <col min="6658" max="6658" width="52.85546875" customWidth="1"/>
    <col min="6659" max="6659" width="17.85546875" customWidth="1"/>
    <col min="6662" max="6662" width="13.7109375" customWidth="1"/>
    <col min="6914" max="6914" width="52.85546875" customWidth="1"/>
    <col min="6915" max="6915" width="17.85546875" customWidth="1"/>
    <col min="6918" max="6918" width="13.7109375" customWidth="1"/>
    <col min="7170" max="7170" width="52.85546875" customWidth="1"/>
    <col min="7171" max="7171" width="17.85546875" customWidth="1"/>
    <col min="7174" max="7174" width="13.7109375" customWidth="1"/>
    <col min="7426" max="7426" width="52.85546875" customWidth="1"/>
    <col min="7427" max="7427" width="17.85546875" customWidth="1"/>
    <col min="7430" max="7430" width="13.7109375" customWidth="1"/>
    <col min="7682" max="7682" width="52.85546875" customWidth="1"/>
    <col min="7683" max="7683" width="17.85546875" customWidth="1"/>
    <col min="7686" max="7686" width="13.7109375" customWidth="1"/>
    <col min="7938" max="7938" width="52.85546875" customWidth="1"/>
    <col min="7939" max="7939" width="17.85546875" customWidth="1"/>
    <col min="7942" max="7942" width="13.7109375" customWidth="1"/>
    <col min="8194" max="8194" width="52.85546875" customWidth="1"/>
    <col min="8195" max="8195" width="17.85546875" customWidth="1"/>
    <col min="8198" max="8198" width="13.7109375" customWidth="1"/>
    <col min="8450" max="8450" width="52.85546875" customWidth="1"/>
    <col min="8451" max="8451" width="17.85546875" customWidth="1"/>
    <col min="8454" max="8454" width="13.7109375" customWidth="1"/>
    <col min="8706" max="8706" width="52.85546875" customWidth="1"/>
    <col min="8707" max="8707" width="17.85546875" customWidth="1"/>
    <col min="8710" max="8710" width="13.7109375" customWidth="1"/>
    <col min="8962" max="8962" width="52.85546875" customWidth="1"/>
    <col min="8963" max="8963" width="17.85546875" customWidth="1"/>
    <col min="8966" max="8966" width="13.7109375" customWidth="1"/>
    <col min="9218" max="9218" width="52.85546875" customWidth="1"/>
    <col min="9219" max="9219" width="17.85546875" customWidth="1"/>
    <col min="9222" max="9222" width="13.7109375" customWidth="1"/>
    <col min="9474" max="9474" width="52.85546875" customWidth="1"/>
    <col min="9475" max="9475" width="17.85546875" customWidth="1"/>
    <col min="9478" max="9478" width="13.7109375" customWidth="1"/>
    <col min="9730" max="9730" width="52.85546875" customWidth="1"/>
    <col min="9731" max="9731" width="17.85546875" customWidth="1"/>
    <col min="9734" max="9734" width="13.7109375" customWidth="1"/>
    <col min="9986" max="9986" width="52.85546875" customWidth="1"/>
    <col min="9987" max="9987" width="17.85546875" customWidth="1"/>
    <col min="9990" max="9990" width="13.7109375" customWidth="1"/>
    <col min="10242" max="10242" width="52.85546875" customWidth="1"/>
    <col min="10243" max="10243" width="17.85546875" customWidth="1"/>
    <col min="10246" max="10246" width="13.7109375" customWidth="1"/>
    <col min="10498" max="10498" width="52.85546875" customWidth="1"/>
    <col min="10499" max="10499" width="17.85546875" customWidth="1"/>
    <col min="10502" max="10502" width="13.7109375" customWidth="1"/>
    <col min="10754" max="10754" width="52.85546875" customWidth="1"/>
    <col min="10755" max="10755" width="17.85546875" customWidth="1"/>
    <col min="10758" max="10758" width="13.7109375" customWidth="1"/>
    <col min="11010" max="11010" width="52.85546875" customWidth="1"/>
    <col min="11011" max="11011" width="17.85546875" customWidth="1"/>
    <col min="11014" max="11014" width="13.7109375" customWidth="1"/>
    <col min="11266" max="11266" width="52.85546875" customWidth="1"/>
    <col min="11267" max="11267" width="17.85546875" customWidth="1"/>
    <col min="11270" max="11270" width="13.7109375" customWidth="1"/>
    <col min="11522" max="11522" width="52.85546875" customWidth="1"/>
    <col min="11523" max="11523" width="17.85546875" customWidth="1"/>
    <col min="11526" max="11526" width="13.7109375" customWidth="1"/>
    <col min="11778" max="11778" width="52.85546875" customWidth="1"/>
    <col min="11779" max="11779" width="17.85546875" customWidth="1"/>
    <col min="11782" max="11782" width="13.7109375" customWidth="1"/>
    <col min="12034" max="12034" width="52.85546875" customWidth="1"/>
    <col min="12035" max="12035" width="17.85546875" customWidth="1"/>
    <col min="12038" max="12038" width="13.7109375" customWidth="1"/>
    <col min="12290" max="12290" width="52.85546875" customWidth="1"/>
    <col min="12291" max="12291" width="17.85546875" customWidth="1"/>
    <col min="12294" max="12294" width="13.7109375" customWidth="1"/>
    <col min="12546" max="12546" width="52.85546875" customWidth="1"/>
    <col min="12547" max="12547" width="17.85546875" customWidth="1"/>
    <col min="12550" max="12550" width="13.7109375" customWidth="1"/>
    <col min="12802" max="12802" width="52.85546875" customWidth="1"/>
    <col min="12803" max="12803" width="17.85546875" customWidth="1"/>
    <col min="12806" max="12806" width="13.7109375" customWidth="1"/>
    <col min="13058" max="13058" width="52.85546875" customWidth="1"/>
    <col min="13059" max="13059" width="17.85546875" customWidth="1"/>
    <col min="13062" max="13062" width="13.7109375" customWidth="1"/>
    <col min="13314" max="13314" width="52.85546875" customWidth="1"/>
    <col min="13315" max="13315" width="17.85546875" customWidth="1"/>
    <col min="13318" max="13318" width="13.7109375" customWidth="1"/>
    <col min="13570" max="13570" width="52.85546875" customWidth="1"/>
    <col min="13571" max="13571" width="17.85546875" customWidth="1"/>
    <col min="13574" max="13574" width="13.7109375" customWidth="1"/>
    <col min="13826" max="13826" width="52.85546875" customWidth="1"/>
    <col min="13827" max="13827" width="17.85546875" customWidth="1"/>
    <col min="13830" max="13830" width="13.7109375" customWidth="1"/>
    <col min="14082" max="14082" width="52.85546875" customWidth="1"/>
    <col min="14083" max="14083" width="17.85546875" customWidth="1"/>
    <col min="14086" max="14086" width="13.7109375" customWidth="1"/>
    <col min="14338" max="14338" width="52.85546875" customWidth="1"/>
    <col min="14339" max="14339" width="17.85546875" customWidth="1"/>
    <col min="14342" max="14342" width="13.7109375" customWidth="1"/>
    <col min="14594" max="14594" width="52.85546875" customWidth="1"/>
    <col min="14595" max="14595" width="17.85546875" customWidth="1"/>
    <col min="14598" max="14598" width="13.7109375" customWidth="1"/>
    <col min="14850" max="14850" width="52.85546875" customWidth="1"/>
    <col min="14851" max="14851" width="17.85546875" customWidth="1"/>
    <col min="14854" max="14854" width="13.7109375" customWidth="1"/>
    <col min="15106" max="15106" width="52.85546875" customWidth="1"/>
    <col min="15107" max="15107" width="17.85546875" customWidth="1"/>
    <col min="15110" max="15110" width="13.7109375" customWidth="1"/>
    <col min="15362" max="15362" width="52.85546875" customWidth="1"/>
    <col min="15363" max="15363" width="17.85546875" customWidth="1"/>
    <col min="15366" max="15366" width="13.7109375" customWidth="1"/>
    <col min="15618" max="15618" width="52.85546875" customWidth="1"/>
    <col min="15619" max="15619" width="17.85546875" customWidth="1"/>
    <col min="15622" max="15622" width="13.7109375" customWidth="1"/>
    <col min="15874" max="15874" width="52.85546875" customWidth="1"/>
    <col min="15875" max="15875" width="17.85546875" customWidth="1"/>
    <col min="15878" max="15878" width="13.7109375" customWidth="1"/>
    <col min="16130" max="16130" width="52.85546875" customWidth="1"/>
    <col min="16131" max="16131" width="17.85546875" customWidth="1"/>
    <col min="16134" max="16134" width="13.7109375" customWidth="1"/>
  </cols>
  <sheetData>
    <row r="1" spans="2:4" ht="15.75" thickBot="1">
      <c r="B1" s="718" t="s">
        <v>1450</v>
      </c>
      <c r="C1" s="719"/>
      <c r="D1" s="720"/>
    </row>
    <row r="2" spans="2:4" ht="15.75" thickBot="1">
      <c r="B2" s="44" t="s">
        <v>137</v>
      </c>
      <c r="C2" s="48"/>
      <c r="D2" s="49">
        <f>+BALANCE!H41</f>
        <v>1080872600</v>
      </c>
    </row>
    <row r="3" spans="2:4">
      <c r="B3" s="53" t="s">
        <v>138</v>
      </c>
      <c r="C3" s="46"/>
      <c r="D3" s="6"/>
    </row>
    <row r="4" spans="2:4">
      <c r="B4" s="54" t="s">
        <v>142</v>
      </c>
      <c r="C4" s="51"/>
      <c r="D4" s="6"/>
    </row>
    <row r="5" spans="2:4">
      <c r="B5" s="54" t="s">
        <v>143</v>
      </c>
      <c r="C5" s="51"/>
      <c r="D5" s="6"/>
    </row>
    <row r="6" spans="2:4">
      <c r="B6" s="54" t="s">
        <v>144</v>
      </c>
      <c r="C6" s="51"/>
      <c r="D6" s="6"/>
    </row>
    <row r="7" spans="2:4">
      <c r="B7" s="54" t="s">
        <v>145</v>
      </c>
      <c r="C7" s="51"/>
      <c r="D7" s="6"/>
    </row>
    <row r="8" spans="2:4">
      <c r="B8" s="54" t="s">
        <v>146</v>
      </c>
      <c r="C8" s="51"/>
      <c r="D8" s="6"/>
    </row>
    <row r="9" spans="2:4">
      <c r="B9" s="54" t="s">
        <v>147</v>
      </c>
      <c r="C9" s="51">
        <f>+BALANCE!H11</f>
        <v>59000000</v>
      </c>
      <c r="D9" s="6"/>
    </row>
    <row r="10" spans="2:4">
      <c r="B10" s="54" t="s">
        <v>148</v>
      </c>
      <c r="C10" s="51"/>
      <c r="D10" s="6"/>
    </row>
    <row r="11" spans="2:4">
      <c r="B11" s="54" t="s">
        <v>149</v>
      </c>
      <c r="C11" s="51"/>
      <c r="D11" s="6"/>
    </row>
    <row r="12" spans="2:4" ht="15.75" thickBot="1">
      <c r="B12" s="54" t="s">
        <v>48</v>
      </c>
      <c r="C12" s="52"/>
      <c r="D12" s="6"/>
    </row>
    <row r="13" spans="2:4" ht="15.75" thickBot="1">
      <c r="B13" s="44" t="s">
        <v>150</v>
      </c>
      <c r="C13" s="48"/>
      <c r="D13" s="50">
        <f>-SUM(C4:C12)</f>
        <v>-59000000</v>
      </c>
    </row>
    <row r="14" spans="2:4">
      <c r="B14" s="53" t="s">
        <v>151</v>
      </c>
      <c r="C14" s="45"/>
      <c r="D14" s="6"/>
    </row>
    <row r="15" spans="2:4">
      <c r="B15" s="54" t="s">
        <v>152</v>
      </c>
      <c r="C15" s="51">
        <f>+'ANTECEDENTES '!E21</f>
        <v>112200000</v>
      </c>
      <c r="D15" s="6"/>
    </row>
    <row r="16" spans="2:4">
      <c r="B16" s="54" t="s">
        <v>153</v>
      </c>
      <c r="C16" s="51"/>
      <c r="D16" s="6"/>
    </row>
    <row r="17" spans="2:4" ht="15.75" thickBot="1">
      <c r="B17" s="54" t="s">
        <v>48</v>
      </c>
      <c r="C17" s="52"/>
      <c r="D17" s="6"/>
    </row>
    <row r="18" spans="2:4" ht="15.75" thickBot="1">
      <c r="B18" s="44" t="s">
        <v>154</v>
      </c>
      <c r="C18" s="48"/>
      <c r="D18" s="50">
        <f>-SUM(C15:C17)</f>
        <v>-112200000</v>
      </c>
    </row>
    <row r="19" spans="2:4">
      <c r="B19" s="53" t="s">
        <v>155</v>
      </c>
      <c r="C19" s="45"/>
      <c r="D19" s="6"/>
    </row>
    <row r="20" spans="2:4">
      <c r="B20" s="54" t="s">
        <v>156</v>
      </c>
      <c r="C20" s="51"/>
      <c r="D20" s="6"/>
    </row>
    <row r="21" spans="2:4">
      <c r="B21" s="54" t="s">
        <v>157</v>
      </c>
      <c r="C21" s="51"/>
      <c r="D21" s="6"/>
    </row>
    <row r="22" spans="2:4">
      <c r="B22" s="54" t="s">
        <v>158</v>
      </c>
      <c r="C22" s="51"/>
      <c r="D22" s="6"/>
    </row>
    <row r="23" spans="2:4">
      <c r="B23" s="54" t="s">
        <v>159</v>
      </c>
      <c r="C23" s="51"/>
      <c r="D23" s="6"/>
    </row>
    <row r="24" spans="2:4">
      <c r="B24" s="54" t="s">
        <v>160</v>
      </c>
      <c r="C24" s="51">
        <f>+BALANCE!H15</f>
        <v>221658864</v>
      </c>
      <c r="D24" s="6"/>
    </row>
    <row r="25" spans="2:4">
      <c r="B25" s="54" t="s">
        <v>161</v>
      </c>
      <c r="C25" s="51"/>
      <c r="D25" s="6"/>
    </row>
    <row r="26" spans="2:4">
      <c r="B26" s="54" t="s">
        <v>162</v>
      </c>
      <c r="C26" s="51"/>
      <c r="D26" s="6"/>
    </row>
    <row r="27" spans="2:4">
      <c r="B27" s="54" t="s">
        <v>163</v>
      </c>
      <c r="C27" s="51">
        <f>+BALANCE!H16</f>
        <v>330704991</v>
      </c>
      <c r="D27" s="6"/>
    </row>
    <row r="28" spans="2:4" ht="15.75" thickBot="1">
      <c r="B28" s="54" t="s">
        <v>48</v>
      </c>
      <c r="C28" s="52"/>
      <c r="D28" s="6"/>
    </row>
    <row r="29" spans="2:4" ht="15.75" thickBot="1">
      <c r="B29" s="44" t="s">
        <v>164</v>
      </c>
      <c r="C29" s="48"/>
      <c r="D29" s="50">
        <f>-SUM(C20:C28)</f>
        <v>-552363855</v>
      </c>
    </row>
    <row r="30" spans="2:4">
      <c r="B30" s="53" t="s">
        <v>165</v>
      </c>
      <c r="C30" s="45"/>
      <c r="D30" s="6"/>
    </row>
    <row r="31" spans="2:4">
      <c r="B31" s="54" t="s">
        <v>156</v>
      </c>
      <c r="C31" s="51"/>
      <c r="D31" s="6"/>
    </row>
    <row r="32" spans="2:4">
      <c r="B32" s="54" t="s">
        <v>157</v>
      </c>
      <c r="C32" s="51"/>
      <c r="D32" s="6"/>
    </row>
    <row r="33" spans="2:6">
      <c r="B33" s="54" t="s">
        <v>158</v>
      </c>
      <c r="C33" s="51"/>
      <c r="D33" s="6"/>
    </row>
    <row r="34" spans="2:6">
      <c r="B34" s="54" t="s">
        <v>159</v>
      </c>
      <c r="C34" s="51"/>
      <c r="D34" s="6"/>
    </row>
    <row r="35" spans="2:6">
      <c r="B35" s="54" t="s">
        <v>160</v>
      </c>
      <c r="C35" s="51">
        <f>+'ANTECEDENTES '!E20</f>
        <v>254000000</v>
      </c>
      <c r="D35" s="6"/>
      <c r="F35" s="4"/>
    </row>
    <row r="36" spans="2:6">
      <c r="B36" s="54" t="s">
        <v>161</v>
      </c>
      <c r="C36" s="51"/>
      <c r="D36" s="6"/>
    </row>
    <row r="37" spans="2:6">
      <c r="B37" s="54" t="s">
        <v>162</v>
      </c>
      <c r="C37" s="51"/>
      <c r="D37" s="6"/>
    </row>
    <row r="38" spans="2:6" ht="15.75" thickBot="1">
      <c r="B38" s="54" t="s">
        <v>48</v>
      </c>
      <c r="C38" s="52"/>
      <c r="D38" s="6"/>
    </row>
    <row r="39" spans="2:6" ht="15.75" thickBot="1">
      <c r="B39" s="44" t="s">
        <v>166</v>
      </c>
      <c r="C39" s="48"/>
      <c r="D39" s="50">
        <f>SUM(C31:C38)</f>
        <v>254000000</v>
      </c>
    </row>
    <row r="40" spans="2:6" ht="15.75" thickBot="1">
      <c r="B40" s="44" t="s">
        <v>139</v>
      </c>
      <c r="C40" s="48"/>
      <c r="D40" s="49">
        <f>+D2+D13+D18+D29+D39</f>
        <v>611308745</v>
      </c>
    </row>
    <row r="41" spans="2:6">
      <c r="B41" s="53" t="s">
        <v>140</v>
      </c>
      <c r="C41" s="47"/>
      <c r="D41" s="6"/>
    </row>
    <row r="42" spans="2:6">
      <c r="B42" s="55" t="s">
        <v>167</v>
      </c>
      <c r="C42" s="40">
        <f>+BALANCE!I21</f>
        <v>158532769</v>
      </c>
      <c r="D42" s="6"/>
    </row>
    <row r="43" spans="2:6">
      <c r="B43" s="55" t="s">
        <v>168</v>
      </c>
      <c r="C43" s="40"/>
      <c r="D43" s="6"/>
    </row>
    <row r="44" spans="2:6">
      <c r="B44" s="55" t="s">
        <v>169</v>
      </c>
      <c r="C44" s="40"/>
      <c r="D44" s="6"/>
    </row>
    <row r="45" spans="2:6">
      <c r="B45" s="55" t="s">
        <v>170</v>
      </c>
      <c r="C45" s="40"/>
      <c r="D45" s="6"/>
    </row>
    <row r="46" spans="2:6">
      <c r="B46" s="55" t="s">
        <v>171</v>
      </c>
      <c r="C46" s="40">
        <f>+BALANCE!I23</f>
        <v>8396100</v>
      </c>
      <c r="D46" s="6"/>
    </row>
    <row r="47" spans="2:6">
      <c r="B47" s="55" t="s">
        <v>172</v>
      </c>
      <c r="C47" s="40"/>
      <c r="D47" s="6"/>
    </row>
    <row r="48" spans="2:6">
      <c r="B48" s="55" t="s">
        <v>173</v>
      </c>
      <c r="C48" s="40">
        <f>+BALANCE!I19</f>
        <v>50000000</v>
      </c>
      <c r="D48" s="6"/>
    </row>
    <row r="49" spans="2:5">
      <c r="B49" s="55" t="s">
        <v>174</v>
      </c>
      <c r="C49" s="40"/>
      <c r="D49" s="6"/>
    </row>
    <row r="50" spans="2:5">
      <c r="B50" s="55" t="s">
        <v>175</v>
      </c>
      <c r="C50" s="40"/>
      <c r="D50" s="6"/>
    </row>
    <row r="51" spans="2:5">
      <c r="B51" s="55" t="s">
        <v>176</v>
      </c>
      <c r="C51" s="40"/>
      <c r="D51" s="6"/>
    </row>
    <row r="52" spans="2:5">
      <c r="B52" s="55" t="s">
        <v>177</v>
      </c>
      <c r="C52" s="40">
        <f>+BALANCE!I24</f>
        <v>46321</v>
      </c>
      <c r="D52" s="6"/>
    </row>
    <row r="53" spans="2:5">
      <c r="B53" s="55" t="s">
        <v>178</v>
      </c>
      <c r="C53" s="40"/>
      <c r="D53" s="6"/>
    </row>
    <row r="54" spans="2:5" ht="15.75" thickBot="1">
      <c r="B54" s="55" t="s">
        <v>48</v>
      </c>
      <c r="C54" s="41"/>
      <c r="D54" s="6"/>
    </row>
    <row r="55" spans="2:5" ht="15.75" thickBot="1">
      <c r="B55" s="44" t="s">
        <v>141</v>
      </c>
      <c r="C55" s="48"/>
      <c r="D55" s="50">
        <f>-SUM(C42:C54)</f>
        <v>-216975190</v>
      </c>
    </row>
    <row r="56" spans="2:5" ht="15.75" thickBot="1">
      <c r="B56" s="44" t="s">
        <v>1451</v>
      </c>
      <c r="C56" s="48"/>
      <c r="D56" s="50">
        <f>+D40+D55</f>
        <v>394333555</v>
      </c>
    </row>
    <row r="57" spans="2:5" ht="15.75" thickBot="1">
      <c r="B57" s="42"/>
      <c r="C57" s="43"/>
    </row>
    <row r="58" spans="2:5">
      <c r="B58" s="397" t="s">
        <v>1452</v>
      </c>
      <c r="C58" s="398"/>
      <c r="D58" s="56"/>
      <c r="E58" s="396"/>
    </row>
    <row r="59" spans="2:5">
      <c r="B59" s="53" t="s">
        <v>1233</v>
      </c>
      <c r="C59" s="396"/>
      <c r="D59" s="6"/>
      <c r="E59" s="396"/>
    </row>
    <row r="60" spans="2:5">
      <c r="B60" s="55" t="s">
        <v>501</v>
      </c>
      <c r="C60" s="124">
        <f>+BALANCE!I25</f>
        <v>1200000</v>
      </c>
      <c r="D60" s="6"/>
      <c r="E60" s="396"/>
    </row>
    <row r="61" spans="2:5">
      <c r="B61" s="55" t="s">
        <v>1234</v>
      </c>
      <c r="C61" s="2"/>
      <c r="D61" s="6"/>
      <c r="E61" s="396"/>
    </row>
    <row r="62" spans="2:5">
      <c r="B62" s="399" t="s">
        <v>1235</v>
      </c>
      <c r="C62" s="2"/>
      <c r="D62" s="6"/>
      <c r="E62" s="396"/>
    </row>
    <row r="63" spans="2:5">
      <c r="B63" s="399" t="s">
        <v>507</v>
      </c>
      <c r="C63" s="2"/>
      <c r="D63" s="6"/>
      <c r="E63" s="396"/>
    </row>
    <row r="64" spans="2:5">
      <c r="B64" s="399" t="s">
        <v>511</v>
      </c>
      <c r="C64" s="124">
        <f>+BALANCE!I26</f>
        <v>360767924</v>
      </c>
      <c r="D64" s="6"/>
      <c r="E64" s="396"/>
    </row>
    <row r="65" spans="2:6">
      <c r="B65" s="400" t="s">
        <v>1236</v>
      </c>
      <c r="C65" s="124">
        <f>+BALANCE!I42</f>
        <v>87325381</v>
      </c>
      <c r="D65" s="6"/>
      <c r="E65" s="396"/>
    </row>
    <row r="66" spans="2:6">
      <c r="B66" s="400" t="s">
        <v>146</v>
      </c>
      <c r="C66" s="2"/>
      <c r="D66" s="6"/>
      <c r="E66" s="396"/>
    </row>
    <row r="67" spans="2:6">
      <c r="B67" s="400" t="s">
        <v>1237</v>
      </c>
      <c r="C67" s="124"/>
      <c r="D67" s="6"/>
    </row>
    <row r="68" spans="2:6">
      <c r="B68" s="400" t="s">
        <v>1238</v>
      </c>
      <c r="C68" s="2"/>
      <c r="D68" s="6"/>
    </row>
    <row r="69" spans="2:6">
      <c r="B69" s="400" t="s">
        <v>1239</v>
      </c>
      <c r="C69" s="2"/>
      <c r="D69" s="6"/>
    </row>
    <row r="70" spans="2:6" ht="15.75" thickBot="1">
      <c r="B70" s="400" t="s">
        <v>48</v>
      </c>
      <c r="C70" s="370"/>
      <c r="D70" s="6"/>
    </row>
    <row r="71" spans="2:6" ht="15.75" thickBot="1">
      <c r="B71" s="44" t="s">
        <v>1245</v>
      </c>
      <c r="C71" s="48"/>
      <c r="D71" s="50">
        <f>SUM(C60:C70)</f>
        <v>449293305</v>
      </c>
      <c r="F71" s="4"/>
    </row>
    <row r="72" spans="2:6">
      <c r="B72" s="53" t="s">
        <v>1240</v>
      </c>
      <c r="C72" s="396"/>
      <c r="D72" s="6"/>
    </row>
    <row r="73" spans="2:6">
      <c r="B73" s="55" t="s">
        <v>1241</v>
      </c>
      <c r="C73" s="124"/>
      <c r="D73" s="6"/>
    </row>
    <row r="74" spans="2:6">
      <c r="B74" s="55" t="s">
        <v>1242</v>
      </c>
      <c r="C74" s="124">
        <f>+C9</f>
        <v>59000000</v>
      </c>
      <c r="D74" s="6"/>
    </row>
    <row r="75" spans="2:6">
      <c r="B75" s="399" t="s">
        <v>1244</v>
      </c>
      <c r="C75" s="124"/>
      <c r="D75" s="6"/>
    </row>
    <row r="76" spans="2:6">
      <c r="B76" s="399" t="s">
        <v>1243</v>
      </c>
      <c r="C76" s="124"/>
      <c r="D76" s="6"/>
    </row>
    <row r="77" spans="2:6">
      <c r="B77" s="400" t="s">
        <v>146</v>
      </c>
      <c r="C77" s="124"/>
      <c r="D77" s="6"/>
    </row>
    <row r="78" spans="2:6">
      <c r="B78" s="400" t="s">
        <v>1237</v>
      </c>
      <c r="C78" s="124"/>
      <c r="D78" s="6"/>
    </row>
    <row r="79" spans="2:6">
      <c r="B79" s="400" t="s">
        <v>148</v>
      </c>
      <c r="C79" s="2"/>
      <c r="D79" s="6"/>
    </row>
    <row r="80" spans="2:6">
      <c r="B80" s="400" t="s">
        <v>149</v>
      </c>
      <c r="C80" s="2"/>
      <c r="D80" s="6"/>
    </row>
    <row r="81" spans="2:6" ht="15.75" thickBot="1">
      <c r="B81" s="400" t="s">
        <v>48</v>
      </c>
      <c r="C81" s="370"/>
      <c r="D81" s="6"/>
    </row>
    <row r="82" spans="2:6" ht="15.75" thickBot="1">
      <c r="B82" s="44" t="s">
        <v>1246</v>
      </c>
      <c r="C82" s="48"/>
      <c r="D82" s="50">
        <f>-SUM(C73:C81)</f>
        <v>-59000000</v>
      </c>
    </row>
    <row r="83" spans="2:6">
      <c r="B83" s="53" t="s">
        <v>1247</v>
      </c>
      <c r="C83" s="396"/>
      <c r="D83" s="6"/>
    </row>
    <row r="84" spans="2:6">
      <c r="B84" s="55" t="s">
        <v>1248</v>
      </c>
      <c r="C84" s="124"/>
      <c r="D84" s="6"/>
    </row>
    <row r="85" spans="2:6">
      <c r="B85" s="55" t="s">
        <v>1249</v>
      </c>
      <c r="C85" s="124">
        <f>+BALANCE!H15-BALANCE!I17</f>
        <v>97064832</v>
      </c>
      <c r="D85" s="6"/>
      <c r="F85" s="4"/>
    </row>
    <row r="86" spans="2:6">
      <c r="B86" s="399" t="s">
        <v>1250</v>
      </c>
      <c r="C86" s="124">
        <f>+C21</f>
        <v>0</v>
      </c>
      <c r="D86" s="6"/>
    </row>
    <row r="87" spans="2:6">
      <c r="B87" s="399" t="s">
        <v>1251</v>
      </c>
      <c r="C87" s="2"/>
      <c r="D87" s="6"/>
    </row>
    <row r="88" spans="2:6">
      <c r="B88" s="399" t="s">
        <v>1252</v>
      </c>
      <c r="C88" s="2"/>
      <c r="D88" s="6"/>
    </row>
    <row r="89" spans="2:6">
      <c r="B89" s="399" t="s">
        <v>163</v>
      </c>
      <c r="C89" s="124">
        <f>+BALANCE!H16-BALANCE!I18</f>
        <v>228343923</v>
      </c>
      <c r="D89" s="6"/>
    </row>
    <row r="90" spans="2:6">
      <c r="B90" s="399" t="s">
        <v>1253</v>
      </c>
      <c r="C90" s="2"/>
      <c r="D90" s="6"/>
    </row>
    <row r="91" spans="2:6" ht="15.75" thickBot="1">
      <c r="B91" s="399" t="s">
        <v>48</v>
      </c>
      <c r="C91" s="370"/>
      <c r="D91" s="6"/>
    </row>
    <row r="92" spans="2:6" ht="15.75" thickBot="1">
      <c r="B92" s="44" t="s">
        <v>1260</v>
      </c>
      <c r="C92" s="48"/>
      <c r="D92" s="50">
        <f>-SUM(C84:C91)</f>
        <v>-325408755</v>
      </c>
    </row>
    <row r="93" spans="2:6">
      <c r="B93" s="53" t="s">
        <v>1254</v>
      </c>
      <c r="C93" s="396"/>
      <c r="D93" s="6"/>
    </row>
    <row r="94" spans="2:6">
      <c r="B94" s="55" t="s">
        <v>1248</v>
      </c>
      <c r="C94" s="124"/>
      <c r="D94" s="6"/>
    </row>
    <row r="95" spans="2:6">
      <c r="B95" s="55" t="s">
        <v>1249</v>
      </c>
      <c r="C95" s="124">
        <f>+'ANTECEDENTES '!E20-'ANTECEDENTES '!E21</f>
        <v>141800000</v>
      </c>
      <c r="D95" s="6"/>
      <c r="F95" s="4"/>
    </row>
    <row r="96" spans="2:6">
      <c r="B96" s="399" t="s">
        <v>1250</v>
      </c>
      <c r="C96" s="124">
        <f>+C32</f>
        <v>0</v>
      </c>
      <c r="D96" s="6"/>
    </row>
    <row r="97" spans="2:4">
      <c r="B97" s="399" t="s">
        <v>1255</v>
      </c>
      <c r="C97" s="124"/>
      <c r="D97" s="6"/>
    </row>
    <row r="98" spans="2:4">
      <c r="B98" s="399" t="s">
        <v>1256</v>
      </c>
      <c r="C98" s="124"/>
      <c r="D98" s="6"/>
    </row>
    <row r="99" spans="2:4">
      <c r="B99" s="399" t="s">
        <v>1257</v>
      </c>
      <c r="C99" s="124">
        <f>+BALANCE!I22</f>
        <v>13860177</v>
      </c>
      <c r="D99" s="6"/>
    </row>
    <row r="100" spans="2:4">
      <c r="B100" s="399" t="s">
        <v>1258</v>
      </c>
      <c r="C100" s="2"/>
      <c r="D100" s="6"/>
    </row>
    <row r="101" spans="2:4">
      <c r="B101" s="399" t="s">
        <v>1271</v>
      </c>
      <c r="C101" s="124">
        <f>+BALANCE!I20</f>
        <v>173788828</v>
      </c>
      <c r="D101" s="6"/>
    </row>
    <row r="102" spans="2:4">
      <c r="B102" s="399" t="s">
        <v>771</v>
      </c>
      <c r="C102" s="124"/>
      <c r="D102" s="6"/>
    </row>
    <row r="103" spans="2:4" ht="15.75" thickBot="1">
      <c r="B103" s="399" t="s">
        <v>48</v>
      </c>
      <c r="C103" s="370"/>
      <c r="D103" s="6"/>
    </row>
    <row r="104" spans="2:4" ht="15.75" thickBot="1">
      <c r="B104" s="44" t="s">
        <v>1259</v>
      </c>
      <c r="C104" s="48"/>
      <c r="D104" s="50">
        <f>SUM(C94:C103)</f>
        <v>329449005</v>
      </c>
    </row>
    <row r="105" spans="2:4" ht="15.75" thickBot="1">
      <c r="B105" s="44" t="s">
        <v>1451</v>
      </c>
      <c r="C105" s="48"/>
      <c r="D105" s="50">
        <f>SUM(D71:D104)</f>
        <v>394333555</v>
      </c>
    </row>
    <row r="107" spans="2:4">
      <c r="D107" s="426">
        <f>+D105-D56</f>
        <v>0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opLeftCell="B37" zoomScale="130" zoomScaleNormal="130" workbookViewId="0">
      <selection activeCell="D71" sqref="D71"/>
    </sheetView>
  </sheetViews>
  <sheetFormatPr baseColWidth="10" defaultColWidth="14.5703125" defaultRowHeight="15"/>
  <cols>
    <col min="1" max="1" width="2.7109375" style="10" customWidth="1"/>
    <col min="2" max="2" width="79.140625" style="10" customWidth="1"/>
    <col min="3" max="3" width="55.28515625" style="10" customWidth="1"/>
    <col min="4" max="4" width="24.28515625" style="10" customWidth="1"/>
    <col min="5" max="5" width="16.5703125" style="10" customWidth="1"/>
    <col min="6" max="7" width="3.42578125" style="10" customWidth="1"/>
    <col min="8" max="244" width="11.42578125" style="10" customWidth="1"/>
    <col min="245" max="246" width="2.7109375" style="10" customWidth="1"/>
    <col min="247" max="250" width="14.5703125" style="10"/>
    <col min="251" max="251" width="2.7109375" style="10" customWidth="1"/>
    <col min="252" max="252" width="48.28515625" style="10" customWidth="1"/>
    <col min="253" max="253" width="34.28515625" style="10" customWidth="1"/>
    <col min="254" max="254" width="24.28515625" style="10" customWidth="1"/>
    <col min="255" max="255" width="16.5703125" style="10" customWidth="1"/>
    <col min="256" max="257" width="3.42578125" style="10" customWidth="1"/>
    <col min="258" max="258" width="11.42578125" style="10" customWidth="1"/>
    <col min="259" max="259" width="21.42578125" style="10" customWidth="1"/>
    <col min="260" max="500" width="11.42578125" style="10" customWidth="1"/>
    <col min="501" max="502" width="2.7109375" style="10" customWidth="1"/>
    <col min="503" max="506" width="14.5703125" style="10"/>
    <col min="507" max="507" width="2.7109375" style="10" customWidth="1"/>
    <col min="508" max="508" width="48.28515625" style="10" customWidth="1"/>
    <col min="509" max="509" width="34.28515625" style="10" customWidth="1"/>
    <col min="510" max="510" width="24.28515625" style="10" customWidth="1"/>
    <col min="511" max="511" width="16.5703125" style="10" customWidth="1"/>
    <col min="512" max="513" width="3.42578125" style="10" customWidth="1"/>
    <col min="514" max="514" width="11.42578125" style="10" customWidth="1"/>
    <col min="515" max="515" width="21.42578125" style="10" customWidth="1"/>
    <col min="516" max="756" width="11.42578125" style="10" customWidth="1"/>
    <col min="757" max="758" width="2.7109375" style="10" customWidth="1"/>
    <col min="759" max="762" width="14.5703125" style="10"/>
    <col min="763" max="763" width="2.7109375" style="10" customWidth="1"/>
    <col min="764" max="764" width="48.28515625" style="10" customWidth="1"/>
    <col min="765" max="765" width="34.28515625" style="10" customWidth="1"/>
    <col min="766" max="766" width="24.28515625" style="10" customWidth="1"/>
    <col min="767" max="767" width="16.5703125" style="10" customWidth="1"/>
    <col min="768" max="769" width="3.42578125" style="10" customWidth="1"/>
    <col min="770" max="770" width="11.42578125" style="10" customWidth="1"/>
    <col min="771" max="771" width="21.42578125" style="10" customWidth="1"/>
    <col min="772" max="1012" width="11.42578125" style="10" customWidth="1"/>
    <col min="1013" max="1014" width="2.7109375" style="10" customWidth="1"/>
    <col min="1015" max="1018" width="14.5703125" style="10"/>
    <col min="1019" max="1019" width="2.7109375" style="10" customWidth="1"/>
    <col min="1020" max="1020" width="48.28515625" style="10" customWidth="1"/>
    <col min="1021" max="1021" width="34.28515625" style="10" customWidth="1"/>
    <col min="1022" max="1022" width="24.28515625" style="10" customWidth="1"/>
    <col min="1023" max="1023" width="16.5703125" style="10" customWidth="1"/>
    <col min="1024" max="1025" width="3.42578125" style="10" customWidth="1"/>
    <col min="1026" max="1026" width="11.42578125" style="10" customWidth="1"/>
    <col min="1027" max="1027" width="21.42578125" style="10" customWidth="1"/>
    <col min="1028" max="1268" width="11.42578125" style="10" customWidth="1"/>
    <col min="1269" max="1270" width="2.7109375" style="10" customWidth="1"/>
    <col min="1271" max="1274" width="14.5703125" style="10"/>
    <col min="1275" max="1275" width="2.7109375" style="10" customWidth="1"/>
    <col min="1276" max="1276" width="48.28515625" style="10" customWidth="1"/>
    <col min="1277" max="1277" width="34.28515625" style="10" customWidth="1"/>
    <col min="1278" max="1278" width="24.28515625" style="10" customWidth="1"/>
    <col min="1279" max="1279" width="16.5703125" style="10" customWidth="1"/>
    <col min="1280" max="1281" width="3.42578125" style="10" customWidth="1"/>
    <col min="1282" max="1282" width="11.42578125" style="10" customWidth="1"/>
    <col min="1283" max="1283" width="21.42578125" style="10" customWidth="1"/>
    <col min="1284" max="1524" width="11.42578125" style="10" customWidth="1"/>
    <col min="1525" max="1526" width="2.7109375" style="10" customWidth="1"/>
    <col min="1527" max="1530" width="14.5703125" style="10"/>
    <col min="1531" max="1531" width="2.7109375" style="10" customWidth="1"/>
    <col min="1532" max="1532" width="48.28515625" style="10" customWidth="1"/>
    <col min="1533" max="1533" width="34.28515625" style="10" customWidth="1"/>
    <col min="1534" max="1534" width="24.28515625" style="10" customWidth="1"/>
    <col min="1535" max="1535" width="16.5703125" style="10" customWidth="1"/>
    <col min="1536" max="1537" width="3.42578125" style="10" customWidth="1"/>
    <col min="1538" max="1538" width="11.42578125" style="10" customWidth="1"/>
    <col min="1539" max="1539" width="21.42578125" style="10" customWidth="1"/>
    <col min="1540" max="1780" width="11.42578125" style="10" customWidth="1"/>
    <col min="1781" max="1782" width="2.7109375" style="10" customWidth="1"/>
    <col min="1783" max="1786" width="14.5703125" style="10"/>
    <col min="1787" max="1787" width="2.7109375" style="10" customWidth="1"/>
    <col min="1788" max="1788" width="48.28515625" style="10" customWidth="1"/>
    <col min="1789" max="1789" width="34.28515625" style="10" customWidth="1"/>
    <col min="1790" max="1790" width="24.28515625" style="10" customWidth="1"/>
    <col min="1791" max="1791" width="16.5703125" style="10" customWidth="1"/>
    <col min="1792" max="1793" width="3.42578125" style="10" customWidth="1"/>
    <col min="1794" max="1794" width="11.42578125" style="10" customWidth="1"/>
    <col min="1795" max="1795" width="21.42578125" style="10" customWidth="1"/>
    <col min="1796" max="2036" width="11.42578125" style="10" customWidth="1"/>
    <col min="2037" max="2038" width="2.7109375" style="10" customWidth="1"/>
    <col min="2039" max="2042" width="14.5703125" style="10"/>
    <col min="2043" max="2043" width="2.7109375" style="10" customWidth="1"/>
    <col min="2044" max="2044" width="48.28515625" style="10" customWidth="1"/>
    <col min="2045" max="2045" width="34.28515625" style="10" customWidth="1"/>
    <col min="2046" max="2046" width="24.28515625" style="10" customWidth="1"/>
    <col min="2047" max="2047" width="16.5703125" style="10" customWidth="1"/>
    <col min="2048" max="2049" width="3.42578125" style="10" customWidth="1"/>
    <col min="2050" max="2050" width="11.42578125" style="10" customWidth="1"/>
    <col min="2051" max="2051" width="21.42578125" style="10" customWidth="1"/>
    <col min="2052" max="2292" width="11.42578125" style="10" customWidth="1"/>
    <col min="2293" max="2294" width="2.7109375" style="10" customWidth="1"/>
    <col min="2295" max="2298" width="14.5703125" style="10"/>
    <col min="2299" max="2299" width="2.7109375" style="10" customWidth="1"/>
    <col min="2300" max="2300" width="48.28515625" style="10" customWidth="1"/>
    <col min="2301" max="2301" width="34.28515625" style="10" customWidth="1"/>
    <col min="2302" max="2302" width="24.28515625" style="10" customWidth="1"/>
    <col min="2303" max="2303" width="16.5703125" style="10" customWidth="1"/>
    <col min="2304" max="2305" width="3.42578125" style="10" customWidth="1"/>
    <col min="2306" max="2306" width="11.42578125" style="10" customWidth="1"/>
    <col min="2307" max="2307" width="21.42578125" style="10" customWidth="1"/>
    <col min="2308" max="2548" width="11.42578125" style="10" customWidth="1"/>
    <col min="2549" max="2550" width="2.7109375" style="10" customWidth="1"/>
    <col min="2551" max="2554" width="14.5703125" style="10"/>
    <col min="2555" max="2555" width="2.7109375" style="10" customWidth="1"/>
    <col min="2556" max="2556" width="48.28515625" style="10" customWidth="1"/>
    <col min="2557" max="2557" width="34.28515625" style="10" customWidth="1"/>
    <col min="2558" max="2558" width="24.28515625" style="10" customWidth="1"/>
    <col min="2559" max="2559" width="16.5703125" style="10" customWidth="1"/>
    <col min="2560" max="2561" width="3.42578125" style="10" customWidth="1"/>
    <col min="2562" max="2562" width="11.42578125" style="10" customWidth="1"/>
    <col min="2563" max="2563" width="21.42578125" style="10" customWidth="1"/>
    <col min="2564" max="2804" width="11.42578125" style="10" customWidth="1"/>
    <col min="2805" max="2806" width="2.7109375" style="10" customWidth="1"/>
    <col min="2807" max="2810" width="14.5703125" style="10"/>
    <col min="2811" max="2811" width="2.7109375" style="10" customWidth="1"/>
    <col min="2812" max="2812" width="48.28515625" style="10" customWidth="1"/>
    <col min="2813" max="2813" width="34.28515625" style="10" customWidth="1"/>
    <col min="2814" max="2814" width="24.28515625" style="10" customWidth="1"/>
    <col min="2815" max="2815" width="16.5703125" style="10" customWidth="1"/>
    <col min="2816" max="2817" width="3.42578125" style="10" customWidth="1"/>
    <col min="2818" max="2818" width="11.42578125" style="10" customWidth="1"/>
    <col min="2819" max="2819" width="21.42578125" style="10" customWidth="1"/>
    <col min="2820" max="3060" width="11.42578125" style="10" customWidth="1"/>
    <col min="3061" max="3062" width="2.7109375" style="10" customWidth="1"/>
    <col min="3063" max="3066" width="14.5703125" style="10"/>
    <col min="3067" max="3067" width="2.7109375" style="10" customWidth="1"/>
    <col min="3068" max="3068" width="48.28515625" style="10" customWidth="1"/>
    <col min="3069" max="3069" width="34.28515625" style="10" customWidth="1"/>
    <col min="3070" max="3070" width="24.28515625" style="10" customWidth="1"/>
    <col min="3071" max="3071" width="16.5703125" style="10" customWidth="1"/>
    <col min="3072" max="3073" width="3.42578125" style="10" customWidth="1"/>
    <col min="3074" max="3074" width="11.42578125" style="10" customWidth="1"/>
    <col min="3075" max="3075" width="21.42578125" style="10" customWidth="1"/>
    <col min="3076" max="3316" width="11.42578125" style="10" customWidth="1"/>
    <col min="3317" max="3318" width="2.7109375" style="10" customWidth="1"/>
    <col min="3319" max="3322" width="14.5703125" style="10"/>
    <col min="3323" max="3323" width="2.7109375" style="10" customWidth="1"/>
    <col min="3324" max="3324" width="48.28515625" style="10" customWidth="1"/>
    <col min="3325" max="3325" width="34.28515625" style="10" customWidth="1"/>
    <col min="3326" max="3326" width="24.28515625" style="10" customWidth="1"/>
    <col min="3327" max="3327" width="16.5703125" style="10" customWidth="1"/>
    <col min="3328" max="3329" width="3.42578125" style="10" customWidth="1"/>
    <col min="3330" max="3330" width="11.42578125" style="10" customWidth="1"/>
    <col min="3331" max="3331" width="21.42578125" style="10" customWidth="1"/>
    <col min="3332" max="3572" width="11.42578125" style="10" customWidth="1"/>
    <col min="3573" max="3574" width="2.7109375" style="10" customWidth="1"/>
    <col min="3575" max="3578" width="14.5703125" style="10"/>
    <col min="3579" max="3579" width="2.7109375" style="10" customWidth="1"/>
    <col min="3580" max="3580" width="48.28515625" style="10" customWidth="1"/>
    <col min="3581" max="3581" width="34.28515625" style="10" customWidth="1"/>
    <col min="3582" max="3582" width="24.28515625" style="10" customWidth="1"/>
    <col min="3583" max="3583" width="16.5703125" style="10" customWidth="1"/>
    <col min="3584" max="3585" width="3.42578125" style="10" customWidth="1"/>
    <col min="3586" max="3586" width="11.42578125" style="10" customWidth="1"/>
    <col min="3587" max="3587" width="21.42578125" style="10" customWidth="1"/>
    <col min="3588" max="3828" width="11.42578125" style="10" customWidth="1"/>
    <col min="3829" max="3830" width="2.7109375" style="10" customWidth="1"/>
    <col min="3831" max="3834" width="14.5703125" style="10"/>
    <col min="3835" max="3835" width="2.7109375" style="10" customWidth="1"/>
    <col min="3836" max="3836" width="48.28515625" style="10" customWidth="1"/>
    <col min="3837" max="3837" width="34.28515625" style="10" customWidth="1"/>
    <col min="3838" max="3838" width="24.28515625" style="10" customWidth="1"/>
    <col min="3839" max="3839" width="16.5703125" style="10" customWidth="1"/>
    <col min="3840" max="3841" width="3.42578125" style="10" customWidth="1"/>
    <col min="3842" max="3842" width="11.42578125" style="10" customWidth="1"/>
    <col min="3843" max="3843" width="21.42578125" style="10" customWidth="1"/>
    <col min="3844" max="4084" width="11.42578125" style="10" customWidth="1"/>
    <col min="4085" max="4086" width="2.7109375" style="10" customWidth="1"/>
    <col min="4087" max="4090" width="14.5703125" style="10"/>
    <col min="4091" max="4091" width="2.7109375" style="10" customWidth="1"/>
    <col min="4092" max="4092" width="48.28515625" style="10" customWidth="1"/>
    <col min="4093" max="4093" width="34.28515625" style="10" customWidth="1"/>
    <col min="4094" max="4094" width="24.28515625" style="10" customWidth="1"/>
    <col min="4095" max="4095" width="16.5703125" style="10" customWidth="1"/>
    <col min="4096" max="4097" width="3.42578125" style="10" customWidth="1"/>
    <col min="4098" max="4098" width="11.42578125" style="10" customWidth="1"/>
    <col min="4099" max="4099" width="21.42578125" style="10" customWidth="1"/>
    <col min="4100" max="4340" width="11.42578125" style="10" customWidth="1"/>
    <col min="4341" max="4342" width="2.7109375" style="10" customWidth="1"/>
    <col min="4343" max="4346" width="14.5703125" style="10"/>
    <col min="4347" max="4347" width="2.7109375" style="10" customWidth="1"/>
    <col min="4348" max="4348" width="48.28515625" style="10" customWidth="1"/>
    <col min="4349" max="4349" width="34.28515625" style="10" customWidth="1"/>
    <col min="4350" max="4350" width="24.28515625" style="10" customWidth="1"/>
    <col min="4351" max="4351" width="16.5703125" style="10" customWidth="1"/>
    <col min="4352" max="4353" width="3.42578125" style="10" customWidth="1"/>
    <col min="4354" max="4354" width="11.42578125" style="10" customWidth="1"/>
    <col min="4355" max="4355" width="21.42578125" style="10" customWidth="1"/>
    <col min="4356" max="4596" width="11.42578125" style="10" customWidth="1"/>
    <col min="4597" max="4598" width="2.7109375" style="10" customWidth="1"/>
    <col min="4599" max="4602" width="14.5703125" style="10"/>
    <col min="4603" max="4603" width="2.7109375" style="10" customWidth="1"/>
    <col min="4604" max="4604" width="48.28515625" style="10" customWidth="1"/>
    <col min="4605" max="4605" width="34.28515625" style="10" customWidth="1"/>
    <col min="4606" max="4606" width="24.28515625" style="10" customWidth="1"/>
    <col min="4607" max="4607" width="16.5703125" style="10" customWidth="1"/>
    <col min="4608" max="4609" width="3.42578125" style="10" customWidth="1"/>
    <col min="4610" max="4610" width="11.42578125" style="10" customWidth="1"/>
    <col min="4611" max="4611" width="21.42578125" style="10" customWidth="1"/>
    <col min="4612" max="4852" width="11.42578125" style="10" customWidth="1"/>
    <col min="4853" max="4854" width="2.7109375" style="10" customWidth="1"/>
    <col min="4855" max="4858" width="14.5703125" style="10"/>
    <col min="4859" max="4859" width="2.7109375" style="10" customWidth="1"/>
    <col min="4860" max="4860" width="48.28515625" style="10" customWidth="1"/>
    <col min="4861" max="4861" width="34.28515625" style="10" customWidth="1"/>
    <col min="4862" max="4862" width="24.28515625" style="10" customWidth="1"/>
    <col min="4863" max="4863" width="16.5703125" style="10" customWidth="1"/>
    <col min="4864" max="4865" width="3.42578125" style="10" customWidth="1"/>
    <col min="4866" max="4866" width="11.42578125" style="10" customWidth="1"/>
    <col min="4867" max="4867" width="21.42578125" style="10" customWidth="1"/>
    <col min="4868" max="5108" width="11.42578125" style="10" customWidth="1"/>
    <col min="5109" max="5110" width="2.7109375" style="10" customWidth="1"/>
    <col min="5111" max="5114" width="14.5703125" style="10"/>
    <col min="5115" max="5115" width="2.7109375" style="10" customWidth="1"/>
    <col min="5116" max="5116" width="48.28515625" style="10" customWidth="1"/>
    <col min="5117" max="5117" width="34.28515625" style="10" customWidth="1"/>
    <col min="5118" max="5118" width="24.28515625" style="10" customWidth="1"/>
    <col min="5119" max="5119" width="16.5703125" style="10" customWidth="1"/>
    <col min="5120" max="5121" width="3.42578125" style="10" customWidth="1"/>
    <col min="5122" max="5122" width="11.42578125" style="10" customWidth="1"/>
    <col min="5123" max="5123" width="21.42578125" style="10" customWidth="1"/>
    <col min="5124" max="5364" width="11.42578125" style="10" customWidth="1"/>
    <col min="5365" max="5366" width="2.7109375" style="10" customWidth="1"/>
    <col min="5367" max="5370" width="14.5703125" style="10"/>
    <col min="5371" max="5371" width="2.7109375" style="10" customWidth="1"/>
    <col min="5372" max="5372" width="48.28515625" style="10" customWidth="1"/>
    <col min="5373" max="5373" width="34.28515625" style="10" customWidth="1"/>
    <col min="5374" max="5374" width="24.28515625" style="10" customWidth="1"/>
    <col min="5375" max="5375" width="16.5703125" style="10" customWidth="1"/>
    <col min="5376" max="5377" width="3.42578125" style="10" customWidth="1"/>
    <col min="5378" max="5378" width="11.42578125" style="10" customWidth="1"/>
    <col min="5379" max="5379" width="21.42578125" style="10" customWidth="1"/>
    <col min="5380" max="5620" width="11.42578125" style="10" customWidth="1"/>
    <col min="5621" max="5622" width="2.7109375" style="10" customWidth="1"/>
    <col min="5623" max="5626" width="14.5703125" style="10"/>
    <col min="5627" max="5627" width="2.7109375" style="10" customWidth="1"/>
    <col min="5628" max="5628" width="48.28515625" style="10" customWidth="1"/>
    <col min="5629" max="5629" width="34.28515625" style="10" customWidth="1"/>
    <col min="5630" max="5630" width="24.28515625" style="10" customWidth="1"/>
    <col min="5631" max="5631" width="16.5703125" style="10" customWidth="1"/>
    <col min="5632" max="5633" width="3.42578125" style="10" customWidth="1"/>
    <col min="5634" max="5634" width="11.42578125" style="10" customWidth="1"/>
    <col min="5635" max="5635" width="21.42578125" style="10" customWidth="1"/>
    <col min="5636" max="5876" width="11.42578125" style="10" customWidth="1"/>
    <col min="5877" max="5878" width="2.7109375" style="10" customWidth="1"/>
    <col min="5879" max="5882" width="14.5703125" style="10"/>
    <col min="5883" max="5883" width="2.7109375" style="10" customWidth="1"/>
    <col min="5884" max="5884" width="48.28515625" style="10" customWidth="1"/>
    <col min="5885" max="5885" width="34.28515625" style="10" customWidth="1"/>
    <col min="5886" max="5886" width="24.28515625" style="10" customWidth="1"/>
    <col min="5887" max="5887" width="16.5703125" style="10" customWidth="1"/>
    <col min="5888" max="5889" width="3.42578125" style="10" customWidth="1"/>
    <col min="5890" max="5890" width="11.42578125" style="10" customWidth="1"/>
    <col min="5891" max="5891" width="21.42578125" style="10" customWidth="1"/>
    <col min="5892" max="6132" width="11.42578125" style="10" customWidth="1"/>
    <col min="6133" max="6134" width="2.7109375" style="10" customWidth="1"/>
    <col min="6135" max="6138" width="14.5703125" style="10"/>
    <col min="6139" max="6139" width="2.7109375" style="10" customWidth="1"/>
    <col min="6140" max="6140" width="48.28515625" style="10" customWidth="1"/>
    <col min="6141" max="6141" width="34.28515625" style="10" customWidth="1"/>
    <col min="6142" max="6142" width="24.28515625" style="10" customWidth="1"/>
    <col min="6143" max="6143" width="16.5703125" style="10" customWidth="1"/>
    <col min="6144" max="6145" width="3.42578125" style="10" customWidth="1"/>
    <col min="6146" max="6146" width="11.42578125" style="10" customWidth="1"/>
    <col min="6147" max="6147" width="21.42578125" style="10" customWidth="1"/>
    <col min="6148" max="6388" width="11.42578125" style="10" customWidth="1"/>
    <col min="6389" max="6390" width="2.7109375" style="10" customWidth="1"/>
    <col min="6391" max="6394" width="14.5703125" style="10"/>
    <col min="6395" max="6395" width="2.7109375" style="10" customWidth="1"/>
    <col min="6396" max="6396" width="48.28515625" style="10" customWidth="1"/>
    <col min="6397" max="6397" width="34.28515625" style="10" customWidth="1"/>
    <col min="6398" max="6398" width="24.28515625" style="10" customWidth="1"/>
    <col min="6399" max="6399" width="16.5703125" style="10" customWidth="1"/>
    <col min="6400" max="6401" width="3.42578125" style="10" customWidth="1"/>
    <col min="6402" max="6402" width="11.42578125" style="10" customWidth="1"/>
    <col min="6403" max="6403" width="21.42578125" style="10" customWidth="1"/>
    <col min="6404" max="6644" width="11.42578125" style="10" customWidth="1"/>
    <col min="6645" max="6646" width="2.7109375" style="10" customWidth="1"/>
    <col min="6647" max="6650" width="14.5703125" style="10"/>
    <col min="6651" max="6651" width="2.7109375" style="10" customWidth="1"/>
    <col min="6652" max="6652" width="48.28515625" style="10" customWidth="1"/>
    <col min="6653" max="6653" width="34.28515625" style="10" customWidth="1"/>
    <col min="6654" max="6654" width="24.28515625" style="10" customWidth="1"/>
    <col min="6655" max="6655" width="16.5703125" style="10" customWidth="1"/>
    <col min="6656" max="6657" width="3.42578125" style="10" customWidth="1"/>
    <col min="6658" max="6658" width="11.42578125" style="10" customWidth="1"/>
    <col min="6659" max="6659" width="21.42578125" style="10" customWidth="1"/>
    <col min="6660" max="6900" width="11.42578125" style="10" customWidth="1"/>
    <col min="6901" max="6902" width="2.7109375" style="10" customWidth="1"/>
    <col min="6903" max="6906" width="14.5703125" style="10"/>
    <col min="6907" max="6907" width="2.7109375" style="10" customWidth="1"/>
    <col min="6908" max="6908" width="48.28515625" style="10" customWidth="1"/>
    <col min="6909" max="6909" width="34.28515625" style="10" customWidth="1"/>
    <col min="6910" max="6910" width="24.28515625" style="10" customWidth="1"/>
    <col min="6911" max="6911" width="16.5703125" style="10" customWidth="1"/>
    <col min="6912" max="6913" width="3.42578125" style="10" customWidth="1"/>
    <col min="6914" max="6914" width="11.42578125" style="10" customWidth="1"/>
    <col min="6915" max="6915" width="21.42578125" style="10" customWidth="1"/>
    <col min="6916" max="7156" width="11.42578125" style="10" customWidth="1"/>
    <col min="7157" max="7158" width="2.7109375" style="10" customWidth="1"/>
    <col min="7159" max="7162" width="14.5703125" style="10"/>
    <col min="7163" max="7163" width="2.7109375" style="10" customWidth="1"/>
    <col min="7164" max="7164" width="48.28515625" style="10" customWidth="1"/>
    <col min="7165" max="7165" width="34.28515625" style="10" customWidth="1"/>
    <col min="7166" max="7166" width="24.28515625" style="10" customWidth="1"/>
    <col min="7167" max="7167" width="16.5703125" style="10" customWidth="1"/>
    <col min="7168" max="7169" width="3.42578125" style="10" customWidth="1"/>
    <col min="7170" max="7170" width="11.42578125" style="10" customWidth="1"/>
    <col min="7171" max="7171" width="21.42578125" style="10" customWidth="1"/>
    <col min="7172" max="7412" width="11.42578125" style="10" customWidth="1"/>
    <col min="7413" max="7414" width="2.7109375" style="10" customWidth="1"/>
    <col min="7415" max="7418" width="14.5703125" style="10"/>
    <col min="7419" max="7419" width="2.7109375" style="10" customWidth="1"/>
    <col min="7420" max="7420" width="48.28515625" style="10" customWidth="1"/>
    <col min="7421" max="7421" width="34.28515625" style="10" customWidth="1"/>
    <col min="7422" max="7422" width="24.28515625" style="10" customWidth="1"/>
    <col min="7423" max="7423" width="16.5703125" style="10" customWidth="1"/>
    <col min="7424" max="7425" width="3.42578125" style="10" customWidth="1"/>
    <col min="7426" max="7426" width="11.42578125" style="10" customWidth="1"/>
    <col min="7427" max="7427" width="21.42578125" style="10" customWidth="1"/>
    <col min="7428" max="7668" width="11.42578125" style="10" customWidth="1"/>
    <col min="7669" max="7670" width="2.7109375" style="10" customWidth="1"/>
    <col min="7671" max="7674" width="14.5703125" style="10"/>
    <col min="7675" max="7675" width="2.7109375" style="10" customWidth="1"/>
    <col min="7676" max="7676" width="48.28515625" style="10" customWidth="1"/>
    <col min="7677" max="7677" width="34.28515625" style="10" customWidth="1"/>
    <col min="7678" max="7678" width="24.28515625" style="10" customWidth="1"/>
    <col min="7679" max="7679" width="16.5703125" style="10" customWidth="1"/>
    <col min="7680" max="7681" width="3.42578125" style="10" customWidth="1"/>
    <col min="7682" max="7682" width="11.42578125" style="10" customWidth="1"/>
    <col min="7683" max="7683" width="21.42578125" style="10" customWidth="1"/>
    <col min="7684" max="7924" width="11.42578125" style="10" customWidth="1"/>
    <col min="7925" max="7926" width="2.7109375" style="10" customWidth="1"/>
    <col min="7927" max="7930" width="14.5703125" style="10"/>
    <col min="7931" max="7931" width="2.7109375" style="10" customWidth="1"/>
    <col min="7932" max="7932" width="48.28515625" style="10" customWidth="1"/>
    <col min="7933" max="7933" width="34.28515625" style="10" customWidth="1"/>
    <col min="7934" max="7934" width="24.28515625" style="10" customWidth="1"/>
    <col min="7935" max="7935" width="16.5703125" style="10" customWidth="1"/>
    <col min="7936" max="7937" width="3.42578125" style="10" customWidth="1"/>
    <col min="7938" max="7938" width="11.42578125" style="10" customWidth="1"/>
    <col min="7939" max="7939" width="21.42578125" style="10" customWidth="1"/>
    <col min="7940" max="8180" width="11.42578125" style="10" customWidth="1"/>
    <col min="8181" max="8182" width="2.7109375" style="10" customWidth="1"/>
    <col min="8183" max="8186" width="14.5703125" style="10"/>
    <col min="8187" max="8187" width="2.7109375" style="10" customWidth="1"/>
    <col min="8188" max="8188" width="48.28515625" style="10" customWidth="1"/>
    <col min="8189" max="8189" width="34.28515625" style="10" customWidth="1"/>
    <col min="8190" max="8190" width="24.28515625" style="10" customWidth="1"/>
    <col min="8191" max="8191" width="16.5703125" style="10" customWidth="1"/>
    <col min="8192" max="8193" width="3.42578125" style="10" customWidth="1"/>
    <col min="8194" max="8194" width="11.42578125" style="10" customWidth="1"/>
    <col min="8195" max="8195" width="21.42578125" style="10" customWidth="1"/>
    <col min="8196" max="8436" width="11.42578125" style="10" customWidth="1"/>
    <col min="8437" max="8438" width="2.7109375" style="10" customWidth="1"/>
    <col min="8439" max="8442" width="14.5703125" style="10"/>
    <col min="8443" max="8443" width="2.7109375" style="10" customWidth="1"/>
    <col min="8444" max="8444" width="48.28515625" style="10" customWidth="1"/>
    <col min="8445" max="8445" width="34.28515625" style="10" customWidth="1"/>
    <col min="8446" max="8446" width="24.28515625" style="10" customWidth="1"/>
    <col min="8447" max="8447" width="16.5703125" style="10" customWidth="1"/>
    <col min="8448" max="8449" width="3.42578125" style="10" customWidth="1"/>
    <col min="8450" max="8450" width="11.42578125" style="10" customWidth="1"/>
    <col min="8451" max="8451" width="21.42578125" style="10" customWidth="1"/>
    <col min="8452" max="8692" width="11.42578125" style="10" customWidth="1"/>
    <col min="8693" max="8694" width="2.7109375" style="10" customWidth="1"/>
    <col min="8695" max="8698" width="14.5703125" style="10"/>
    <col min="8699" max="8699" width="2.7109375" style="10" customWidth="1"/>
    <col min="8700" max="8700" width="48.28515625" style="10" customWidth="1"/>
    <col min="8701" max="8701" width="34.28515625" style="10" customWidth="1"/>
    <col min="8702" max="8702" width="24.28515625" style="10" customWidth="1"/>
    <col min="8703" max="8703" width="16.5703125" style="10" customWidth="1"/>
    <col min="8704" max="8705" width="3.42578125" style="10" customWidth="1"/>
    <col min="8706" max="8706" width="11.42578125" style="10" customWidth="1"/>
    <col min="8707" max="8707" width="21.42578125" style="10" customWidth="1"/>
    <col min="8708" max="8948" width="11.42578125" style="10" customWidth="1"/>
    <col min="8949" max="8950" width="2.7109375" style="10" customWidth="1"/>
    <col min="8951" max="8954" width="14.5703125" style="10"/>
    <col min="8955" max="8955" width="2.7109375" style="10" customWidth="1"/>
    <col min="8956" max="8956" width="48.28515625" style="10" customWidth="1"/>
    <col min="8957" max="8957" width="34.28515625" style="10" customWidth="1"/>
    <col min="8958" max="8958" width="24.28515625" style="10" customWidth="1"/>
    <col min="8959" max="8959" width="16.5703125" style="10" customWidth="1"/>
    <col min="8960" max="8961" width="3.42578125" style="10" customWidth="1"/>
    <col min="8962" max="8962" width="11.42578125" style="10" customWidth="1"/>
    <col min="8963" max="8963" width="21.42578125" style="10" customWidth="1"/>
    <col min="8964" max="9204" width="11.42578125" style="10" customWidth="1"/>
    <col min="9205" max="9206" width="2.7109375" style="10" customWidth="1"/>
    <col min="9207" max="9210" width="14.5703125" style="10"/>
    <col min="9211" max="9211" width="2.7109375" style="10" customWidth="1"/>
    <col min="9212" max="9212" width="48.28515625" style="10" customWidth="1"/>
    <col min="9213" max="9213" width="34.28515625" style="10" customWidth="1"/>
    <col min="9214" max="9214" width="24.28515625" style="10" customWidth="1"/>
    <col min="9215" max="9215" width="16.5703125" style="10" customWidth="1"/>
    <col min="9216" max="9217" width="3.42578125" style="10" customWidth="1"/>
    <col min="9218" max="9218" width="11.42578125" style="10" customWidth="1"/>
    <col min="9219" max="9219" width="21.42578125" style="10" customWidth="1"/>
    <col min="9220" max="9460" width="11.42578125" style="10" customWidth="1"/>
    <col min="9461" max="9462" width="2.7109375" style="10" customWidth="1"/>
    <col min="9463" max="9466" width="14.5703125" style="10"/>
    <col min="9467" max="9467" width="2.7109375" style="10" customWidth="1"/>
    <col min="9468" max="9468" width="48.28515625" style="10" customWidth="1"/>
    <col min="9469" max="9469" width="34.28515625" style="10" customWidth="1"/>
    <col min="9470" max="9470" width="24.28515625" style="10" customWidth="1"/>
    <col min="9471" max="9471" width="16.5703125" style="10" customWidth="1"/>
    <col min="9472" max="9473" width="3.42578125" style="10" customWidth="1"/>
    <col min="9474" max="9474" width="11.42578125" style="10" customWidth="1"/>
    <col min="9475" max="9475" width="21.42578125" style="10" customWidth="1"/>
    <col min="9476" max="9716" width="11.42578125" style="10" customWidth="1"/>
    <col min="9717" max="9718" width="2.7109375" style="10" customWidth="1"/>
    <col min="9719" max="9722" width="14.5703125" style="10"/>
    <col min="9723" max="9723" width="2.7109375" style="10" customWidth="1"/>
    <col min="9724" max="9724" width="48.28515625" style="10" customWidth="1"/>
    <col min="9725" max="9725" width="34.28515625" style="10" customWidth="1"/>
    <col min="9726" max="9726" width="24.28515625" style="10" customWidth="1"/>
    <col min="9727" max="9727" width="16.5703125" style="10" customWidth="1"/>
    <col min="9728" max="9729" width="3.42578125" style="10" customWidth="1"/>
    <col min="9730" max="9730" width="11.42578125" style="10" customWidth="1"/>
    <col min="9731" max="9731" width="21.42578125" style="10" customWidth="1"/>
    <col min="9732" max="9972" width="11.42578125" style="10" customWidth="1"/>
    <col min="9973" max="9974" width="2.7109375" style="10" customWidth="1"/>
    <col min="9975" max="9978" width="14.5703125" style="10"/>
    <col min="9979" max="9979" width="2.7109375" style="10" customWidth="1"/>
    <col min="9980" max="9980" width="48.28515625" style="10" customWidth="1"/>
    <col min="9981" max="9981" width="34.28515625" style="10" customWidth="1"/>
    <col min="9982" max="9982" width="24.28515625" style="10" customWidth="1"/>
    <col min="9983" max="9983" width="16.5703125" style="10" customWidth="1"/>
    <col min="9984" max="9985" width="3.42578125" style="10" customWidth="1"/>
    <col min="9986" max="9986" width="11.42578125" style="10" customWidth="1"/>
    <col min="9987" max="9987" width="21.42578125" style="10" customWidth="1"/>
    <col min="9988" max="10228" width="11.42578125" style="10" customWidth="1"/>
    <col min="10229" max="10230" width="2.7109375" style="10" customWidth="1"/>
    <col min="10231" max="10234" width="14.5703125" style="10"/>
    <col min="10235" max="10235" width="2.7109375" style="10" customWidth="1"/>
    <col min="10236" max="10236" width="48.28515625" style="10" customWidth="1"/>
    <col min="10237" max="10237" width="34.28515625" style="10" customWidth="1"/>
    <col min="10238" max="10238" width="24.28515625" style="10" customWidth="1"/>
    <col min="10239" max="10239" width="16.5703125" style="10" customWidth="1"/>
    <col min="10240" max="10241" width="3.42578125" style="10" customWidth="1"/>
    <col min="10242" max="10242" width="11.42578125" style="10" customWidth="1"/>
    <col min="10243" max="10243" width="21.42578125" style="10" customWidth="1"/>
    <col min="10244" max="10484" width="11.42578125" style="10" customWidth="1"/>
    <col min="10485" max="10486" width="2.7109375" style="10" customWidth="1"/>
    <col min="10487" max="10490" width="14.5703125" style="10"/>
    <col min="10491" max="10491" width="2.7109375" style="10" customWidth="1"/>
    <col min="10492" max="10492" width="48.28515625" style="10" customWidth="1"/>
    <col min="10493" max="10493" width="34.28515625" style="10" customWidth="1"/>
    <col min="10494" max="10494" width="24.28515625" style="10" customWidth="1"/>
    <col min="10495" max="10495" width="16.5703125" style="10" customWidth="1"/>
    <col min="10496" max="10497" width="3.42578125" style="10" customWidth="1"/>
    <col min="10498" max="10498" width="11.42578125" style="10" customWidth="1"/>
    <col min="10499" max="10499" width="21.42578125" style="10" customWidth="1"/>
    <col min="10500" max="10740" width="11.42578125" style="10" customWidth="1"/>
    <col min="10741" max="10742" width="2.7109375" style="10" customWidth="1"/>
    <col min="10743" max="10746" width="14.5703125" style="10"/>
    <col min="10747" max="10747" width="2.7109375" style="10" customWidth="1"/>
    <col min="10748" max="10748" width="48.28515625" style="10" customWidth="1"/>
    <col min="10749" max="10749" width="34.28515625" style="10" customWidth="1"/>
    <col min="10750" max="10750" width="24.28515625" style="10" customWidth="1"/>
    <col min="10751" max="10751" width="16.5703125" style="10" customWidth="1"/>
    <col min="10752" max="10753" width="3.42578125" style="10" customWidth="1"/>
    <col min="10754" max="10754" width="11.42578125" style="10" customWidth="1"/>
    <col min="10755" max="10755" width="21.42578125" style="10" customWidth="1"/>
    <col min="10756" max="10996" width="11.42578125" style="10" customWidth="1"/>
    <col min="10997" max="10998" width="2.7109375" style="10" customWidth="1"/>
    <col min="10999" max="11002" width="14.5703125" style="10"/>
    <col min="11003" max="11003" width="2.7109375" style="10" customWidth="1"/>
    <col min="11004" max="11004" width="48.28515625" style="10" customWidth="1"/>
    <col min="11005" max="11005" width="34.28515625" style="10" customWidth="1"/>
    <col min="11006" max="11006" width="24.28515625" style="10" customWidth="1"/>
    <col min="11007" max="11007" width="16.5703125" style="10" customWidth="1"/>
    <col min="11008" max="11009" width="3.42578125" style="10" customWidth="1"/>
    <col min="11010" max="11010" width="11.42578125" style="10" customWidth="1"/>
    <col min="11011" max="11011" width="21.42578125" style="10" customWidth="1"/>
    <col min="11012" max="11252" width="11.42578125" style="10" customWidth="1"/>
    <col min="11253" max="11254" width="2.7109375" style="10" customWidth="1"/>
    <col min="11255" max="11258" width="14.5703125" style="10"/>
    <col min="11259" max="11259" width="2.7109375" style="10" customWidth="1"/>
    <col min="11260" max="11260" width="48.28515625" style="10" customWidth="1"/>
    <col min="11261" max="11261" width="34.28515625" style="10" customWidth="1"/>
    <col min="11262" max="11262" width="24.28515625" style="10" customWidth="1"/>
    <col min="11263" max="11263" width="16.5703125" style="10" customWidth="1"/>
    <col min="11264" max="11265" width="3.42578125" style="10" customWidth="1"/>
    <col min="11266" max="11266" width="11.42578125" style="10" customWidth="1"/>
    <col min="11267" max="11267" width="21.42578125" style="10" customWidth="1"/>
    <col min="11268" max="11508" width="11.42578125" style="10" customWidth="1"/>
    <col min="11509" max="11510" width="2.7109375" style="10" customWidth="1"/>
    <col min="11511" max="11514" width="14.5703125" style="10"/>
    <col min="11515" max="11515" width="2.7109375" style="10" customWidth="1"/>
    <col min="11516" max="11516" width="48.28515625" style="10" customWidth="1"/>
    <col min="11517" max="11517" width="34.28515625" style="10" customWidth="1"/>
    <col min="11518" max="11518" width="24.28515625" style="10" customWidth="1"/>
    <col min="11519" max="11519" width="16.5703125" style="10" customWidth="1"/>
    <col min="11520" max="11521" width="3.42578125" style="10" customWidth="1"/>
    <col min="11522" max="11522" width="11.42578125" style="10" customWidth="1"/>
    <col min="11523" max="11523" width="21.42578125" style="10" customWidth="1"/>
    <col min="11524" max="11764" width="11.42578125" style="10" customWidth="1"/>
    <col min="11765" max="11766" width="2.7109375" style="10" customWidth="1"/>
    <col min="11767" max="11770" width="14.5703125" style="10"/>
    <col min="11771" max="11771" width="2.7109375" style="10" customWidth="1"/>
    <col min="11772" max="11772" width="48.28515625" style="10" customWidth="1"/>
    <col min="11773" max="11773" width="34.28515625" style="10" customWidth="1"/>
    <col min="11774" max="11774" width="24.28515625" style="10" customWidth="1"/>
    <col min="11775" max="11775" width="16.5703125" style="10" customWidth="1"/>
    <col min="11776" max="11777" width="3.42578125" style="10" customWidth="1"/>
    <col min="11778" max="11778" width="11.42578125" style="10" customWidth="1"/>
    <col min="11779" max="11779" width="21.42578125" style="10" customWidth="1"/>
    <col min="11780" max="12020" width="11.42578125" style="10" customWidth="1"/>
    <col min="12021" max="12022" width="2.7109375" style="10" customWidth="1"/>
    <col min="12023" max="12026" width="14.5703125" style="10"/>
    <col min="12027" max="12027" width="2.7109375" style="10" customWidth="1"/>
    <col min="12028" max="12028" width="48.28515625" style="10" customWidth="1"/>
    <col min="12029" max="12029" width="34.28515625" style="10" customWidth="1"/>
    <col min="12030" max="12030" width="24.28515625" style="10" customWidth="1"/>
    <col min="12031" max="12031" width="16.5703125" style="10" customWidth="1"/>
    <col min="12032" max="12033" width="3.42578125" style="10" customWidth="1"/>
    <col min="12034" max="12034" width="11.42578125" style="10" customWidth="1"/>
    <col min="12035" max="12035" width="21.42578125" style="10" customWidth="1"/>
    <col min="12036" max="12276" width="11.42578125" style="10" customWidth="1"/>
    <col min="12277" max="12278" width="2.7109375" style="10" customWidth="1"/>
    <col min="12279" max="12282" width="14.5703125" style="10"/>
    <col min="12283" max="12283" width="2.7109375" style="10" customWidth="1"/>
    <col min="12284" max="12284" width="48.28515625" style="10" customWidth="1"/>
    <col min="12285" max="12285" width="34.28515625" style="10" customWidth="1"/>
    <col min="12286" max="12286" width="24.28515625" style="10" customWidth="1"/>
    <col min="12287" max="12287" width="16.5703125" style="10" customWidth="1"/>
    <col min="12288" max="12289" width="3.42578125" style="10" customWidth="1"/>
    <col min="12290" max="12290" width="11.42578125" style="10" customWidth="1"/>
    <col min="12291" max="12291" width="21.42578125" style="10" customWidth="1"/>
    <col min="12292" max="12532" width="11.42578125" style="10" customWidth="1"/>
    <col min="12533" max="12534" width="2.7109375" style="10" customWidth="1"/>
    <col min="12535" max="12538" width="14.5703125" style="10"/>
    <col min="12539" max="12539" width="2.7109375" style="10" customWidth="1"/>
    <col min="12540" max="12540" width="48.28515625" style="10" customWidth="1"/>
    <col min="12541" max="12541" width="34.28515625" style="10" customWidth="1"/>
    <col min="12542" max="12542" width="24.28515625" style="10" customWidth="1"/>
    <col min="12543" max="12543" width="16.5703125" style="10" customWidth="1"/>
    <col min="12544" max="12545" width="3.42578125" style="10" customWidth="1"/>
    <col min="12546" max="12546" width="11.42578125" style="10" customWidth="1"/>
    <col min="12547" max="12547" width="21.42578125" style="10" customWidth="1"/>
    <col min="12548" max="12788" width="11.42578125" style="10" customWidth="1"/>
    <col min="12789" max="12790" width="2.7109375" style="10" customWidth="1"/>
    <col min="12791" max="12794" width="14.5703125" style="10"/>
    <col min="12795" max="12795" width="2.7109375" style="10" customWidth="1"/>
    <col min="12796" max="12796" width="48.28515625" style="10" customWidth="1"/>
    <col min="12797" max="12797" width="34.28515625" style="10" customWidth="1"/>
    <col min="12798" max="12798" width="24.28515625" style="10" customWidth="1"/>
    <col min="12799" max="12799" width="16.5703125" style="10" customWidth="1"/>
    <col min="12800" max="12801" width="3.42578125" style="10" customWidth="1"/>
    <col min="12802" max="12802" width="11.42578125" style="10" customWidth="1"/>
    <col min="12803" max="12803" width="21.42578125" style="10" customWidth="1"/>
    <col min="12804" max="13044" width="11.42578125" style="10" customWidth="1"/>
    <col min="13045" max="13046" width="2.7109375" style="10" customWidth="1"/>
    <col min="13047" max="13050" width="14.5703125" style="10"/>
    <col min="13051" max="13051" width="2.7109375" style="10" customWidth="1"/>
    <col min="13052" max="13052" width="48.28515625" style="10" customWidth="1"/>
    <col min="13053" max="13053" width="34.28515625" style="10" customWidth="1"/>
    <col min="13054" max="13054" width="24.28515625" style="10" customWidth="1"/>
    <col min="13055" max="13055" width="16.5703125" style="10" customWidth="1"/>
    <col min="13056" max="13057" width="3.42578125" style="10" customWidth="1"/>
    <col min="13058" max="13058" width="11.42578125" style="10" customWidth="1"/>
    <col min="13059" max="13059" width="21.42578125" style="10" customWidth="1"/>
    <col min="13060" max="13300" width="11.42578125" style="10" customWidth="1"/>
    <col min="13301" max="13302" width="2.7109375" style="10" customWidth="1"/>
    <col min="13303" max="13306" width="14.5703125" style="10"/>
    <col min="13307" max="13307" width="2.7109375" style="10" customWidth="1"/>
    <col min="13308" max="13308" width="48.28515625" style="10" customWidth="1"/>
    <col min="13309" max="13309" width="34.28515625" style="10" customWidth="1"/>
    <col min="13310" max="13310" width="24.28515625" style="10" customWidth="1"/>
    <col min="13311" max="13311" width="16.5703125" style="10" customWidth="1"/>
    <col min="13312" max="13313" width="3.42578125" style="10" customWidth="1"/>
    <col min="13314" max="13314" width="11.42578125" style="10" customWidth="1"/>
    <col min="13315" max="13315" width="21.42578125" style="10" customWidth="1"/>
    <col min="13316" max="13556" width="11.42578125" style="10" customWidth="1"/>
    <col min="13557" max="13558" width="2.7109375" style="10" customWidth="1"/>
    <col min="13559" max="13562" width="14.5703125" style="10"/>
    <col min="13563" max="13563" width="2.7109375" style="10" customWidth="1"/>
    <col min="13564" max="13564" width="48.28515625" style="10" customWidth="1"/>
    <col min="13565" max="13565" width="34.28515625" style="10" customWidth="1"/>
    <col min="13566" max="13566" width="24.28515625" style="10" customWidth="1"/>
    <col min="13567" max="13567" width="16.5703125" style="10" customWidth="1"/>
    <col min="13568" max="13569" width="3.42578125" style="10" customWidth="1"/>
    <col min="13570" max="13570" width="11.42578125" style="10" customWidth="1"/>
    <col min="13571" max="13571" width="21.42578125" style="10" customWidth="1"/>
    <col min="13572" max="13812" width="11.42578125" style="10" customWidth="1"/>
    <col min="13813" max="13814" width="2.7109375" style="10" customWidth="1"/>
    <col min="13815" max="13818" width="14.5703125" style="10"/>
    <col min="13819" max="13819" width="2.7109375" style="10" customWidth="1"/>
    <col min="13820" max="13820" width="48.28515625" style="10" customWidth="1"/>
    <col min="13821" max="13821" width="34.28515625" style="10" customWidth="1"/>
    <col min="13822" max="13822" width="24.28515625" style="10" customWidth="1"/>
    <col min="13823" max="13823" width="16.5703125" style="10" customWidth="1"/>
    <col min="13824" max="13825" width="3.42578125" style="10" customWidth="1"/>
    <col min="13826" max="13826" width="11.42578125" style="10" customWidth="1"/>
    <col min="13827" max="13827" width="21.42578125" style="10" customWidth="1"/>
    <col min="13828" max="14068" width="11.42578125" style="10" customWidth="1"/>
    <col min="14069" max="14070" width="2.7109375" style="10" customWidth="1"/>
    <col min="14071" max="14074" width="14.5703125" style="10"/>
    <col min="14075" max="14075" width="2.7109375" style="10" customWidth="1"/>
    <col min="14076" max="14076" width="48.28515625" style="10" customWidth="1"/>
    <col min="14077" max="14077" width="34.28515625" style="10" customWidth="1"/>
    <col min="14078" max="14078" width="24.28515625" style="10" customWidth="1"/>
    <col min="14079" max="14079" width="16.5703125" style="10" customWidth="1"/>
    <col min="14080" max="14081" width="3.42578125" style="10" customWidth="1"/>
    <col min="14082" max="14082" width="11.42578125" style="10" customWidth="1"/>
    <col min="14083" max="14083" width="21.42578125" style="10" customWidth="1"/>
    <col min="14084" max="14324" width="11.42578125" style="10" customWidth="1"/>
    <col min="14325" max="14326" width="2.7109375" style="10" customWidth="1"/>
    <col min="14327" max="14330" width="14.5703125" style="10"/>
    <col min="14331" max="14331" width="2.7109375" style="10" customWidth="1"/>
    <col min="14332" max="14332" width="48.28515625" style="10" customWidth="1"/>
    <col min="14333" max="14333" width="34.28515625" style="10" customWidth="1"/>
    <col min="14334" max="14334" width="24.28515625" style="10" customWidth="1"/>
    <col min="14335" max="14335" width="16.5703125" style="10" customWidth="1"/>
    <col min="14336" max="14337" width="3.42578125" style="10" customWidth="1"/>
    <col min="14338" max="14338" width="11.42578125" style="10" customWidth="1"/>
    <col min="14339" max="14339" width="21.42578125" style="10" customWidth="1"/>
    <col min="14340" max="14580" width="11.42578125" style="10" customWidth="1"/>
    <col min="14581" max="14582" width="2.7109375" style="10" customWidth="1"/>
    <col min="14583" max="14586" width="14.5703125" style="10"/>
    <col min="14587" max="14587" width="2.7109375" style="10" customWidth="1"/>
    <col min="14588" max="14588" width="48.28515625" style="10" customWidth="1"/>
    <col min="14589" max="14589" width="34.28515625" style="10" customWidth="1"/>
    <col min="14590" max="14590" width="24.28515625" style="10" customWidth="1"/>
    <col min="14591" max="14591" width="16.5703125" style="10" customWidth="1"/>
    <col min="14592" max="14593" width="3.42578125" style="10" customWidth="1"/>
    <col min="14594" max="14594" width="11.42578125" style="10" customWidth="1"/>
    <col min="14595" max="14595" width="21.42578125" style="10" customWidth="1"/>
    <col min="14596" max="14836" width="11.42578125" style="10" customWidth="1"/>
    <col min="14837" max="14838" width="2.7109375" style="10" customWidth="1"/>
    <col min="14839" max="14842" width="14.5703125" style="10"/>
    <col min="14843" max="14843" width="2.7109375" style="10" customWidth="1"/>
    <col min="14844" max="14844" width="48.28515625" style="10" customWidth="1"/>
    <col min="14845" max="14845" width="34.28515625" style="10" customWidth="1"/>
    <col min="14846" max="14846" width="24.28515625" style="10" customWidth="1"/>
    <col min="14847" max="14847" width="16.5703125" style="10" customWidth="1"/>
    <col min="14848" max="14849" width="3.42578125" style="10" customWidth="1"/>
    <col min="14850" max="14850" width="11.42578125" style="10" customWidth="1"/>
    <col min="14851" max="14851" width="21.42578125" style="10" customWidth="1"/>
    <col min="14852" max="15092" width="11.42578125" style="10" customWidth="1"/>
    <col min="15093" max="15094" width="2.7109375" style="10" customWidth="1"/>
    <col min="15095" max="15098" width="14.5703125" style="10"/>
    <col min="15099" max="15099" width="2.7109375" style="10" customWidth="1"/>
    <col min="15100" max="15100" width="48.28515625" style="10" customWidth="1"/>
    <col min="15101" max="15101" width="34.28515625" style="10" customWidth="1"/>
    <col min="15102" max="15102" width="24.28515625" style="10" customWidth="1"/>
    <col min="15103" max="15103" width="16.5703125" style="10" customWidth="1"/>
    <col min="15104" max="15105" width="3.42578125" style="10" customWidth="1"/>
    <col min="15106" max="15106" width="11.42578125" style="10" customWidth="1"/>
    <col min="15107" max="15107" width="21.42578125" style="10" customWidth="1"/>
    <col min="15108" max="15348" width="11.42578125" style="10" customWidth="1"/>
    <col min="15349" max="15350" width="2.7109375" style="10" customWidth="1"/>
    <col min="15351" max="15354" width="14.5703125" style="10"/>
    <col min="15355" max="15355" width="2.7109375" style="10" customWidth="1"/>
    <col min="15356" max="15356" width="48.28515625" style="10" customWidth="1"/>
    <col min="15357" max="15357" width="34.28515625" style="10" customWidth="1"/>
    <col min="15358" max="15358" width="24.28515625" style="10" customWidth="1"/>
    <col min="15359" max="15359" width="16.5703125" style="10" customWidth="1"/>
    <col min="15360" max="15361" width="3.42578125" style="10" customWidth="1"/>
    <col min="15362" max="15362" width="11.42578125" style="10" customWidth="1"/>
    <col min="15363" max="15363" width="21.42578125" style="10" customWidth="1"/>
    <col min="15364" max="15604" width="11.42578125" style="10" customWidth="1"/>
    <col min="15605" max="15606" width="2.7109375" style="10" customWidth="1"/>
    <col min="15607" max="15610" width="14.5703125" style="10"/>
    <col min="15611" max="15611" width="2.7109375" style="10" customWidth="1"/>
    <col min="15612" max="15612" width="48.28515625" style="10" customWidth="1"/>
    <col min="15613" max="15613" width="34.28515625" style="10" customWidth="1"/>
    <col min="15614" max="15614" width="24.28515625" style="10" customWidth="1"/>
    <col min="15615" max="15615" width="16.5703125" style="10" customWidth="1"/>
    <col min="15616" max="15617" width="3.42578125" style="10" customWidth="1"/>
    <col min="15618" max="15618" width="11.42578125" style="10" customWidth="1"/>
    <col min="15619" max="15619" width="21.42578125" style="10" customWidth="1"/>
    <col min="15620" max="15860" width="11.42578125" style="10" customWidth="1"/>
    <col min="15861" max="15862" width="2.7109375" style="10" customWidth="1"/>
    <col min="15863" max="15866" width="14.5703125" style="10"/>
    <col min="15867" max="15867" width="2.7109375" style="10" customWidth="1"/>
    <col min="15868" max="15868" width="48.28515625" style="10" customWidth="1"/>
    <col min="15869" max="15869" width="34.28515625" style="10" customWidth="1"/>
    <col min="15870" max="15870" width="24.28515625" style="10" customWidth="1"/>
    <col min="15871" max="15871" width="16.5703125" style="10" customWidth="1"/>
    <col min="15872" max="15873" width="3.42578125" style="10" customWidth="1"/>
    <col min="15874" max="15874" width="11.42578125" style="10" customWidth="1"/>
    <col min="15875" max="15875" width="21.42578125" style="10" customWidth="1"/>
    <col min="15876" max="16116" width="11.42578125" style="10" customWidth="1"/>
    <col min="16117" max="16118" width="2.7109375" style="10" customWidth="1"/>
    <col min="16119" max="16122" width="14.5703125" style="10"/>
    <col min="16123" max="16123" width="2.7109375" style="10" customWidth="1"/>
    <col min="16124" max="16124" width="48.28515625" style="10" customWidth="1"/>
    <col min="16125" max="16125" width="34.28515625" style="10" customWidth="1"/>
    <col min="16126" max="16126" width="24.28515625" style="10" customWidth="1"/>
    <col min="16127" max="16127" width="16.5703125" style="10" customWidth="1"/>
    <col min="16128" max="16129" width="3.42578125" style="10" customWidth="1"/>
    <col min="16130" max="16130" width="11.42578125" style="10" customWidth="1"/>
    <col min="16131" max="16131" width="21.42578125" style="10" customWidth="1"/>
    <col min="16132" max="16372" width="11.42578125" style="10" customWidth="1"/>
    <col min="16373" max="16374" width="2.7109375" style="10" customWidth="1"/>
    <col min="16375" max="16384" width="14.5703125" style="10"/>
  </cols>
  <sheetData>
    <row r="1" spans="1:6" ht="15.75" thickBot="1">
      <c r="A1" s="14"/>
    </row>
    <row r="2" spans="1:6" ht="22.5" customHeight="1" thickBot="1">
      <c r="A2" s="16"/>
      <c r="B2" s="721" t="s">
        <v>1454</v>
      </c>
      <c r="C2" s="722"/>
      <c r="D2" s="722"/>
      <c r="E2" s="723"/>
      <c r="F2" s="15"/>
    </row>
    <row r="3" spans="1:6">
      <c r="A3" s="16"/>
      <c r="B3" s="17" t="s">
        <v>115</v>
      </c>
      <c r="C3" s="241"/>
      <c r="D3" s="15"/>
      <c r="E3" s="18"/>
      <c r="F3" s="15"/>
    </row>
    <row r="4" spans="1:6" ht="15.75" thickBot="1">
      <c r="A4" s="16"/>
      <c r="B4" s="17"/>
      <c r="C4" s="241"/>
      <c r="D4" s="15"/>
      <c r="E4" s="18"/>
      <c r="F4" s="15"/>
    </row>
    <row r="5" spans="1:6" ht="19.5" thickBot="1">
      <c r="A5" s="16"/>
      <c r="B5" s="19" t="s">
        <v>1455</v>
      </c>
      <c r="C5" s="242"/>
      <c r="D5" s="15"/>
      <c r="E5" s="20">
        <f>+BALANCE!I42</f>
        <v>87325381</v>
      </c>
      <c r="F5" s="15"/>
    </row>
    <row r="6" spans="1:6" ht="16.5" thickBot="1">
      <c r="A6" s="16"/>
      <c r="B6" s="21" t="s">
        <v>116</v>
      </c>
      <c r="C6" s="243"/>
      <c r="D6" s="22"/>
      <c r="E6" s="20">
        <f>SUM(D7:D36)</f>
        <v>100265414.376</v>
      </c>
      <c r="F6" s="15"/>
    </row>
    <row r="7" spans="1:6">
      <c r="A7" s="16"/>
      <c r="B7" s="259" t="s">
        <v>118</v>
      </c>
      <c r="C7" s="263" t="s">
        <v>1058</v>
      </c>
      <c r="D7" s="57">
        <f>+'ANTECEDENTES '!E15</f>
        <v>4980000</v>
      </c>
      <c r="E7" s="23"/>
      <c r="F7" s="15"/>
    </row>
    <row r="8" spans="1:6" hidden="1">
      <c r="A8" s="16"/>
      <c r="B8" s="260" t="s">
        <v>184</v>
      </c>
      <c r="C8" s="263" t="s">
        <v>1058</v>
      </c>
      <c r="D8" s="58"/>
      <c r="E8" s="23"/>
      <c r="F8" s="15"/>
    </row>
    <row r="9" spans="1:6">
      <c r="A9" s="16"/>
      <c r="B9" s="387" t="s">
        <v>1082</v>
      </c>
      <c r="C9" s="391" t="s">
        <v>1058</v>
      </c>
      <c r="D9" s="392">
        <f>+'retiros o dividendos ejercicio'!P18-'retiros o dividendos ejercicio'!H18</f>
        <v>1222000</v>
      </c>
      <c r="E9" s="23"/>
      <c r="F9" s="15"/>
    </row>
    <row r="10" spans="1:6" hidden="1">
      <c r="A10" s="16"/>
      <c r="B10" s="262" t="s">
        <v>1080</v>
      </c>
      <c r="C10" s="263" t="s">
        <v>1059</v>
      </c>
      <c r="D10" s="58"/>
      <c r="E10" s="23"/>
      <c r="F10" s="15"/>
    </row>
    <row r="11" spans="1:6" hidden="1">
      <c r="A11" s="16"/>
      <c r="B11" s="262"/>
      <c r="C11" s="263" t="s">
        <v>1059</v>
      </c>
      <c r="D11" s="58"/>
      <c r="E11" s="23"/>
      <c r="F11" s="15"/>
    </row>
    <row r="12" spans="1:6" hidden="1">
      <c r="A12" s="16"/>
      <c r="B12" s="262" t="s">
        <v>293</v>
      </c>
      <c r="C12" s="263" t="s">
        <v>1060</v>
      </c>
      <c r="D12" s="58"/>
      <c r="E12" s="23"/>
      <c r="F12" s="15"/>
    </row>
    <row r="13" spans="1:6" hidden="1">
      <c r="A13" s="16"/>
      <c r="B13" s="262" t="s">
        <v>294</v>
      </c>
      <c r="C13" s="263" t="s">
        <v>1060</v>
      </c>
      <c r="D13" s="58"/>
      <c r="E13" s="23"/>
      <c r="F13" s="15"/>
    </row>
    <row r="14" spans="1:6" hidden="1">
      <c r="A14" s="16"/>
      <c r="B14" s="262" t="s">
        <v>295</v>
      </c>
      <c r="C14" s="263" t="s">
        <v>1060</v>
      </c>
      <c r="D14" s="58"/>
      <c r="E14" s="23"/>
      <c r="F14" s="15"/>
    </row>
    <row r="15" spans="1:6" hidden="1">
      <c r="A15" s="16"/>
      <c r="B15" s="262" t="s">
        <v>1081</v>
      </c>
      <c r="C15" s="263" t="s">
        <v>1060</v>
      </c>
      <c r="D15" s="58"/>
      <c r="E15" s="23"/>
      <c r="F15" s="15"/>
    </row>
    <row r="16" spans="1:6">
      <c r="A16" s="16"/>
      <c r="B16" s="262" t="s">
        <v>1461</v>
      </c>
      <c r="C16" s="263" t="s">
        <v>1060</v>
      </c>
      <c r="D16" s="58">
        <f>+'GTO RECHAZADO'!D48</f>
        <v>219805.37600000002</v>
      </c>
      <c r="E16" s="23"/>
      <c r="F16" s="15"/>
    </row>
    <row r="17" spans="1:6">
      <c r="A17" s="16"/>
      <c r="B17" s="262" t="s">
        <v>117</v>
      </c>
      <c r="C17" s="263" t="s">
        <v>219</v>
      </c>
      <c r="D17" s="58">
        <f>+BALANCE!J33</f>
        <v>23738042</v>
      </c>
      <c r="E17" s="23"/>
      <c r="F17" s="15"/>
    </row>
    <row r="18" spans="1:6">
      <c r="A18" s="16"/>
      <c r="B18" s="262" t="s">
        <v>181</v>
      </c>
      <c r="C18" s="263" t="s">
        <v>219</v>
      </c>
      <c r="D18" s="58">
        <f>+BALANCE!J34</f>
        <v>47243570</v>
      </c>
      <c r="E18" s="23"/>
      <c r="F18" s="15"/>
    </row>
    <row r="19" spans="1:6" hidden="1">
      <c r="A19" s="16"/>
      <c r="B19" s="262" t="s">
        <v>1084</v>
      </c>
      <c r="C19" s="263" t="s">
        <v>1053</v>
      </c>
      <c r="D19" s="58"/>
      <c r="E19" s="23"/>
      <c r="F19" s="15"/>
    </row>
    <row r="20" spans="1:6" hidden="1">
      <c r="A20" s="16"/>
      <c r="B20" s="262" t="s">
        <v>180</v>
      </c>
      <c r="C20" s="263" t="s">
        <v>222</v>
      </c>
      <c r="D20" s="58"/>
      <c r="E20" s="23"/>
      <c r="F20" s="15"/>
    </row>
    <row r="21" spans="1:6" hidden="1">
      <c r="A21" s="16"/>
      <c r="B21" s="262" t="s">
        <v>1261</v>
      </c>
      <c r="C21" s="263" t="s">
        <v>224</v>
      </c>
      <c r="D21" s="58"/>
      <c r="E21" s="23"/>
      <c r="F21" s="15"/>
    </row>
    <row r="22" spans="1:6">
      <c r="A22" s="16"/>
      <c r="B22" s="262" t="s">
        <v>182</v>
      </c>
      <c r="C22" s="263" t="s">
        <v>1061</v>
      </c>
      <c r="D22" s="58">
        <f>+BALANCE!D35+'ANTECEDENTES '!E23</f>
        <v>6938870</v>
      </c>
      <c r="E22" s="23"/>
      <c r="F22" s="15"/>
    </row>
    <row r="23" spans="1:6" hidden="1">
      <c r="A23" s="16"/>
      <c r="B23" s="262" t="s">
        <v>183</v>
      </c>
      <c r="C23" s="263" t="s">
        <v>1061</v>
      </c>
      <c r="D23" s="58"/>
      <c r="E23" s="23"/>
      <c r="F23" s="15"/>
    </row>
    <row r="24" spans="1:6">
      <c r="A24" s="16"/>
      <c r="B24" s="387" t="s">
        <v>1463</v>
      </c>
      <c r="C24" s="391" t="s">
        <v>1061</v>
      </c>
      <c r="D24" s="392">
        <f>+BALANCE!J37</f>
        <v>13461297</v>
      </c>
      <c r="E24" s="23"/>
      <c r="F24" s="15"/>
    </row>
    <row r="25" spans="1:6">
      <c r="A25" s="16"/>
      <c r="B25" s="387" t="s">
        <v>1464</v>
      </c>
      <c r="C25" s="391" t="s">
        <v>1061</v>
      </c>
      <c r="D25" s="392">
        <f>+BALANCE!J38</f>
        <v>398880</v>
      </c>
      <c r="E25" s="23"/>
      <c r="F25" s="15"/>
    </row>
    <row r="26" spans="1:6">
      <c r="A26" s="16"/>
      <c r="B26" s="262" t="s">
        <v>1085</v>
      </c>
      <c r="C26" s="263" t="s">
        <v>1061</v>
      </c>
      <c r="D26" s="58">
        <f>+'GTO RECHAZADO'!D32</f>
        <v>997200.00000000012</v>
      </c>
      <c r="E26" s="23"/>
      <c r="F26" s="15"/>
    </row>
    <row r="27" spans="1:6" hidden="1">
      <c r="A27" s="16"/>
      <c r="B27" s="262"/>
      <c r="C27" s="263" t="s">
        <v>1061</v>
      </c>
      <c r="D27" s="58"/>
      <c r="E27" s="23"/>
      <c r="F27" s="15"/>
    </row>
    <row r="28" spans="1:6" hidden="1">
      <c r="A28" s="16"/>
      <c r="B28" s="262"/>
      <c r="C28" s="263" t="s">
        <v>1061</v>
      </c>
      <c r="D28" s="58"/>
      <c r="E28" s="23"/>
      <c r="F28" s="15"/>
    </row>
    <row r="29" spans="1:6" ht="15.75" thickBot="1">
      <c r="A29" s="16"/>
      <c r="B29" s="262" t="s">
        <v>1086</v>
      </c>
      <c r="C29" s="263" t="s">
        <v>1061</v>
      </c>
      <c r="D29" s="58">
        <f>+'GTO RECHAZADO'!D16</f>
        <v>1065750</v>
      </c>
      <c r="E29" s="23"/>
      <c r="F29" s="15"/>
    </row>
    <row r="30" spans="1:6" hidden="1">
      <c r="A30" s="16"/>
      <c r="B30" s="262"/>
      <c r="C30" s="263" t="s">
        <v>1061</v>
      </c>
      <c r="D30" s="58"/>
      <c r="E30" s="23"/>
      <c r="F30" s="15"/>
    </row>
    <row r="31" spans="1:6" hidden="1">
      <c r="A31" s="16"/>
      <c r="B31" s="262"/>
      <c r="C31" s="263" t="s">
        <v>1061</v>
      </c>
      <c r="D31" s="58"/>
      <c r="E31" s="23"/>
      <c r="F31" s="15"/>
    </row>
    <row r="32" spans="1:6" hidden="1">
      <c r="A32" s="16"/>
      <c r="B32" s="262"/>
      <c r="C32" s="263" t="s">
        <v>35</v>
      </c>
      <c r="D32" s="58"/>
      <c r="E32" s="23"/>
      <c r="F32" s="15"/>
    </row>
    <row r="33" spans="1:6" hidden="1">
      <c r="A33" s="16"/>
      <c r="B33" s="260"/>
      <c r="C33" s="263" t="s">
        <v>1054</v>
      </c>
      <c r="D33" s="58"/>
      <c r="E33" s="23"/>
      <c r="F33" s="15"/>
    </row>
    <row r="34" spans="1:6" hidden="1">
      <c r="A34" s="16"/>
      <c r="B34" s="260"/>
      <c r="C34" s="263" t="s">
        <v>1055</v>
      </c>
      <c r="D34" s="58"/>
      <c r="E34" s="23"/>
      <c r="F34" s="15"/>
    </row>
    <row r="35" spans="1:6" hidden="1">
      <c r="A35" s="16"/>
      <c r="B35" s="260"/>
      <c r="C35" s="263" t="s">
        <v>1056</v>
      </c>
      <c r="D35" s="58"/>
      <c r="E35" s="23"/>
      <c r="F35" s="15"/>
    </row>
    <row r="36" spans="1:6" ht="15.75" hidden="1" thickBot="1">
      <c r="A36" s="16"/>
      <c r="B36" s="260"/>
      <c r="C36" s="264" t="s">
        <v>39</v>
      </c>
      <c r="D36" s="58"/>
      <c r="E36" s="23"/>
      <c r="F36" s="15"/>
    </row>
    <row r="37" spans="1:6" ht="16.5" thickBot="1">
      <c r="A37" s="16"/>
      <c r="B37" s="21" t="s">
        <v>119</v>
      </c>
      <c r="C37" s="243"/>
      <c r="D37" s="25"/>
      <c r="E37" s="20">
        <f>-SUM(D38:D59)</f>
        <v>-137734140.509</v>
      </c>
      <c r="F37" s="15"/>
    </row>
    <row r="38" spans="1:6">
      <c r="A38" s="16"/>
      <c r="B38" s="393" t="s">
        <v>120</v>
      </c>
      <c r="C38" s="394" t="s">
        <v>1057</v>
      </c>
      <c r="D38" s="395">
        <f>+'ANTECEDENTES '!E7*13.3%</f>
        <v>39700190.509000003</v>
      </c>
      <c r="E38" s="23"/>
      <c r="F38" s="15"/>
    </row>
    <row r="39" spans="1:6">
      <c r="A39" s="16"/>
      <c r="B39" s="188" t="s">
        <v>121</v>
      </c>
      <c r="C39" s="237" t="s">
        <v>1057</v>
      </c>
      <c r="D39" s="250">
        <f>+'ANTECEDENTES '!E16</f>
        <v>801000</v>
      </c>
      <c r="E39" s="23"/>
      <c r="F39" s="15"/>
    </row>
    <row r="40" spans="1:6" hidden="1">
      <c r="A40" s="16"/>
      <c r="B40" s="188" t="s">
        <v>122</v>
      </c>
      <c r="C40" s="237" t="s">
        <v>1057</v>
      </c>
      <c r="D40" s="250"/>
      <c r="E40" s="23"/>
      <c r="F40" s="15"/>
    </row>
    <row r="41" spans="1:6" hidden="1">
      <c r="A41" s="16"/>
      <c r="B41" s="188"/>
      <c r="C41" s="237" t="s">
        <v>1062</v>
      </c>
      <c r="D41" s="250"/>
      <c r="E41" s="26"/>
      <c r="F41" s="15"/>
    </row>
    <row r="42" spans="1:6" hidden="1">
      <c r="A42" s="16"/>
      <c r="B42" s="190" t="s">
        <v>1087</v>
      </c>
      <c r="C42" s="237" t="s">
        <v>1063</v>
      </c>
      <c r="D42" s="250"/>
      <c r="E42" s="26"/>
      <c r="F42" s="15"/>
    </row>
    <row r="43" spans="1:6" hidden="1">
      <c r="A43" s="16"/>
      <c r="B43" s="188"/>
      <c r="C43" s="237" t="s">
        <v>1064</v>
      </c>
      <c r="D43" s="250"/>
      <c r="E43" s="26"/>
      <c r="F43" s="15"/>
    </row>
    <row r="44" spans="1:6">
      <c r="A44" s="16"/>
      <c r="B44" s="390" t="s">
        <v>123</v>
      </c>
      <c r="C44" s="388" t="s">
        <v>230</v>
      </c>
      <c r="D44" s="389">
        <f>+'ANTECEDENTES '!E18</f>
        <v>26700000</v>
      </c>
      <c r="E44" s="26"/>
      <c r="F44" s="15"/>
    </row>
    <row r="45" spans="1:6" hidden="1">
      <c r="A45" s="16"/>
      <c r="B45" s="188"/>
      <c r="C45" s="237" t="s">
        <v>1065</v>
      </c>
      <c r="D45" s="250"/>
      <c r="E45" s="26"/>
      <c r="F45" s="15"/>
    </row>
    <row r="46" spans="1:6" hidden="1">
      <c r="A46" s="16"/>
      <c r="B46" s="188"/>
      <c r="C46" s="237" t="s">
        <v>232</v>
      </c>
      <c r="D46" s="250"/>
      <c r="E46" s="26"/>
      <c r="F46" s="15"/>
    </row>
    <row r="47" spans="1:6">
      <c r="A47" s="16"/>
      <c r="B47" s="387" t="s">
        <v>1085</v>
      </c>
      <c r="C47" s="388" t="s">
        <v>1066</v>
      </c>
      <c r="D47" s="389">
        <f>+D26</f>
        <v>997200.00000000012</v>
      </c>
      <c r="E47" s="26"/>
      <c r="F47" s="15"/>
    </row>
    <row r="48" spans="1:6" hidden="1">
      <c r="A48" s="16"/>
      <c r="B48" s="390"/>
      <c r="C48" s="388" t="s">
        <v>1066</v>
      </c>
      <c r="D48" s="389">
        <f t="shared" ref="D48:D52" si="0">+D27</f>
        <v>0</v>
      </c>
      <c r="E48" s="26"/>
      <c r="F48" s="15"/>
    </row>
    <row r="49" spans="1:6" hidden="1">
      <c r="A49" s="16"/>
      <c r="B49" s="390"/>
      <c r="C49" s="388" t="s">
        <v>1066</v>
      </c>
      <c r="D49" s="389">
        <f t="shared" si="0"/>
        <v>0</v>
      </c>
      <c r="E49" s="26"/>
      <c r="F49" s="15"/>
    </row>
    <row r="50" spans="1:6">
      <c r="A50" s="16"/>
      <c r="B50" s="387" t="s">
        <v>1086</v>
      </c>
      <c r="C50" s="388" t="s">
        <v>1067</v>
      </c>
      <c r="D50" s="389">
        <f t="shared" si="0"/>
        <v>1065750</v>
      </c>
      <c r="E50" s="26"/>
      <c r="F50" s="15"/>
    </row>
    <row r="51" spans="1:6" hidden="1">
      <c r="A51" s="16"/>
      <c r="B51" s="390"/>
      <c r="C51" s="388" t="s">
        <v>1067</v>
      </c>
      <c r="D51" s="389">
        <f t="shared" si="0"/>
        <v>0</v>
      </c>
      <c r="E51" s="26"/>
      <c r="F51" s="15"/>
    </row>
    <row r="52" spans="1:6" hidden="1">
      <c r="A52" s="16"/>
      <c r="B52" s="390"/>
      <c r="C52" s="388" t="s">
        <v>1067</v>
      </c>
      <c r="D52" s="389">
        <f t="shared" si="0"/>
        <v>0</v>
      </c>
      <c r="E52" s="26"/>
      <c r="F52" s="15"/>
    </row>
    <row r="53" spans="1:6">
      <c r="A53" s="16"/>
      <c r="B53" s="188" t="s">
        <v>185</v>
      </c>
      <c r="C53" s="237" t="s">
        <v>233</v>
      </c>
      <c r="D53" s="250">
        <f>+'ANTECEDENTES '!E24</f>
        <v>68470000</v>
      </c>
      <c r="E53" s="26"/>
      <c r="F53" s="15"/>
    </row>
    <row r="54" spans="1:6" hidden="1">
      <c r="A54" s="16"/>
      <c r="B54" s="188"/>
      <c r="C54" s="237" t="s">
        <v>1068</v>
      </c>
      <c r="D54" s="250"/>
      <c r="E54" s="26"/>
      <c r="F54" s="15"/>
    </row>
    <row r="55" spans="1:6" hidden="1">
      <c r="A55" s="16"/>
      <c r="B55" s="190" t="s">
        <v>1083</v>
      </c>
      <c r="C55" s="237" t="s">
        <v>1069</v>
      </c>
      <c r="D55" s="250"/>
      <c r="E55" s="26"/>
      <c r="F55" s="15"/>
    </row>
    <row r="56" spans="1:6" hidden="1">
      <c r="A56" s="16"/>
      <c r="B56" s="188"/>
      <c r="C56" s="237" t="s">
        <v>1070</v>
      </c>
      <c r="D56" s="250"/>
      <c r="E56" s="26"/>
      <c r="F56" s="15"/>
    </row>
    <row r="57" spans="1:6" hidden="1">
      <c r="A57" s="16"/>
      <c r="B57" s="188"/>
      <c r="C57" s="237" t="s">
        <v>236</v>
      </c>
      <c r="D57" s="250"/>
      <c r="E57" s="26"/>
      <c r="F57" s="15"/>
    </row>
    <row r="58" spans="1:6" hidden="1">
      <c r="A58" s="16"/>
      <c r="B58" s="538" t="s">
        <v>1322</v>
      </c>
      <c r="C58" s="539" t="s">
        <v>1071</v>
      </c>
      <c r="D58" s="540"/>
      <c r="E58" s="26"/>
      <c r="F58" s="15"/>
    </row>
    <row r="59" spans="1:6" ht="15.75" thickBot="1">
      <c r="A59" s="16"/>
      <c r="B59" s="273" t="s">
        <v>98</v>
      </c>
      <c r="C59" s="274" t="s">
        <v>1072</v>
      </c>
      <c r="D59" s="250"/>
      <c r="E59" s="26"/>
      <c r="F59" s="15"/>
    </row>
    <row r="60" spans="1:6" ht="15.75" thickBot="1">
      <c r="A60" s="16"/>
      <c r="B60" s="529" t="s">
        <v>1310</v>
      </c>
      <c r="C60" s="244"/>
      <c r="D60" s="189"/>
      <c r="E60" s="27">
        <f>+E5+E6+E37</f>
        <v>49856654.866999984</v>
      </c>
      <c r="F60" s="15"/>
    </row>
    <row r="61" spans="1:6" ht="16.5" thickBot="1">
      <c r="A61" s="16"/>
      <c r="B61" s="28" t="s">
        <v>1088</v>
      </c>
      <c r="C61" s="245"/>
      <c r="D61" s="15"/>
      <c r="E61" s="27">
        <f>-D67</f>
        <v>0</v>
      </c>
      <c r="F61" s="15"/>
    </row>
    <row r="62" spans="1:6" ht="15.75">
      <c r="A62" s="16"/>
      <c r="B62" s="30" t="s">
        <v>125</v>
      </c>
      <c r="C62" s="246"/>
      <c r="D62" s="15"/>
      <c r="E62" s="23"/>
      <c r="F62" s="15"/>
    </row>
    <row r="63" spans="1:6">
      <c r="A63" s="16"/>
      <c r="B63" s="351" t="s">
        <v>126</v>
      </c>
      <c r="C63" s="354"/>
      <c r="D63" s="353">
        <f>+E60</f>
        <v>49856654.866999984</v>
      </c>
      <c r="E63" s="23"/>
      <c r="F63" s="15"/>
    </row>
    <row r="64" spans="1:6">
      <c r="A64" s="16"/>
      <c r="B64" s="357" t="s">
        <v>1443</v>
      </c>
      <c r="C64" s="361"/>
      <c r="D64" s="247">
        <f>+'retiros o dividendos ejercicio'!P18</f>
        <v>60222000</v>
      </c>
      <c r="E64" s="23"/>
      <c r="F64" s="15"/>
    </row>
    <row r="65" spans="1:6">
      <c r="A65" s="16"/>
      <c r="B65" s="357" t="s">
        <v>1480</v>
      </c>
      <c r="C65" s="361"/>
      <c r="D65" s="247">
        <f>SUM(D10:D16)</f>
        <v>219805.37600000002</v>
      </c>
      <c r="E65" s="23"/>
      <c r="F65" s="15"/>
    </row>
    <row r="66" spans="1:6">
      <c r="A66" s="16"/>
      <c r="B66" s="351" t="s">
        <v>127</v>
      </c>
      <c r="C66" s="362"/>
      <c r="D66" s="353">
        <f>+D63-D64-D65</f>
        <v>-10585150.509000016</v>
      </c>
      <c r="E66" s="23"/>
      <c r="F66" s="15"/>
    </row>
    <row r="67" spans="1:6" ht="15.75" thickBot="1">
      <c r="A67" s="16"/>
      <c r="B67" s="358">
        <v>0.5</v>
      </c>
      <c r="C67" s="363"/>
      <c r="D67" s="359"/>
      <c r="E67" s="23"/>
      <c r="F67" s="15"/>
    </row>
    <row r="68" spans="1:6" ht="15.75" thickBot="1">
      <c r="A68" s="16"/>
      <c r="B68" s="529" t="s">
        <v>1311</v>
      </c>
      <c r="C68" s="360"/>
      <c r="D68" s="189"/>
      <c r="E68" s="27">
        <f>+E60+E61</f>
        <v>49856654.866999984</v>
      </c>
      <c r="F68" s="15"/>
    </row>
    <row r="69" spans="1:6" ht="16.5" thickBot="1">
      <c r="A69" s="16"/>
      <c r="B69" s="32" t="s">
        <v>1089</v>
      </c>
      <c r="C69" s="248"/>
      <c r="D69" s="33"/>
      <c r="E69" s="350"/>
      <c r="F69" s="15"/>
    </row>
    <row r="70" spans="1:6" ht="15.75">
      <c r="A70" s="16"/>
      <c r="B70" s="34" t="s">
        <v>128</v>
      </c>
      <c r="C70" s="249"/>
      <c r="D70" s="15"/>
      <c r="E70" s="35"/>
      <c r="F70" s="15"/>
    </row>
    <row r="71" spans="1:6">
      <c r="A71" s="16"/>
      <c r="B71" s="351" t="s">
        <v>1444</v>
      </c>
      <c r="C71" s="354"/>
      <c r="D71" s="247"/>
      <c r="E71" s="35"/>
      <c r="F71" s="15"/>
    </row>
    <row r="72" spans="1:6">
      <c r="A72" s="16"/>
      <c r="B72" s="352" t="s">
        <v>186</v>
      </c>
      <c r="C72" s="355"/>
      <c r="D72" s="353"/>
      <c r="E72" s="35"/>
      <c r="F72" s="15"/>
    </row>
    <row r="73" spans="1:6">
      <c r="A73" s="16"/>
      <c r="B73" s="351" t="s">
        <v>187</v>
      </c>
      <c r="C73" s="356"/>
      <c r="D73" s="247">
        <f>+D71</f>
        <v>0</v>
      </c>
      <c r="E73" s="35"/>
      <c r="F73" s="15"/>
    </row>
    <row r="74" spans="1:6" ht="16.5" thickBot="1">
      <c r="A74" s="16"/>
      <c r="B74" s="34"/>
      <c r="C74" s="249"/>
      <c r="D74" s="15"/>
      <c r="E74" s="35"/>
      <c r="F74" s="15"/>
    </row>
    <row r="75" spans="1:6" ht="15.75" thickBot="1">
      <c r="A75" s="16"/>
      <c r="B75" s="529" t="s">
        <v>1312</v>
      </c>
      <c r="C75" s="530"/>
      <c r="D75" s="531"/>
      <c r="E75" s="532">
        <f>+E68-E69</f>
        <v>49856654.866999984</v>
      </c>
      <c r="F75" s="15"/>
    </row>
    <row r="76" spans="1:6" ht="15.75" thickBot="1">
      <c r="A76" s="16"/>
      <c r="B76" s="37" t="s">
        <v>133</v>
      </c>
      <c r="C76" s="29"/>
      <c r="D76" s="39">
        <v>0.27</v>
      </c>
      <c r="E76" s="27">
        <f>+E75*D76</f>
        <v>13461296.814089997</v>
      </c>
      <c r="F76" s="15"/>
    </row>
    <row r="77" spans="1:6" ht="15.75" hidden="1" thickBot="1">
      <c r="A77" s="16"/>
      <c r="B77" s="37"/>
      <c r="C77" s="29"/>
      <c r="D77" s="39"/>
      <c r="E77" s="26"/>
      <c r="F77" s="15"/>
    </row>
    <row r="78" spans="1:6" ht="16.5" hidden="1" thickBot="1">
      <c r="A78" s="16"/>
      <c r="B78" s="32" t="s">
        <v>1090</v>
      </c>
      <c r="C78" s="248"/>
      <c r="D78" s="15"/>
      <c r="E78" s="27">
        <f>+C88</f>
        <v>0</v>
      </c>
      <c r="F78" s="15"/>
    </row>
    <row r="79" spans="1:6" ht="15.75" hidden="1">
      <c r="A79" s="16"/>
      <c r="B79" s="533" t="s">
        <v>1313</v>
      </c>
      <c r="C79" s="248"/>
      <c r="D79" s="15"/>
      <c r="E79" s="26"/>
      <c r="F79" s="15"/>
    </row>
    <row r="80" spans="1:6" hidden="1">
      <c r="A80" s="16"/>
      <c r="B80" s="457" t="s">
        <v>1272</v>
      </c>
      <c r="C80" s="458"/>
      <c r="D80" s="459"/>
      <c r="E80" s="26"/>
      <c r="F80" s="15"/>
    </row>
    <row r="81" spans="1:6" hidden="1">
      <c r="A81" s="16"/>
      <c r="B81" s="457"/>
      <c r="C81" s="458"/>
      <c r="D81" s="459"/>
      <c r="E81" s="26"/>
      <c r="F81" s="15"/>
    </row>
    <row r="82" spans="1:6" hidden="1">
      <c r="A82" s="16"/>
      <c r="B82" s="457"/>
      <c r="C82" s="458"/>
      <c r="D82" s="459"/>
      <c r="E82" s="26"/>
      <c r="F82" s="15"/>
    </row>
    <row r="83" spans="1:6" ht="15.75" hidden="1">
      <c r="A83" s="16"/>
      <c r="B83" s="533" t="s">
        <v>1314</v>
      </c>
      <c r="C83" s="458"/>
      <c r="D83" s="459"/>
      <c r="E83" s="26"/>
      <c r="F83" s="15"/>
    </row>
    <row r="84" spans="1:6" hidden="1">
      <c r="A84" s="16"/>
      <c r="B84" s="36" t="s">
        <v>129</v>
      </c>
      <c r="C84" s="458"/>
      <c r="D84" s="459"/>
      <c r="E84" s="26"/>
      <c r="F84" s="15"/>
    </row>
    <row r="85" spans="1:6" hidden="1">
      <c r="A85" s="16"/>
      <c r="B85" s="36"/>
      <c r="C85" s="458"/>
      <c r="D85" s="459"/>
      <c r="E85" s="26"/>
      <c r="F85" s="15"/>
    </row>
    <row r="86" spans="1:6" hidden="1">
      <c r="A86" s="16"/>
      <c r="B86" s="36" t="s">
        <v>1315</v>
      </c>
      <c r="C86" s="458"/>
      <c r="D86" s="459"/>
      <c r="E86" s="26"/>
      <c r="F86" s="15"/>
    </row>
    <row r="87" spans="1:6" hidden="1">
      <c r="A87" s="16"/>
      <c r="B87" s="36" t="s">
        <v>1273</v>
      </c>
      <c r="C87" s="458"/>
      <c r="D87" s="459"/>
      <c r="E87" s="26"/>
      <c r="F87" s="15"/>
    </row>
    <row r="88" spans="1:6" hidden="1">
      <c r="A88" s="16"/>
      <c r="B88" s="36" t="s">
        <v>1274</v>
      </c>
      <c r="C88" s="458"/>
      <c r="D88" s="459"/>
      <c r="E88" s="26"/>
      <c r="F88" s="15"/>
    </row>
    <row r="89" spans="1:6" hidden="1">
      <c r="A89" s="16"/>
      <c r="B89" s="36" t="s">
        <v>1275</v>
      </c>
      <c r="C89" s="24"/>
      <c r="D89" s="14"/>
      <c r="E89" s="26"/>
      <c r="F89" s="15"/>
    </row>
    <row r="90" spans="1:6" ht="18" hidden="1" customHeight="1">
      <c r="A90" s="16"/>
      <c r="B90" s="37" t="s">
        <v>130</v>
      </c>
      <c r="C90" s="14"/>
      <c r="D90" s="14"/>
      <c r="E90" s="26"/>
      <c r="F90" s="15"/>
    </row>
    <row r="91" spans="1:6" ht="18" hidden="1" customHeight="1" thickBot="1">
      <c r="A91" s="16"/>
      <c r="B91" s="457" t="s">
        <v>1276</v>
      </c>
      <c r="C91" s="38">
        <f>+C88</f>
        <v>0</v>
      </c>
      <c r="D91" s="14"/>
      <c r="E91" s="26"/>
      <c r="F91" s="15"/>
    </row>
    <row r="92" spans="1:6" ht="18" hidden="1" customHeight="1" thickBot="1">
      <c r="A92" s="16"/>
      <c r="B92" s="16" t="s">
        <v>131</v>
      </c>
      <c r="C92" s="20">
        <f>+C91*27%</f>
        <v>0</v>
      </c>
      <c r="D92" s="14"/>
      <c r="E92" s="26"/>
      <c r="F92" s="15"/>
    </row>
    <row r="93" spans="1:6" ht="15.75" hidden="1" thickBot="1">
      <c r="A93" s="16"/>
      <c r="B93" s="16" t="s">
        <v>132</v>
      </c>
      <c r="C93" s="20">
        <f>+C84-C92</f>
        <v>0</v>
      </c>
      <c r="D93" s="14"/>
      <c r="E93" s="26"/>
      <c r="F93" s="15"/>
    </row>
    <row r="94" spans="1:6" ht="15.75" hidden="1" thickBot="1">
      <c r="A94" s="16"/>
      <c r="B94" s="16"/>
      <c r="C94" s="25"/>
      <c r="D94" s="14"/>
      <c r="E94" s="26"/>
      <c r="F94" s="15"/>
    </row>
    <row r="95" spans="1:6" ht="16.5" hidden="1" thickBot="1">
      <c r="A95" s="16"/>
      <c r="B95" s="534" t="s">
        <v>1316</v>
      </c>
      <c r="C95" s="535"/>
      <c r="D95" s="531"/>
      <c r="E95" s="532"/>
      <c r="F95" s="15"/>
    </row>
    <row r="96" spans="1:6">
      <c r="A96" s="16"/>
      <c r="B96" s="37"/>
      <c r="C96" s="29"/>
      <c r="D96" s="39"/>
      <c r="E96" s="35"/>
      <c r="F96" s="15"/>
    </row>
    <row r="97" spans="1:6" ht="15.75" thickBot="1">
      <c r="A97" s="16"/>
      <c r="B97" s="17" t="s">
        <v>134</v>
      </c>
      <c r="C97" s="241"/>
      <c r="D97" s="15"/>
      <c r="E97" s="26"/>
      <c r="F97" s="15"/>
    </row>
    <row r="98" spans="1:6" ht="15.75" thickBot="1">
      <c r="A98" s="16"/>
      <c r="B98" s="16" t="s">
        <v>124</v>
      </c>
      <c r="C98" s="16"/>
      <c r="D98" s="27">
        <f>+D47+D48+D49</f>
        <v>997200.00000000012</v>
      </c>
      <c r="E98" s="26"/>
      <c r="F98" s="15"/>
    </row>
    <row r="99" spans="1:6" ht="16.5" thickBot="1">
      <c r="A99" s="16"/>
      <c r="B99" s="34" t="s">
        <v>135</v>
      </c>
      <c r="C99" s="34"/>
      <c r="D99" s="27">
        <f>+D98</f>
        <v>997200.00000000012</v>
      </c>
      <c r="E99" s="26"/>
      <c r="F99" s="15"/>
    </row>
    <row r="100" spans="1:6" ht="15.75">
      <c r="A100" s="16"/>
      <c r="B100" s="34" t="s">
        <v>136</v>
      </c>
      <c r="C100" s="261">
        <v>0.4</v>
      </c>
      <c r="D100" s="31">
        <f>+D99*C100</f>
        <v>398880.00000000006</v>
      </c>
      <c r="E100" s="26"/>
      <c r="F100" s="15"/>
    </row>
    <row r="101" spans="1:6" ht="15.75" thickBot="1">
      <c r="A101" s="16"/>
      <c r="B101" s="346"/>
      <c r="C101" s="347"/>
      <c r="D101" s="348"/>
      <c r="E101" s="349"/>
      <c r="F101" s="15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8</vt:i4>
      </vt:variant>
    </vt:vector>
  </HeadingPairs>
  <TitlesOfParts>
    <vt:vector size="25" baseType="lpstr">
      <vt:lpstr>ANTECEDENTES </vt:lpstr>
      <vt:lpstr>retiros o dividendos ejercicio</vt:lpstr>
      <vt:lpstr>GTO RECHAZADO</vt:lpstr>
      <vt:lpstr>F1909</vt:lpstr>
      <vt:lpstr>BALANCE</vt:lpstr>
      <vt:lpstr>ddjj1847</vt:lpstr>
      <vt:lpstr>R14 14A</vt:lpstr>
      <vt:lpstr>CPT 31122022</vt:lpstr>
      <vt:lpstr>RLI  final</vt:lpstr>
      <vt:lpstr>R12 14A</vt:lpstr>
      <vt:lpstr>DJ 1926 seccion B  </vt:lpstr>
      <vt:lpstr>DJ 1926 seccion C y D</vt:lpstr>
      <vt:lpstr>RREE  final</vt:lpstr>
      <vt:lpstr>R13 14A</vt:lpstr>
      <vt:lpstr>CALCULO IDPC VOL</vt:lpstr>
      <vt:lpstr>ANEXO N°1 (DDJJ 1847)</vt:lpstr>
      <vt:lpstr>ANEXO N°1 (DDJJ 1926)</vt:lpstr>
      <vt:lpstr>'ANEXO N°1 (DDJJ 1847)'!Área_de_impresión</vt:lpstr>
      <vt:lpstr>'ANEXO N°1 (DDJJ 1926)'!Área_de_impresión</vt:lpstr>
      <vt:lpstr>'DJ 1926 seccion B  '!Área_de_impresión</vt:lpstr>
      <vt:lpstr>'DJ 1926 seccion C y D'!Área_de_impresión</vt:lpstr>
      <vt:lpstr>'R12 14A'!Área_de_impresión</vt:lpstr>
      <vt:lpstr>'R13 14A'!Área_de_impresión</vt:lpstr>
      <vt:lpstr>'R14 14A'!Área_de_impresión</vt:lpstr>
      <vt:lpstr>'RREE  final'!Área_de_impresión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2023-11-11T16:44:56Z</dcterms:modified>
</cp:coreProperties>
</file>