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840" activeTab="2"/>
  </bookViews>
  <sheets>
    <sheet name="ANTECEDENTES " sheetId="3" r:id="rId1"/>
    <sheet name="BALANCE OSFL 2023" sheetId="4" r:id="rId2"/>
    <sheet name="F1945" sheetId="1" r:id="rId3"/>
    <sheet name="Hoja4" sheetId="5" r:id="rId4"/>
  </sheets>
  <externalReferences>
    <externalReference r:id="rId5"/>
    <externalReference r:id="rId6"/>
    <externalReference r:id="rId7"/>
    <externalReference r:id="rId8"/>
  </externalReferences>
  <definedNames>
    <definedName name="\b" localSheetId="0">#REF!</definedName>
    <definedName name="\b">#REF!</definedName>
    <definedName name="\z" localSheetId="0">#REF!</definedName>
    <definedName name="\z">#REF!</definedName>
    <definedName name="aa">#REF!</definedName>
    <definedName name="aaa">#REF!</definedName>
    <definedName name="aaaa">#REF!</definedName>
    <definedName name="casa" localSheetId="0">#REF!</definedName>
    <definedName name="casa">#REF!</definedName>
    <definedName name="CBDDSDSGSE" localSheetId="0">#REF!</definedName>
    <definedName name="CBDDSDSGSE">#REF!</definedName>
    <definedName name="CC" localSheetId="0">#REF!</definedName>
    <definedName name="CC">#REF!</definedName>
    <definedName name="CCCC" localSheetId="0">[2]bien!#REF!</definedName>
    <definedName name="CCCC">[2]bien!#REF!</definedName>
    <definedName name="CCCCC" localSheetId="0">[2]bien!#REF!</definedName>
    <definedName name="CCCCC">[2]bien!#REF!</definedName>
    <definedName name="CERTIFICADO" localSheetId="0">#REF!</definedName>
    <definedName name="CERTIFICADO">#REF!</definedName>
    <definedName name="DD" localSheetId="0">#REF!</definedName>
    <definedName name="DD">#REF!</definedName>
    <definedName name="DFF" localSheetId="0">#REF!</definedName>
    <definedName name="DFF">#REF!</definedName>
    <definedName name="DFFFD" localSheetId="0">#REF!</definedName>
    <definedName name="DFFFD">#REF!</definedName>
    <definedName name="DOS" localSheetId="0">#REF!</definedName>
    <definedName name="DOS">#REF!</definedName>
    <definedName name="EDEE" localSheetId="0">#REF!</definedName>
    <definedName name="EDEE">#REF!</definedName>
    <definedName name="Excel_BuiltIn_Print_Area_2_1" localSheetId="0">#REF!</definedName>
    <definedName name="Excel_BuiltIn_Print_Area_2_1">#REF!</definedName>
    <definedName name="Factores">'[2]calculos planilla'!$A$2:$M$134</definedName>
    <definedName name="fecha">[2]bien!$F$8</definedName>
    <definedName name="fecha_act" localSheetId="0">[2]bien!#REF!</definedName>
    <definedName name="fecha_act">[2]bien!#REF!</definedName>
    <definedName name="FF" localSheetId="0">#REF!</definedName>
    <definedName name="FF">#REF!</definedName>
    <definedName name="FFF" localSheetId="0">#REF!</definedName>
    <definedName name="FFF">#REF!</definedName>
    <definedName name="FFFF" localSheetId="0">[2]bien!#REF!</definedName>
    <definedName name="FFFF">[2]bien!#REF!</definedName>
    <definedName name="g" localSheetId="0">#REF!</definedName>
    <definedName name="g">#REF!</definedName>
    <definedName name="GVKey">""</definedName>
    <definedName name="HGHHH" localSheetId="0">#REF!</definedName>
    <definedName name="HGHHH">#REF!</definedName>
    <definedName name="HHHH" localSheetId="0">#REF!</definedName>
    <definedName name="HHHH">#REF!</definedName>
    <definedName name="HISTORICO">[2]bien!$F$11</definedName>
    <definedName name="inicial">'[2]calculos planilla'!$S$3:$U$14</definedName>
    <definedName name="INVERSION" localSheetId="0">#REF!</definedName>
    <definedName name="INVERSION">#REF!</definedName>
    <definedName name="ipc">'[2]calculos planilla'!$P$3:$Q$146</definedName>
    <definedName name="matriz" localSheetId="0">#REF!</definedName>
    <definedName name="matriz">#REF!</definedName>
    <definedName name="matriz2" localSheetId="0">#REF!</definedName>
    <definedName name="matriz2">#REF!</definedName>
    <definedName name="mmm">#REF!</definedName>
    <definedName name="operacion" localSheetId="0">#REF!</definedName>
    <definedName name="operacion">#REF!</definedName>
    <definedName name="OPERACION1" localSheetId="0">#REF!</definedName>
    <definedName name="OPERACION1">#REF!</definedName>
    <definedName name="operacion4">#REF!</definedName>
    <definedName name="ORDENADO" localSheetId="0">#REF!</definedName>
    <definedName name="ORDENADO">#REF!</definedName>
    <definedName name="pert">#REF!</definedName>
    <definedName name="RRRR" localSheetId="0">#REF!</definedName>
    <definedName name="RRRR">#REF!</definedName>
    <definedName name="SPSet">"current"</definedName>
    <definedName name="SPWS_WBID">""</definedName>
    <definedName name="SRDF" localSheetId="0">#REF!</definedName>
    <definedName name="SRDF">#REF!</definedName>
    <definedName name="ssss">#REF!</definedName>
    <definedName name="TABLAS" localSheetId="0">#REF!</definedName>
    <definedName name="TABLAS">#REF!</definedName>
    <definedName name="TTTT" localSheetId="0">#REF!</definedName>
    <definedName name="TTTT">#REF!</definedName>
    <definedName name="v" localSheetId="0">'[3]Registrar '!$A$2:$B$182</definedName>
    <definedName name="v">'[4]Registrar '!$A$2:$B$182</definedName>
    <definedName name="VFGDGDS" localSheetId="0">#REF!</definedName>
    <definedName name="VFGDGDS">#REF!</definedName>
    <definedName name="Vutil">[2]bien!$G$17</definedName>
    <definedName name="XX" localSheetId="0">#REF!</definedName>
    <definedName name="XX">#REF!</definedName>
    <definedName name="XXX" localSheetId="0">#REF!</definedName>
    <definedName name="XXX">#REF!</definedName>
  </definedNames>
  <calcPr calcId="144525"/>
</workbook>
</file>

<file path=xl/calcChain.xml><?xml version="1.0" encoding="utf-8"?>
<calcChain xmlns="http://schemas.openxmlformats.org/spreadsheetml/2006/main">
  <c r="C28" i="1" l="1"/>
  <c r="V17" i="1"/>
  <c r="V18" i="1"/>
  <c r="V14" i="1"/>
  <c r="V13" i="1"/>
  <c r="V16" i="1"/>
  <c r="V15" i="1"/>
  <c r="B17" i="1"/>
  <c r="G17" i="1"/>
  <c r="G16" i="1"/>
  <c r="G15" i="1"/>
  <c r="A8" i="1"/>
  <c r="G18" i="1"/>
  <c r="G14" i="1" s="1"/>
  <c r="L6" i="1"/>
  <c r="A6" i="1"/>
  <c r="O57" i="4"/>
  <c r="O53" i="4"/>
  <c r="O41" i="4"/>
  <c r="J78" i="4"/>
  <c r="F78" i="4"/>
  <c r="I78" i="4" s="1"/>
  <c r="E78" i="4"/>
  <c r="J77" i="4"/>
  <c r="F77" i="4"/>
  <c r="I77" i="4" s="1"/>
  <c r="E77" i="4"/>
  <c r="J76" i="4"/>
  <c r="F76" i="4"/>
  <c r="I76" i="4" s="1"/>
  <c r="E76" i="4"/>
  <c r="J75" i="4"/>
  <c r="F75" i="4"/>
  <c r="I75" i="4" s="1"/>
  <c r="E75" i="4"/>
  <c r="J74" i="4"/>
  <c r="F74" i="4"/>
  <c r="I74" i="4" s="1"/>
  <c r="E74" i="4"/>
  <c r="C73" i="4"/>
  <c r="F73" i="4" s="1"/>
  <c r="F72" i="4"/>
  <c r="E72" i="4"/>
  <c r="J72" i="4" s="1"/>
  <c r="F71" i="4"/>
  <c r="E71" i="4"/>
  <c r="J71" i="4" s="1"/>
  <c r="F70" i="4"/>
  <c r="E70" i="4"/>
  <c r="J70" i="4" s="1"/>
  <c r="E69" i="4"/>
  <c r="C69" i="4"/>
  <c r="F69" i="4" s="1"/>
  <c r="J69" i="4" s="1"/>
  <c r="F68" i="4"/>
  <c r="J68" i="4" s="1"/>
  <c r="E68" i="4"/>
  <c r="I68" i="4" s="1"/>
  <c r="F67" i="4"/>
  <c r="J67" i="4" s="1"/>
  <c r="E67" i="4"/>
  <c r="I67" i="4" s="1"/>
  <c r="F66" i="4"/>
  <c r="J66" i="4" s="1"/>
  <c r="E66" i="4"/>
  <c r="I66" i="4" s="1"/>
  <c r="F65" i="4"/>
  <c r="J65" i="4" s="1"/>
  <c r="E65" i="4"/>
  <c r="I65" i="4" s="1"/>
  <c r="F64" i="4"/>
  <c r="J64" i="4" s="1"/>
  <c r="E64" i="4"/>
  <c r="I64" i="4" s="1"/>
  <c r="F63" i="4"/>
  <c r="J63" i="4" s="1"/>
  <c r="E63" i="4"/>
  <c r="I63" i="4" s="1"/>
  <c r="F62" i="4"/>
  <c r="J62" i="4" s="1"/>
  <c r="E62" i="4"/>
  <c r="I62" i="4" s="1"/>
  <c r="F61" i="4"/>
  <c r="J61" i="4" s="1"/>
  <c r="E61" i="4"/>
  <c r="I61" i="4" s="1"/>
  <c r="F60" i="4"/>
  <c r="J60" i="4" s="1"/>
  <c r="E60" i="4"/>
  <c r="I60" i="4" s="1"/>
  <c r="F59" i="4"/>
  <c r="J59" i="4" s="1"/>
  <c r="E59" i="4"/>
  <c r="I59" i="4" s="1"/>
  <c r="F58" i="4"/>
  <c r="J58" i="4" s="1"/>
  <c r="E58" i="4"/>
  <c r="I58" i="4" s="1"/>
  <c r="F57" i="4"/>
  <c r="J57" i="4" s="1"/>
  <c r="E57" i="4"/>
  <c r="I57" i="4" s="1"/>
  <c r="F56" i="4"/>
  <c r="J56" i="4" s="1"/>
  <c r="E56" i="4"/>
  <c r="I56" i="4" s="1"/>
  <c r="F55" i="4"/>
  <c r="J55" i="4" s="1"/>
  <c r="E55" i="4"/>
  <c r="I55" i="4" s="1"/>
  <c r="F54" i="4"/>
  <c r="J54" i="4" s="1"/>
  <c r="E54" i="4"/>
  <c r="I54" i="4" s="1"/>
  <c r="F53" i="4"/>
  <c r="J53" i="4" s="1"/>
  <c r="E53" i="4"/>
  <c r="I53" i="4" s="1"/>
  <c r="F52" i="4"/>
  <c r="J52" i="4" s="1"/>
  <c r="E52" i="4"/>
  <c r="I52" i="4" s="1"/>
  <c r="F51" i="4"/>
  <c r="J51" i="4" s="1"/>
  <c r="E51" i="4"/>
  <c r="I51" i="4" s="1"/>
  <c r="F50" i="4"/>
  <c r="J50" i="4" s="1"/>
  <c r="E50" i="4"/>
  <c r="I50" i="4" s="1"/>
  <c r="F49" i="4"/>
  <c r="J49" i="4" s="1"/>
  <c r="E49" i="4"/>
  <c r="I49" i="4" s="1"/>
  <c r="A49" i="4"/>
  <c r="F48" i="4"/>
  <c r="E48" i="4"/>
  <c r="J48" i="4" s="1"/>
  <c r="I47" i="4"/>
  <c r="F47" i="4"/>
  <c r="J47" i="4" s="1"/>
  <c r="E47" i="4"/>
  <c r="F46" i="4"/>
  <c r="I46" i="4" s="1"/>
  <c r="E46" i="4"/>
  <c r="F45" i="4"/>
  <c r="I45" i="4" s="1"/>
  <c r="E45" i="4"/>
  <c r="A45" i="4"/>
  <c r="A46" i="4" s="1"/>
  <c r="F44" i="4"/>
  <c r="E44" i="4"/>
  <c r="J44" i="4" s="1"/>
  <c r="I43" i="4"/>
  <c r="F43" i="4"/>
  <c r="J43" i="4" s="1"/>
  <c r="O47" i="4" s="1"/>
  <c r="E43" i="4"/>
  <c r="F42" i="4"/>
  <c r="E42" i="4"/>
  <c r="J42" i="4" s="1"/>
  <c r="I41" i="4"/>
  <c r="F41" i="4"/>
  <c r="J41" i="4" s="1"/>
  <c r="E41" i="4"/>
  <c r="I40" i="4"/>
  <c r="F40" i="4"/>
  <c r="J40" i="4" s="1"/>
  <c r="E40" i="4"/>
  <c r="G39" i="4"/>
  <c r="F39" i="4"/>
  <c r="H39" i="4" s="1"/>
  <c r="E39" i="4"/>
  <c r="D39" i="4"/>
  <c r="H38" i="4"/>
  <c r="F38" i="4"/>
  <c r="G38" i="4" s="1"/>
  <c r="E38" i="4"/>
  <c r="H37" i="4"/>
  <c r="F37" i="4"/>
  <c r="G37" i="4" s="1"/>
  <c r="E37" i="4"/>
  <c r="H36" i="4"/>
  <c r="F36" i="4"/>
  <c r="G36" i="4" s="1"/>
  <c r="E36" i="4"/>
  <c r="H35" i="4"/>
  <c r="F35" i="4"/>
  <c r="G35" i="4" s="1"/>
  <c r="E35" i="4"/>
  <c r="H34" i="4"/>
  <c r="F34" i="4"/>
  <c r="G34" i="4" s="1"/>
  <c r="E34" i="4"/>
  <c r="H33" i="4"/>
  <c r="F33" i="4"/>
  <c r="G33" i="4" s="1"/>
  <c r="E33" i="4"/>
  <c r="H32" i="4"/>
  <c r="F32" i="4"/>
  <c r="G32" i="4" s="1"/>
  <c r="E32" i="4"/>
  <c r="H31" i="4"/>
  <c r="F31" i="4"/>
  <c r="G31" i="4" s="1"/>
  <c r="E31" i="4"/>
  <c r="H30" i="4"/>
  <c r="F30" i="4"/>
  <c r="G30" i="4" s="1"/>
  <c r="E30" i="4"/>
  <c r="H29" i="4"/>
  <c r="F29" i="4"/>
  <c r="G29" i="4" s="1"/>
  <c r="E29" i="4"/>
  <c r="H28" i="4"/>
  <c r="F28" i="4"/>
  <c r="G28" i="4" s="1"/>
  <c r="E28" i="4"/>
  <c r="D27" i="4"/>
  <c r="F27" i="4" s="1"/>
  <c r="F26" i="4"/>
  <c r="E26" i="4"/>
  <c r="H26" i="4" s="1"/>
  <c r="F25" i="4"/>
  <c r="E25" i="4"/>
  <c r="H25" i="4" s="1"/>
  <c r="F24" i="4"/>
  <c r="E24" i="4"/>
  <c r="H24" i="4" s="1"/>
  <c r="F23" i="4"/>
  <c r="E23" i="4"/>
  <c r="H23" i="4" s="1"/>
  <c r="F22" i="4"/>
  <c r="E22" i="4"/>
  <c r="H22" i="4" s="1"/>
  <c r="F21" i="4"/>
  <c r="E21" i="4"/>
  <c r="H21" i="4" s="1"/>
  <c r="F20" i="4"/>
  <c r="E20" i="4"/>
  <c r="H20" i="4" s="1"/>
  <c r="F19" i="4"/>
  <c r="E19" i="4"/>
  <c r="H19" i="4" s="1"/>
  <c r="E18" i="4"/>
  <c r="D18" i="4"/>
  <c r="F18" i="4" s="1"/>
  <c r="H18" i="4" s="1"/>
  <c r="C18" i="4"/>
  <c r="G17" i="4"/>
  <c r="F17" i="4"/>
  <c r="H17" i="4" s="1"/>
  <c r="E17" i="4"/>
  <c r="G16" i="4"/>
  <c r="F16" i="4"/>
  <c r="H16" i="4" s="1"/>
  <c r="E16" i="4"/>
  <c r="G15" i="4"/>
  <c r="F15" i="4"/>
  <c r="H15" i="4" s="1"/>
  <c r="E15" i="4"/>
  <c r="G14" i="4"/>
  <c r="F14" i="4"/>
  <c r="H14" i="4" s="1"/>
  <c r="E14" i="4"/>
  <c r="G13" i="4"/>
  <c r="F13" i="4"/>
  <c r="H13" i="4" s="1"/>
  <c r="E13" i="4"/>
  <c r="C13" i="4"/>
  <c r="D12" i="4"/>
  <c r="F12" i="4" s="1"/>
  <c r="C12" i="4"/>
  <c r="C79" i="4" s="1"/>
  <c r="C81" i="4" s="1"/>
  <c r="F11" i="4"/>
  <c r="D11" i="4"/>
  <c r="E11" i="4" s="1"/>
  <c r="H17" i="3"/>
  <c r="G11" i="4" l="1"/>
  <c r="H11" i="4"/>
  <c r="J73" i="4"/>
  <c r="G18" i="4"/>
  <c r="O46" i="4"/>
  <c r="J79" i="4"/>
  <c r="O42" i="4"/>
  <c r="I69" i="4"/>
  <c r="H12" i="4"/>
  <c r="F79" i="4"/>
  <c r="F81" i="4" s="1"/>
  <c r="E12" i="4"/>
  <c r="G12" i="4" s="1"/>
  <c r="E27" i="4"/>
  <c r="G27" i="4" s="1"/>
  <c r="E73" i="4"/>
  <c r="I73" i="4" s="1"/>
  <c r="G19" i="4"/>
  <c r="G21" i="4"/>
  <c r="G23" i="4"/>
  <c r="G24" i="4"/>
  <c r="G25" i="4"/>
  <c r="I42" i="4"/>
  <c r="I79" i="4" s="1"/>
  <c r="I44" i="4"/>
  <c r="I48" i="4"/>
  <c r="I70" i="4"/>
  <c r="I71" i="4"/>
  <c r="I72" i="4"/>
  <c r="D79" i="4"/>
  <c r="D81" i="4" s="1"/>
  <c r="C83" i="4" s="1"/>
  <c r="G20" i="4"/>
  <c r="G22" i="4"/>
  <c r="G26" i="4"/>
  <c r="G79" i="4" l="1"/>
  <c r="J81" i="4"/>
  <c r="I80" i="4"/>
  <c r="I81" i="4" s="1"/>
  <c r="E79" i="4"/>
  <c r="E81" i="4" s="1"/>
  <c r="O48" i="4"/>
  <c r="P47" i="4" s="1"/>
  <c r="O43" i="4"/>
  <c r="P41" i="4" s="1"/>
  <c r="H27" i="4"/>
  <c r="H79" i="4" s="1"/>
  <c r="P43" i="4" l="1"/>
  <c r="P42" i="4"/>
  <c r="G81" i="4"/>
  <c r="H80" i="4"/>
  <c r="H81" i="4" s="1"/>
  <c r="P46" i="4"/>
  <c r="P48" i="4" s="1"/>
</calcChain>
</file>

<file path=xl/sharedStrings.xml><?xml version="1.0" encoding="utf-8"?>
<sst xmlns="http://schemas.openxmlformats.org/spreadsheetml/2006/main" count="187" uniqueCount="179">
  <si>
    <r>
      <rPr>
        <b/>
        <sz val="8"/>
        <rFont val="Arial"/>
        <family val="2"/>
      </rPr>
      <t>F1945</t>
    </r>
  </si>
  <si>
    <r>
      <rPr>
        <b/>
        <sz val="8"/>
        <rFont val="Arial"/>
        <family val="2"/>
      </rPr>
      <t>FOLIO</t>
    </r>
  </si>
  <si>
    <r>
      <rPr>
        <b/>
        <sz val="8"/>
        <rFont val="Arial"/>
        <family val="2"/>
      </rPr>
      <t>Declaración jurada anual sobre ingresos, desembolsos y otros antecedentes de las Organizaciones Sin Fines de Lucro</t>
    </r>
  </si>
  <si>
    <r>
      <rPr>
        <b/>
        <sz val="7"/>
        <rFont val="Arial"/>
        <family val="2"/>
      </rPr>
      <t>Sección A: IDENTIFICACIÓN DEL DECLARANTE</t>
    </r>
  </si>
  <si>
    <r>
      <rPr>
        <b/>
        <sz val="6"/>
        <rFont val="Arial"/>
        <family val="2"/>
      </rPr>
      <t>ROL ÚNICO TRIBUTARIO</t>
    </r>
  </si>
  <si>
    <r>
      <rPr>
        <b/>
        <sz val="6"/>
        <rFont val="Arial"/>
        <family val="2"/>
      </rPr>
      <t>RAZON SOCIAL</t>
    </r>
  </si>
  <si>
    <r>
      <rPr>
        <b/>
        <sz val="6"/>
        <rFont val="Arial"/>
        <family val="2"/>
      </rPr>
      <t>DOMICILIO POSTAL</t>
    </r>
  </si>
  <si>
    <r>
      <rPr>
        <b/>
        <sz val="6"/>
        <rFont val="Arial"/>
        <family val="2"/>
      </rPr>
      <t>COMUNA</t>
    </r>
  </si>
  <si>
    <r>
      <rPr>
        <b/>
        <sz val="6"/>
        <rFont val="Arial"/>
        <family val="2"/>
      </rPr>
      <t>CORREO ELECTRÓNICO</t>
    </r>
  </si>
  <si>
    <r>
      <rPr>
        <b/>
        <sz val="6"/>
        <rFont val="Arial"/>
        <family val="2"/>
      </rPr>
      <t>TELEFONO</t>
    </r>
  </si>
  <si>
    <r>
      <rPr>
        <b/>
        <sz val="7"/>
        <rFont val="Arial"/>
        <family val="2"/>
      </rPr>
      <t>Sección B: Datos de los informados</t>
    </r>
  </si>
  <si>
    <r>
      <rPr>
        <b/>
        <sz val="6"/>
        <rFont val="Arial"/>
        <family val="2"/>
      </rPr>
      <t>N°</t>
    </r>
  </si>
  <si>
    <r>
      <rPr>
        <b/>
        <sz val="6"/>
        <rFont val="Arial"/>
        <family val="2"/>
      </rPr>
      <t>RUT</t>
    </r>
  </si>
  <si>
    <r>
      <rPr>
        <b/>
        <sz val="6"/>
        <rFont val="Arial"/>
        <family val="2"/>
      </rPr>
      <t>DV</t>
    </r>
  </si>
  <si>
    <r>
      <rPr>
        <b/>
        <sz val="6"/>
        <rFont val="Arial"/>
        <family val="2"/>
      </rPr>
      <t>NOMBRE O RAZON SOCIAL ENTIDAD EN EL EXTERIOR</t>
    </r>
  </si>
  <si>
    <r>
      <rPr>
        <b/>
        <sz val="6"/>
        <rFont val="Arial"/>
        <family val="2"/>
      </rPr>
      <t>PAIS</t>
    </r>
  </si>
  <si>
    <r>
      <rPr>
        <b/>
        <sz val="6"/>
        <rFont val="Arial"/>
        <family val="2"/>
      </rPr>
      <t>TIPO  DE INGRESO O EGRESO</t>
    </r>
  </si>
  <si>
    <r>
      <rPr>
        <b/>
        <sz val="6"/>
        <rFont val="Arial"/>
        <family val="2"/>
      </rPr>
      <t>ORIGEN DEL INGRESO</t>
    </r>
  </si>
  <si>
    <r>
      <rPr>
        <b/>
        <sz val="6"/>
        <rFont val="Arial"/>
        <family val="2"/>
      </rPr>
      <t>DESTINO DEL EGRESO</t>
    </r>
  </si>
  <si>
    <r>
      <rPr>
        <b/>
        <sz val="6"/>
        <rFont val="Arial"/>
        <family val="2"/>
      </rPr>
      <t>TIPO DE RELACIÓN</t>
    </r>
  </si>
  <si>
    <r>
      <rPr>
        <b/>
        <sz val="7"/>
        <rFont val="Arial"/>
        <family val="2"/>
      </rPr>
      <t>Sección C: Exenciones Tributarias</t>
    </r>
  </si>
  <si>
    <r>
      <rPr>
        <b/>
        <sz val="6"/>
        <rFont val="Arial"/>
        <family val="2"/>
      </rPr>
      <t>TIPO DE DOCUMENTO</t>
    </r>
  </si>
  <si>
    <r>
      <rPr>
        <b/>
        <sz val="6"/>
        <rFont val="Arial"/>
        <family val="2"/>
      </rPr>
      <t>NUMERO</t>
    </r>
  </si>
  <si>
    <r>
      <rPr>
        <b/>
        <sz val="6"/>
        <rFont val="Arial"/>
        <family val="2"/>
      </rPr>
      <t>AÑO</t>
    </r>
  </si>
  <si>
    <r>
      <rPr>
        <b/>
        <sz val="6"/>
        <rFont val="Arial"/>
        <family val="2"/>
      </rPr>
      <t>TIPO DE EXENCION</t>
    </r>
  </si>
  <si>
    <r>
      <rPr>
        <b/>
        <sz val="7"/>
        <rFont val="Arial"/>
        <family val="2"/>
      </rPr>
      <t>Sección D: Bienes Raíces</t>
    </r>
  </si>
  <si>
    <r>
      <rPr>
        <b/>
        <sz val="6"/>
        <rFont val="Arial"/>
        <family val="2"/>
      </rPr>
      <t>UBICACIÓN BIEN RAIZ</t>
    </r>
  </si>
  <si>
    <r>
      <rPr>
        <b/>
        <sz val="6"/>
        <rFont val="Arial"/>
        <family val="2"/>
      </rPr>
      <t>ROL</t>
    </r>
  </si>
  <si>
    <r>
      <rPr>
        <b/>
        <sz val="6"/>
        <rFont val="Arial"/>
        <family val="2"/>
      </rPr>
      <t>USO</t>
    </r>
  </si>
  <si>
    <r>
      <rPr>
        <b/>
        <sz val="7"/>
        <rFont val="Arial"/>
        <family val="2"/>
      </rPr>
      <t>Sección E : CUADRO RESUMEN</t>
    </r>
  </si>
  <si>
    <r>
      <rPr>
        <b/>
        <sz val="6"/>
        <rFont val="Arial"/>
        <family val="2"/>
      </rPr>
      <t>INGRESOS</t>
    </r>
  </si>
  <si>
    <r>
      <rPr>
        <b/>
        <sz val="6"/>
        <rFont val="Arial"/>
        <family val="2"/>
      </rPr>
      <t>EGRESOS</t>
    </r>
  </si>
  <si>
    <r>
      <rPr>
        <b/>
        <sz val="6"/>
        <rFont val="Arial"/>
        <family val="2"/>
      </rPr>
      <t>BIENES RAICES</t>
    </r>
  </si>
  <si>
    <r>
      <rPr>
        <b/>
        <sz val="6"/>
        <rFont val="Arial"/>
        <family val="2"/>
      </rPr>
      <t>TOTAL DE CASOS INFORMADOS</t>
    </r>
  </si>
  <si>
    <r>
      <rPr>
        <b/>
        <sz val="6"/>
        <rFont val="Arial"/>
        <family val="2"/>
      </rPr>
      <t>CANTIDAD DE INFORMADOS INGRESOS</t>
    </r>
  </si>
  <si>
    <r>
      <rPr>
        <b/>
        <sz val="6"/>
        <rFont val="Arial"/>
        <family val="2"/>
      </rPr>
      <t>TOTAL INGRESOS</t>
    </r>
  </si>
  <si>
    <r>
      <rPr>
        <b/>
        <sz val="6"/>
        <rFont val="Arial"/>
        <family val="2"/>
      </rPr>
      <t>CANTIDAD DE INFORMADOS EGRESOS</t>
    </r>
  </si>
  <si>
    <r>
      <rPr>
        <b/>
        <sz val="6"/>
        <rFont val="Arial"/>
        <family val="2"/>
      </rPr>
      <t>TOTAL EGRESOS</t>
    </r>
  </si>
  <si>
    <r>
      <rPr>
        <b/>
        <sz val="6"/>
        <rFont val="Arial"/>
        <family val="2"/>
      </rPr>
      <t>CANTIDAD DE ROLES</t>
    </r>
  </si>
  <si>
    <r>
      <rPr>
        <sz val="6"/>
        <rFont val="Arial MT"/>
        <family val="2"/>
      </rPr>
      <t>RUT REPRESENTANTE LEGAL</t>
    </r>
  </si>
  <si>
    <t>ORIGEN DE FONDOS</t>
  </si>
  <si>
    <t>MONEDA DE ORIGEN</t>
  </si>
  <si>
    <t>RUT BENEFICIARIO FINAL</t>
  </si>
  <si>
    <t>DV BENEFICIARIO FINAL</t>
  </si>
  <si>
    <t>NOMBRE O RAZÓN SOCIAL BENEFICIARIO FINAL</t>
  </si>
  <si>
    <t>MONTO EN $ (CLP)</t>
  </si>
  <si>
    <t>PAIS O JURISDICCIÓN DE ORIGEN</t>
  </si>
  <si>
    <t>Su objeto social es la rehabiliación auditiva de personas de escasos recursos</t>
  </si>
  <si>
    <t>Realiza importación de audifonos de Brasil con subsidio , los cuales vende a sus pacientes, pero también hace donaciones de estos a personas vulnerables</t>
  </si>
  <si>
    <t>Da atención de salud con profesionales capacitados en audifonía</t>
  </si>
  <si>
    <t>$</t>
  </si>
  <si>
    <t>a)</t>
  </si>
  <si>
    <t>De los egresos del año</t>
  </si>
  <si>
    <t xml:space="preserve">Todos los gastos, salvo lo que están claramente individualizados en el balance general, son tanto para operaciones afectas, como no afectas, como para el objeto </t>
  </si>
  <si>
    <t>social de la OSFL</t>
  </si>
  <si>
    <t>b)</t>
  </si>
  <si>
    <t>De las utilidades y dividendos percibidos en el año</t>
  </si>
  <si>
    <t xml:space="preserve"> sujeta al régimen Pro pyme general, cuyo valor sin reajuste sumó </t>
  </si>
  <si>
    <t xml:space="preserve"> sujeta al régimen 14 A cuyo valor sin reajuste sumó </t>
  </si>
  <si>
    <t>La utilidad percibida  tiene crédito por IDPC  sujeto a restitución y con devolución, por la suma de $ 664.200</t>
  </si>
  <si>
    <t xml:space="preserve"> sujeta al régimen 14 A,</t>
  </si>
  <si>
    <t xml:space="preserve"> En noviembre de 2023 se percibió una utilidad  con tributación cumplida (RAP),proveniente de la sociedad Fonseca LTDA</t>
  </si>
  <si>
    <t xml:space="preserve"> En julio de 2023 se percibió una utilidad afecto a IF, proveniente de la sociedad Castilla SA</t>
  </si>
  <si>
    <t xml:space="preserve"> En diciembre 2023 se percibió un dividendo REX, proveniente de la sociedad Castilla SA</t>
  </si>
  <si>
    <t xml:space="preserve">Balance General - </t>
  </si>
  <si>
    <t>Nombre:</t>
  </si>
  <si>
    <t xml:space="preserve">FUNDACIÓN REHABILITA </t>
  </si>
  <si>
    <t>Rut:</t>
  </si>
  <si>
    <t>65.555.555-5</t>
  </si>
  <si>
    <t>Dirección:</t>
  </si>
  <si>
    <t>Almirante Señoret 100 Santiago Centro</t>
  </si>
  <si>
    <t>Saldos</t>
  </si>
  <si>
    <t>Inventarios</t>
  </si>
  <si>
    <t>Resultados</t>
  </si>
  <si>
    <t>Cod. Cuenta</t>
  </si>
  <si>
    <t>Nom. Cuenta</t>
  </si>
  <si>
    <t>Débitos</t>
  </si>
  <si>
    <t>Créditos</t>
  </si>
  <si>
    <t>Deudor</t>
  </si>
  <si>
    <t>Acreedor</t>
  </si>
  <si>
    <t>Activo</t>
  </si>
  <si>
    <t>Pasivo</t>
  </si>
  <si>
    <t>Pérdidas</t>
  </si>
  <si>
    <t>Ganancias</t>
  </si>
  <si>
    <t>Caja</t>
  </si>
  <si>
    <t>Banco Chile</t>
  </si>
  <si>
    <t>Banco Estado</t>
  </si>
  <si>
    <t>Fondo Mutuos</t>
  </si>
  <si>
    <t>Fondos Por Rendir</t>
  </si>
  <si>
    <t>Deudores Clientes</t>
  </si>
  <si>
    <t>Tarjetas de Credito</t>
  </si>
  <si>
    <t>Mercaderia</t>
  </si>
  <si>
    <t>Pagos Provisionales Mensuales Obligatorios</t>
  </si>
  <si>
    <t>Iva Credito Fiscal</t>
  </si>
  <si>
    <t>Credito Sence</t>
  </si>
  <si>
    <t>Impuesto Por Recuperar</t>
  </si>
  <si>
    <t>Derechos Sociales Fonseca Ltda</t>
  </si>
  <si>
    <t>Garantia Arriendo Oficina</t>
  </si>
  <si>
    <t>Boleta Garantia Proy Prevencion y Promocion de Salud</t>
  </si>
  <si>
    <t>Inversión en Castillas SA</t>
  </si>
  <si>
    <t>Prestamos Bancarios</t>
  </si>
  <si>
    <t>Linea Sobregiro</t>
  </si>
  <si>
    <t xml:space="preserve">Facturas Por Pagar </t>
  </si>
  <si>
    <t>Remuneraciones Por Pagar</t>
  </si>
  <si>
    <t>Honorarios Por Pagar</t>
  </si>
  <si>
    <t>Imposiciones por Pagar</t>
  </si>
  <si>
    <t>Préstamo De Terceros</t>
  </si>
  <si>
    <t>Provision PPMO</t>
  </si>
  <si>
    <t>IVA Debito Fiscal</t>
  </si>
  <si>
    <t>Impuesto Unico Trabajadores</t>
  </si>
  <si>
    <t>Retención Profesionales</t>
  </si>
  <si>
    <t>Impuesto Por Pagar</t>
  </si>
  <si>
    <t>Aporte Socios</t>
  </si>
  <si>
    <t>Ventas Afectas de Audifonos</t>
  </si>
  <si>
    <t>proporcionalidad activiad</t>
  </si>
  <si>
    <t>Donaciones Recibidas</t>
  </si>
  <si>
    <t>de la OSFL</t>
  </si>
  <si>
    <t>Ingreso por Campaña de Rehabilitación</t>
  </si>
  <si>
    <t>del giro</t>
  </si>
  <si>
    <t>Servicios de Atención de Salud No Afectos</t>
  </si>
  <si>
    <t>Intereses Ganados FM</t>
  </si>
  <si>
    <t>Utilidades Percibidas de Fonseca Ltda</t>
  </si>
  <si>
    <t>proporcionalidad iva</t>
  </si>
  <si>
    <t>Dividendos Percibidos de Castilla SA</t>
  </si>
  <si>
    <t>afectos</t>
  </si>
  <si>
    <t>Reajuste Dev. PPMO</t>
  </si>
  <si>
    <t>no afectos</t>
  </si>
  <si>
    <t>Costo de Ventas de Audifonos</t>
  </si>
  <si>
    <t>Costo de donaciones de audifonos</t>
  </si>
  <si>
    <t>Remuneraciones Trabajadores</t>
  </si>
  <si>
    <t>otras Remuneraciones Imponibles</t>
  </si>
  <si>
    <t>Aporte Patronal</t>
  </si>
  <si>
    <t>Finiquitos</t>
  </si>
  <si>
    <t>Asignacion de Colacion</t>
  </si>
  <si>
    <t>Asesorias Contables y Laborales</t>
  </si>
  <si>
    <t>Honorarios</t>
  </si>
  <si>
    <t>Consumo Electrico</t>
  </si>
  <si>
    <t>Telefonia Fija</t>
  </si>
  <si>
    <t>Telefonia Celular</t>
  </si>
  <si>
    <t>Consumo de Agua</t>
  </si>
  <si>
    <t>Servicios Internet</t>
  </si>
  <si>
    <t>Insumos de Oficina</t>
  </si>
  <si>
    <t>Insumo de Aseo</t>
  </si>
  <si>
    <t>Insumos Generales</t>
  </si>
  <si>
    <t>Correspondencia</t>
  </si>
  <si>
    <t>Gastos Comunes</t>
  </si>
  <si>
    <t>Traslado De Mercadería</t>
  </si>
  <si>
    <t>Arriendo Oficinas</t>
  </si>
  <si>
    <t>Articulos Publicitarios</t>
  </si>
  <si>
    <t>Gastos de Representacion</t>
  </si>
  <si>
    <t>Seguros Generales</t>
  </si>
  <si>
    <t>Perdida Crédito Fiscal</t>
  </si>
  <si>
    <t>Comisión Venta de Bonos</t>
  </si>
  <si>
    <t>Gastos Generales</t>
  </si>
  <si>
    <t>Costos Campaña de Rehabilitación</t>
  </si>
  <si>
    <t>Comisiones TransBank</t>
  </si>
  <si>
    <t>Comisiones Bancarias</t>
  </si>
  <si>
    <t>Comisión Factoring</t>
  </si>
  <si>
    <t>Totales Iguales</t>
  </si>
  <si>
    <t>Utilidad del Ejercicio</t>
  </si>
  <si>
    <t>Totales Generales</t>
  </si>
  <si>
    <t>Comprendido entre el 01-01-2023 y el 31-12-2023</t>
  </si>
  <si>
    <t>UF 31/12/2022</t>
  </si>
  <si>
    <t>UF MINIMAS</t>
  </si>
  <si>
    <t>EN PESOS</t>
  </si>
  <si>
    <t>UF 31/12/2023</t>
  </si>
  <si>
    <t>8.888.888-8</t>
  </si>
  <si>
    <t>99.999.999-9</t>
  </si>
  <si>
    <t>76.666.666-6</t>
  </si>
  <si>
    <t>CHILE</t>
  </si>
  <si>
    <t>Tipo de ingreso o egreso: Deberá indicar el código correspondiente al tipo de ingreso o egreso según la siguiente tabla: 3 Código Descripción 101 INGRESO EN DINERO 102 INGRESO EN ESPECIE, BIEN RAIZ 103 INGRESO EN ESPECIE, ACCIONES 104 INGRESO EN ESPECIE, DERECHOS SOCIALES 105 INGRESO EN ESPECIE, DERECHOS DE IMAGEN 106 INGRESO EN ESPECIE, BIEN CORPORAL MUEBLE 107 INGRESO EN ESPECIE, OTROS BIENES INCORPORALES 108 INGRESO, ESPECIES A QUE SE REFIERE EL ART. 31 N°3 LIR) 109 INGRESOS DE CUALQUIER TIPO AMPARADOS EN LAS DONACIONES RECIBIDAS CONFORME AL TÍTULO VIII BIS DEL DL 3.063 DE 1979 110 INGRESOS EN ESPECIE, BIENES IMPORTADOS CONFORME AL TÍTULO VIII BIS DEL DL 3.063 DE 1979 201 EGRESO EN DINERO 202 EGRESO EN ESPECIE, BIEN RAIZ 203 EGRESO EN ESPECIE, ACCIONES 204 EGRESO EN ESPECIE, DERECHOS SOCIALES 205 EGRESO EN ESPECIE, DERECHOS DE IMAGEN 206 EGRESO EN ESPECIE, BIEN CORPORAL MUEBLE 207 EGRESO EN ESPECIE, OTROS BIENES INCORPORALES 208 EGRESO, ESPECIES A QUE SE REFIERE EL POR BIENES QUE SU COMERCIALIZACIÓN SE HA VUELTO INVIABLE (ART. 31 N°3 LIR)</t>
  </si>
  <si>
    <t>Origen del ingreso: Deberá informar de quién provienen los ingresos en dinero, indicando el respectivo código según la siguiente tabla: Código Descripción 1 DONANTE 2 CAUSANTE 3 ASOCIADO 4 APORTE FUNDADOR 5 APORTE ESTADO 6 ARRENDATARIO 7 USUARIO 8 PRESTADOR DE SERVICIO 9 DIVIDENDO / PARTICIPACION RECIBIDA 10 CLIENTE 11 USUFRUCTUARIO 12 ENTREGA GRATUITA 31 N° 3</t>
  </si>
  <si>
    <t>Tipo de Relación: Deberá indicar el tipo de relación que tiene la OSFL y entidad religiosa (sus fundadores, asociados, directores y/o administradores) con la persona natural o jurídica identificada en la columna RUT, según la siguiente tabla: Código Descripción 1 COMERCIAL 2 SOCIETARIA 3 FAMILIAR (*) 4 SIN RELACIÓN</t>
  </si>
  <si>
    <t>La Fundación Rehabilita se inicio el 2 de enero de 2016</t>
  </si>
  <si>
    <t>SANTIAGO CENTRO</t>
  </si>
  <si>
    <t>CLP</t>
  </si>
  <si>
    <t>87.887.887-7</t>
  </si>
  <si>
    <t>96.900.900-0</t>
  </si>
  <si>
    <t>4.444.444-4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</si>
</sst>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64" formatCode="_-* #,##0.00_-;\-* #,##0.00_-;_-* &quot;-&quot;??_-;_-@_-"/>
    <numFmt numFmtId="165" formatCode="_(* #,##0.00_);_(* \(#,##0.00\);_(* &quot;-&quot;??_);_(@_)"/>
    <numFmt numFmtId="166" formatCode="_-* #,##0.00\ _€_-;\-* #,##0.00\ _€_-;_-* &quot;-&quot;??\ _€_-;_-@_-"/>
    <numFmt numFmtId="167" formatCode="_-* #,##0.00\ _$_-;\-* #,##0.00\ _$_-;_-* &quot;-&quot;??\ _$_-;_-@_-"/>
    <numFmt numFmtId="168" formatCode="_-&quot;$&quot;* #,##0.00_-;\-&quot;$&quot;* #,##0.00_-;_-&quot;$&quot;* &quot;-&quot;??_-;_-@_-"/>
    <numFmt numFmtId="169" formatCode="_-* #,##0.00\ &quot;€&quot;_-;\-* #,##0.00\ &quot;€&quot;_-;_-* &quot;-&quot;??\ &quot;€&quot;_-;_-@_-"/>
  </numFmts>
  <fonts count="47">
    <font>
      <sz val="10"/>
      <color rgb="FF000000"/>
      <name val="Times New Roman"/>
      <charset val="204"/>
    </font>
    <font>
      <sz val="11"/>
      <color theme="1"/>
      <name val="Calibri"/>
      <family val="2"/>
      <scheme val="minor"/>
    </font>
    <font>
      <b/>
      <sz val="8"/>
      <name val="Arial"/>
    </font>
    <font>
      <b/>
      <sz val="7"/>
      <name val="Arial"/>
    </font>
    <font>
      <b/>
      <sz val="6"/>
      <name val="Arial"/>
    </font>
    <font>
      <sz val="6"/>
      <name val="Arial MT"/>
    </font>
    <font>
      <b/>
      <sz val="8"/>
      <name val="Arial"/>
      <family val="2"/>
    </font>
    <font>
      <b/>
      <sz val="7"/>
      <name val="Arial"/>
      <family val="2"/>
    </font>
    <font>
      <b/>
      <sz val="6"/>
      <name val="Arial"/>
      <family val="2"/>
    </font>
    <font>
      <sz val="6"/>
      <name val="Arial MT"/>
      <family val="2"/>
    </font>
    <font>
      <sz val="10"/>
      <color rgb="FF000000"/>
      <name val="Times New Roman"/>
      <charset val="204"/>
    </font>
    <font>
      <b/>
      <sz val="11"/>
      <color theme="1"/>
      <name val="Calibri"/>
      <family val="2"/>
      <scheme val="minor"/>
    </font>
    <font>
      <sz val="10"/>
      <color theme="1"/>
      <name val="Calibri"/>
      <family val="2"/>
      <scheme val="minor"/>
    </font>
    <font>
      <sz val="14"/>
      <color theme="1"/>
      <name val="Calibri"/>
      <family val="2"/>
      <scheme val="minor"/>
    </font>
    <font>
      <sz val="11"/>
      <color indexed="8"/>
      <name val="Calibri"/>
      <family val="2"/>
    </font>
    <font>
      <sz val="11"/>
      <color indexed="9"/>
      <name val="Czcionka tekstu podstawowego"/>
      <family val="2"/>
      <charset val="238"/>
    </font>
    <font>
      <sz val="11"/>
      <color indexed="9"/>
      <name val="Calibri"/>
      <family val="2"/>
    </font>
    <font>
      <sz val="12"/>
      <color indexed="10"/>
      <name val="Calibri"/>
      <family val="2"/>
      <charset val="136"/>
    </font>
    <font>
      <b/>
      <sz val="12"/>
      <color indexed="52"/>
      <name val="Calibri"/>
      <family val="2"/>
      <charset val="136"/>
    </font>
    <font>
      <b/>
      <sz val="11"/>
      <color indexed="52"/>
      <name val="Calibri"/>
      <family val="2"/>
    </font>
    <font>
      <b/>
      <sz val="12"/>
      <color indexed="9"/>
      <name val="Calibri"/>
      <family val="2"/>
      <charset val="136"/>
    </font>
    <font>
      <b/>
      <sz val="11"/>
      <color indexed="9"/>
      <name val="Calibri"/>
      <family val="2"/>
    </font>
    <font>
      <sz val="11"/>
      <color indexed="52"/>
      <name val="Calibri"/>
      <family val="2"/>
    </font>
    <font>
      <sz val="12"/>
      <color indexed="17"/>
      <name val="Calibri"/>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1"/>
      <color indexed="56"/>
      <name val="Calibri"/>
      <family val="2"/>
    </font>
    <font>
      <sz val="11"/>
      <color indexed="62"/>
      <name val="Calibri"/>
      <family val="2"/>
    </font>
    <font>
      <i/>
      <sz val="12"/>
      <color indexed="23"/>
      <name val="Calibri"/>
      <family val="2"/>
      <charset val="136"/>
    </font>
    <font>
      <u/>
      <sz val="11"/>
      <color theme="10"/>
      <name val="Calibri"/>
      <family val="2"/>
      <scheme val="minor"/>
    </font>
    <font>
      <u/>
      <sz val="11.65"/>
      <color theme="10"/>
      <name val="Calibri"/>
      <family val="2"/>
    </font>
    <font>
      <sz val="11"/>
      <color indexed="20"/>
      <name val="Calibri"/>
      <family val="2"/>
    </font>
    <font>
      <sz val="10"/>
      <name val="Times New Roman"/>
      <family val="1"/>
    </font>
    <font>
      <sz val="10"/>
      <name val="Arial"/>
      <family val="2"/>
    </font>
    <font>
      <sz val="11"/>
      <color indexed="60"/>
      <name val="Calibri"/>
      <family val="2"/>
    </font>
    <font>
      <sz val="10"/>
      <name val="Times New Roman"/>
      <family val="1"/>
      <charset val="134"/>
    </font>
    <font>
      <sz val="10"/>
      <color indexed="8"/>
      <name val="MS Sans Serif"/>
      <family val="2"/>
    </font>
    <font>
      <sz val="10"/>
      <name val="Verdana"/>
      <family val="2"/>
    </font>
    <font>
      <b/>
      <sz val="11"/>
      <color indexed="63"/>
      <name val="Calibri"/>
      <family val="2"/>
    </font>
    <font>
      <sz val="11"/>
      <color indexed="10"/>
      <name val="Calibri"/>
      <family val="2"/>
    </font>
    <font>
      <i/>
      <sz val="11"/>
      <color indexed="23"/>
      <name val="Calibri"/>
      <family val="2"/>
    </font>
    <font>
      <b/>
      <sz val="13"/>
      <color indexed="56"/>
      <name val="Calibri"/>
      <family val="2"/>
    </font>
    <font>
      <b/>
      <sz val="18"/>
      <color indexed="56"/>
      <name val="Cambria"/>
      <family val="2"/>
    </font>
    <font>
      <b/>
      <sz val="11"/>
      <color indexed="8"/>
      <name val="Calibri"/>
      <family val="2"/>
    </font>
    <font>
      <sz val="9"/>
      <color theme="1"/>
      <name val="Calibri"/>
      <family val="2"/>
      <scheme val="minor"/>
    </font>
    <font>
      <b/>
      <sz val="9"/>
      <color theme="1"/>
      <name val="Calibri"/>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48">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24">
    <xf numFmtId="0" fontId="0" fillId="0" borderId="0"/>
    <xf numFmtId="0" fontId="1"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applyNumberFormat="0" applyFill="0" applyBorder="0" applyAlignment="0" applyProtection="0"/>
    <xf numFmtId="0" fontId="18" fillId="16" borderId="25" applyNumberFormat="0" applyAlignment="0" applyProtection="0"/>
    <xf numFmtId="0" fontId="19" fillId="16" borderId="25" applyNumberFormat="0" applyAlignment="0" applyProtection="0"/>
    <xf numFmtId="0" fontId="20" fillId="17" borderId="26" applyNumberFormat="0" applyAlignment="0" applyProtection="0"/>
    <xf numFmtId="0" fontId="21" fillId="17" borderId="26" applyNumberFormat="0" applyAlignment="0" applyProtection="0"/>
    <xf numFmtId="0" fontId="22" fillId="0" borderId="27" applyNumberFormat="0" applyFill="0" applyAlignment="0" applyProtection="0"/>
    <xf numFmtId="0" fontId="23" fillId="4" borderId="0" applyNumberFormat="0" applyBorder="0" applyAlignment="0" applyProtection="0"/>
    <xf numFmtId="0" fontId="24" fillId="0" borderId="28" applyNumberFormat="0" applyFill="0" applyAlignment="0" applyProtection="0"/>
    <xf numFmtId="0" fontId="25" fillId="0" borderId="29" applyNumberFormat="0" applyFill="0" applyAlignment="0" applyProtection="0"/>
    <xf numFmtId="0" fontId="26" fillId="0" borderId="30" applyNumberFormat="0" applyFill="0" applyAlignment="0" applyProtection="0"/>
    <xf numFmtId="0" fontId="27"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28" fillId="7" borderId="2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2" fillId="3" borderId="0" applyNumberFormat="0" applyBorder="0" applyAlignment="0" applyProtection="0"/>
    <xf numFmtId="41" fontId="14" fillId="0" borderId="0" applyFont="0" applyFill="0" applyBorder="0" applyAlignment="0" applyProtection="0"/>
    <xf numFmtId="41" fontId="1" fillId="0" borderId="0" applyFont="0" applyFill="0" applyBorder="0" applyAlignment="0" applyProtection="0"/>
    <xf numFmtId="164" fontId="14" fillId="0" borderId="0" applyFont="0" applyFill="0" applyBorder="0" applyAlignment="0" applyProtection="0"/>
    <xf numFmtId="164" fontId="33" fillId="0" borderId="0" applyFont="0" applyFill="0" applyBorder="0" applyAlignment="0" applyProtection="0">
      <alignment vertical="center"/>
    </xf>
    <xf numFmtId="165" fontId="34" fillId="0" borderId="0" applyFont="0" applyFill="0" applyBorder="0" applyAlignment="0" applyProtection="0"/>
    <xf numFmtId="164" fontId="33" fillId="0" borderId="0" applyFont="0" applyFill="0" applyBorder="0" applyAlignment="0" applyProtection="0"/>
    <xf numFmtId="165" fontId="3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6" fontId="34" fillId="0" borderId="0" applyFont="0" applyFill="0" applyBorder="0" applyAlignment="0" applyProtection="0"/>
    <xf numFmtId="167" fontId="33" fillId="0" borderId="0" applyFont="0" applyFill="0" applyBorder="0" applyAlignment="0" applyProtection="0"/>
    <xf numFmtId="164" fontId="34" fillId="0" borderId="0" applyFont="0" applyFill="0" applyBorder="0" applyAlignment="0" applyProtection="0"/>
    <xf numFmtId="167" fontId="33" fillId="0" borderId="0" applyFont="0" applyFill="0" applyBorder="0" applyAlignment="0" applyProtection="0"/>
    <xf numFmtId="164" fontId="34" fillId="0" borderId="0" applyFont="0" applyFill="0" applyBorder="0" applyAlignment="0" applyProtection="0"/>
    <xf numFmtId="164" fontId="14" fillId="0" borderId="0" applyFont="0" applyFill="0" applyBorder="0" applyAlignment="0" applyProtection="0"/>
    <xf numFmtId="164" fontId="3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6" fontId="34" fillId="0" borderId="0" applyFont="0" applyFill="0" applyBorder="0" applyAlignment="0" applyProtection="0"/>
    <xf numFmtId="168" fontId="1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8" fontId="1" fillId="0" borderId="0" applyFont="0" applyFill="0" applyBorder="0" applyAlignment="0" applyProtection="0"/>
    <xf numFmtId="0" fontId="35" fillId="22" borderId="0" applyNumberFormat="0" applyBorder="0" applyAlignment="0" applyProtection="0"/>
    <xf numFmtId="0" fontId="34" fillId="0" borderId="0"/>
    <xf numFmtId="0" fontId="34" fillId="0" borderId="0"/>
    <xf numFmtId="0" fontId="1" fillId="0" borderId="0"/>
    <xf numFmtId="0" fontId="1" fillId="0" borderId="0"/>
    <xf numFmtId="0" fontId="1" fillId="0" borderId="0"/>
    <xf numFmtId="0" fontId="1" fillId="0" borderId="0"/>
    <xf numFmtId="0" fontId="34" fillId="0" borderId="0"/>
    <xf numFmtId="0" fontId="10" fillId="0" borderId="0"/>
    <xf numFmtId="0" fontId="33" fillId="0" borderId="0"/>
    <xf numFmtId="0" fontId="36" fillId="0" borderId="0">
      <alignment vertical="center"/>
    </xf>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4"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34" fillId="0" borderId="0"/>
    <xf numFmtId="0" fontId="37" fillId="0" borderId="0"/>
    <xf numFmtId="0" fontId="34" fillId="0" borderId="0"/>
    <xf numFmtId="0" fontId="38" fillId="0" borderId="0"/>
    <xf numFmtId="0" fontId="34" fillId="0" borderId="0"/>
    <xf numFmtId="0" fontId="34" fillId="0" borderId="0"/>
    <xf numFmtId="0" fontId="34" fillId="0" borderId="0"/>
    <xf numFmtId="0" fontId="34" fillId="0" borderId="0"/>
    <xf numFmtId="0" fontId="34" fillId="0" borderId="0" applyNumberFormat="0" applyFill="0" applyBorder="0" applyAlignment="0" applyProtection="0"/>
    <xf numFmtId="0" fontId="34" fillId="0" borderId="0"/>
    <xf numFmtId="0" fontId="34" fillId="0" borderId="0"/>
    <xf numFmtId="0" fontId="34" fillId="22" borderId="31" applyNumberFormat="0" applyFont="0" applyAlignment="0" applyProtection="0"/>
    <xf numFmtId="0" fontId="34" fillId="22" borderId="31" applyNumberFormat="0" applyFont="0" applyAlignment="0" applyProtection="0"/>
    <xf numFmtId="0" fontId="34" fillId="23" borderId="31" applyNumberFormat="0" applyFont="0" applyAlignment="0" applyProtection="0"/>
    <xf numFmtId="9" fontId="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9" fillId="16"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29" applyNumberFormat="0" applyFill="0" applyAlignment="0" applyProtection="0"/>
    <xf numFmtId="0" fontId="27" fillId="0" borderId="30" applyNumberFormat="0" applyFill="0" applyAlignment="0" applyProtection="0"/>
    <xf numFmtId="0" fontId="43" fillId="0" borderId="0" applyNumberFormat="0" applyFill="0" applyBorder="0" applyAlignment="0" applyProtection="0"/>
    <xf numFmtId="0" fontId="44" fillId="0" borderId="33" applyNumberFormat="0" applyFill="0" applyAlignment="0" applyProtection="0"/>
  </cellStyleXfs>
  <cellXfs count="127">
    <xf numFmtId="0" fontId="0" fillId="0" borderId="0" xfId="0" applyFill="1" applyBorder="1" applyAlignment="1">
      <alignment horizontal="left" vertical="top"/>
    </xf>
    <xf numFmtId="0" fontId="0" fillId="0" borderId="4" xfId="0" applyFill="1" applyBorder="1" applyAlignment="1">
      <alignment horizontal="left" wrapText="1"/>
    </xf>
    <xf numFmtId="0" fontId="4" fillId="0" borderId="6" xfId="0" applyFont="1" applyFill="1" applyBorder="1" applyAlignment="1">
      <alignment horizontal="center" vertical="top" wrapText="1"/>
    </xf>
    <xf numFmtId="0" fontId="0" fillId="0" borderId="6" xfId="0" applyFill="1" applyBorder="1" applyAlignment="1">
      <alignment horizontal="left" wrapText="1"/>
    </xf>
    <xf numFmtId="0" fontId="2" fillId="0" borderId="0" xfId="0" applyFont="1" applyFill="1" applyBorder="1" applyAlignment="1">
      <alignment horizontal="right" vertical="top" wrapText="1" indent="4"/>
    </xf>
    <xf numFmtId="0" fontId="2" fillId="0" borderId="0" xfId="0" applyFont="1" applyFill="1" applyBorder="1" applyAlignment="1">
      <alignment horizontal="right" vertical="top" wrapText="1" indent="2"/>
    </xf>
    <xf numFmtId="0" fontId="2" fillId="0" borderId="1" xfId="0" applyFont="1" applyFill="1" applyBorder="1" applyAlignment="1">
      <alignment horizontal="right" vertical="top" wrapText="1" indent="2"/>
    </xf>
    <xf numFmtId="0" fontId="0" fillId="0" borderId="2" xfId="0" applyFill="1" applyBorder="1" applyAlignment="1">
      <alignment horizontal="left" wrapText="1"/>
    </xf>
    <xf numFmtId="0" fontId="0" fillId="0" borderId="3" xfId="0" applyFill="1" applyBorder="1" applyAlignment="1">
      <alignment horizontal="left" wrapText="1"/>
    </xf>
    <xf numFmtId="0" fontId="2"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2"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0" fontId="0" fillId="0" borderId="6" xfId="0" applyFill="1" applyBorder="1" applyAlignment="1">
      <alignment horizontal="left"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wrapText="1" indent="1"/>
    </xf>
    <xf numFmtId="0" fontId="4" fillId="0" borderId="6" xfId="0" applyFont="1" applyFill="1" applyBorder="1" applyAlignment="1">
      <alignment horizontal="left" vertical="top" wrapText="1" indent="1"/>
    </xf>
    <xf numFmtId="0" fontId="9"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3" fillId="0" borderId="0" xfId="0" applyFont="1" applyFill="1" applyBorder="1" applyAlignment="1">
      <alignment horizontal="left" vertical="center" wrapText="1"/>
    </xf>
    <xf numFmtId="0" fontId="5" fillId="0" borderId="6" xfId="0" applyFont="1" applyFill="1" applyBorder="1" applyAlignment="1">
      <alignment horizontal="center" vertical="top" wrapText="1"/>
    </xf>
    <xf numFmtId="0" fontId="4" fillId="0" borderId="3" xfId="0" applyFont="1" applyFill="1" applyBorder="1" applyAlignment="1">
      <alignment horizontal="left" vertical="top" wrapText="1" indent="1"/>
    </xf>
    <xf numFmtId="0" fontId="4" fillId="0" borderId="2"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ill="1" applyBorder="1" applyAlignment="1">
      <alignment horizontal="left" vertical="top" wrapText="1"/>
    </xf>
    <xf numFmtId="0" fontId="0" fillId="0" borderId="0" xfId="0" applyFill="1" applyBorder="1" applyAlignment="1">
      <alignment horizontal="left" vertical="top"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left" vertical="center" wrapText="1" indent="3"/>
    </xf>
    <xf numFmtId="0" fontId="4" fillId="0" borderId="3" xfId="0" applyFont="1" applyFill="1" applyBorder="1" applyAlignment="1">
      <alignment horizontal="left" vertical="center" wrapText="1" indent="3"/>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Fill="1" applyBorder="1" applyAlignment="1">
      <alignment horizontal="left" vertical="center" wrapText="1"/>
    </xf>
    <xf numFmtId="0" fontId="5" fillId="0" borderId="2" xfId="0" applyFont="1" applyFill="1" applyBorder="1" applyAlignment="1">
      <alignment horizontal="left" vertical="top" wrapText="1" indent="6"/>
    </xf>
    <xf numFmtId="0" fontId="5" fillId="0" borderId="6" xfId="0" applyFont="1" applyFill="1" applyBorder="1" applyAlignment="1">
      <alignment horizontal="left" vertical="top" wrapText="1" indent="6"/>
    </xf>
    <xf numFmtId="0" fontId="5" fillId="0" borderId="3" xfId="0" applyFont="1" applyFill="1" applyBorder="1" applyAlignment="1">
      <alignment horizontal="left" vertical="top" wrapText="1" indent="6"/>
    </xf>
    <xf numFmtId="0" fontId="0" fillId="0" borderId="4" xfId="0" applyFill="1" applyBorder="1" applyAlignment="1">
      <alignment horizontal="left" vertical="center" wrapText="1"/>
    </xf>
    <xf numFmtId="0" fontId="11" fillId="0" borderId="0" xfId="1" applyFont="1"/>
    <xf numFmtId="0" fontId="1" fillId="0" borderId="0" xfId="1"/>
    <xf numFmtId="0" fontId="1" fillId="0" borderId="16" xfId="1" applyBorder="1"/>
    <xf numFmtId="0" fontId="1" fillId="0" borderId="17" xfId="1" applyBorder="1"/>
    <xf numFmtId="0" fontId="1" fillId="0" borderId="18" xfId="1" applyBorder="1"/>
    <xf numFmtId="0" fontId="1" fillId="0" borderId="19" xfId="1" applyBorder="1"/>
    <xf numFmtId="0" fontId="1" fillId="0" borderId="0" xfId="1" applyBorder="1"/>
    <xf numFmtId="0" fontId="1" fillId="0" borderId="20" xfId="1" applyBorder="1"/>
    <xf numFmtId="0" fontId="1" fillId="0" borderId="21" xfId="1" applyBorder="1"/>
    <xf numFmtId="0" fontId="1" fillId="0" borderId="22" xfId="1" applyBorder="1"/>
    <xf numFmtId="0" fontId="1" fillId="0" borderId="23" xfId="1" applyBorder="1"/>
    <xf numFmtId="0" fontId="1" fillId="0" borderId="0" xfId="1" applyAlignment="1">
      <alignment horizontal="center"/>
    </xf>
    <xf numFmtId="0" fontId="1" fillId="0" borderId="19" xfId="1" applyBorder="1" applyAlignment="1">
      <alignment horizontal="center"/>
    </xf>
    <xf numFmtId="0" fontId="11" fillId="0" borderId="0" xfId="1" applyFont="1" applyFill="1" applyBorder="1" applyAlignment="1">
      <alignment horizontal="left"/>
    </xf>
    <xf numFmtId="0" fontId="1" fillId="0" borderId="0" xfId="1" applyFill="1" applyBorder="1"/>
    <xf numFmtId="3" fontId="12" fillId="0" borderId="0" xfId="1" applyNumberFormat="1" applyFont="1" applyFill="1" applyBorder="1"/>
    <xf numFmtId="3" fontId="1" fillId="0" borderId="0" xfId="1" applyNumberFormat="1"/>
    <xf numFmtId="3" fontId="12" fillId="0" borderId="24" xfId="1" applyNumberFormat="1" applyFont="1" applyFill="1" applyBorder="1"/>
    <xf numFmtId="0" fontId="13" fillId="0" borderId="0" xfId="1" applyFont="1"/>
    <xf numFmtId="0" fontId="11" fillId="0" borderId="0" xfId="1" applyFont="1" applyBorder="1"/>
    <xf numFmtId="0" fontId="1" fillId="0" borderId="21" xfId="1" applyBorder="1" applyAlignment="1">
      <alignment horizontal="center"/>
    </xf>
    <xf numFmtId="0" fontId="1" fillId="0" borderId="0" xfId="69"/>
    <xf numFmtId="0" fontId="11" fillId="0" borderId="16" xfId="69" applyFont="1" applyBorder="1"/>
    <xf numFmtId="0" fontId="11" fillId="0" borderId="17" xfId="69" applyFont="1" applyBorder="1"/>
    <xf numFmtId="0" fontId="11" fillId="0" borderId="34" xfId="69" applyFont="1" applyBorder="1"/>
    <xf numFmtId="0" fontId="11" fillId="0" borderId="35" xfId="69" applyFont="1" applyBorder="1" applyAlignment="1">
      <alignment horizontal="center"/>
    </xf>
    <xf numFmtId="0" fontId="11" fillId="0" borderId="36" xfId="69" applyFont="1" applyBorder="1" applyAlignment="1">
      <alignment horizontal="center"/>
    </xf>
    <xf numFmtId="0" fontId="11" fillId="0" borderId="37" xfId="69" applyFont="1" applyBorder="1" applyAlignment="1">
      <alignment horizontal="center"/>
    </xf>
    <xf numFmtId="0" fontId="11" fillId="0" borderId="21" xfId="69" applyFont="1" applyBorder="1"/>
    <xf numFmtId="0" fontId="11" fillId="0" borderId="22" xfId="69" applyFont="1" applyBorder="1"/>
    <xf numFmtId="0" fontId="11" fillId="0" borderId="38" xfId="69" applyFont="1" applyBorder="1" applyAlignment="1">
      <alignment horizontal="center"/>
    </xf>
    <xf numFmtId="0" fontId="11" fillId="0" borderId="39" xfId="69" applyFont="1" applyBorder="1" applyAlignment="1">
      <alignment horizontal="center"/>
    </xf>
    <xf numFmtId="3" fontId="45" fillId="0" borderId="13" xfId="69" applyNumberFormat="1" applyFont="1" applyFill="1" applyBorder="1"/>
    <xf numFmtId="3" fontId="45" fillId="0" borderId="41" xfId="69" applyNumberFormat="1" applyFont="1" applyFill="1" applyBorder="1"/>
    <xf numFmtId="0" fontId="1" fillId="0" borderId="12" xfId="69" applyBorder="1"/>
    <xf numFmtId="3" fontId="45" fillId="0" borderId="12" xfId="69" applyNumberFormat="1" applyFont="1" applyFill="1" applyBorder="1"/>
    <xf numFmtId="3" fontId="45" fillId="0" borderId="24" xfId="69" applyNumberFormat="1" applyFont="1" applyFill="1" applyBorder="1"/>
    <xf numFmtId="3" fontId="1" fillId="0" borderId="12" xfId="69" applyNumberFormat="1" applyBorder="1"/>
    <xf numFmtId="9" fontId="0" fillId="0" borderId="12" xfId="109" applyFont="1" applyBorder="1"/>
    <xf numFmtId="3" fontId="46" fillId="0" borderId="12" xfId="69" applyNumberFormat="1" applyFont="1" applyFill="1" applyBorder="1"/>
    <xf numFmtId="3" fontId="46" fillId="0" borderId="24" xfId="69" applyNumberFormat="1" applyFont="1" applyFill="1" applyBorder="1"/>
    <xf numFmtId="3" fontId="46" fillId="0" borderId="38" xfId="69" applyNumberFormat="1" applyFont="1" applyFill="1" applyBorder="1"/>
    <xf numFmtId="3" fontId="46" fillId="0" borderId="39" xfId="69" applyNumberFormat="1" applyFont="1" applyFill="1" applyBorder="1"/>
    <xf numFmtId="3" fontId="1" fillId="0" borderId="0" xfId="69" applyNumberFormat="1"/>
    <xf numFmtId="0" fontId="1" fillId="0" borderId="40" xfId="69" applyFill="1" applyBorder="1"/>
    <xf numFmtId="0" fontId="1" fillId="0" borderId="13" xfId="69" applyFill="1" applyBorder="1"/>
    <xf numFmtId="0" fontId="1" fillId="0" borderId="42" xfId="69" applyFill="1" applyBorder="1"/>
    <xf numFmtId="0" fontId="1" fillId="0" borderId="12" xfId="69" applyFill="1" applyBorder="1"/>
    <xf numFmtId="0" fontId="11" fillId="0" borderId="42" xfId="69" applyFont="1" applyFill="1" applyBorder="1"/>
    <xf numFmtId="0" fontId="11" fillId="0" borderId="12" xfId="69" applyFont="1" applyFill="1" applyBorder="1"/>
    <xf numFmtId="0" fontId="11" fillId="0" borderId="43" xfId="69" applyFont="1" applyFill="1" applyBorder="1"/>
    <xf numFmtId="0" fontId="11" fillId="0" borderId="38" xfId="69" applyFont="1" applyFill="1" applyBorder="1"/>
    <xf numFmtId="0" fontId="0" fillId="0" borderId="0" xfId="0"/>
    <xf numFmtId="3" fontId="0" fillId="0" borderId="12" xfId="0" applyNumberFormat="1" applyBorder="1"/>
    <xf numFmtId="0" fontId="4" fillId="0" borderId="44"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9" xfId="0" applyFont="1" applyFill="1" applyBorder="1" applyAlignment="1">
      <alignment horizontal="center"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8"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4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6" xfId="0" applyFont="1" applyFill="1" applyBorder="1" applyAlignment="1">
      <alignment horizontal="center" vertical="top" wrapText="1"/>
    </xf>
    <xf numFmtId="0" fontId="4" fillId="0" borderId="47" xfId="0" applyFont="1" applyFill="1" applyBorder="1" applyAlignment="1">
      <alignment horizontal="center" vertical="top" wrapText="1"/>
    </xf>
    <xf numFmtId="0" fontId="4" fillId="0" borderId="7"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15" xfId="0" applyFont="1" applyFill="1" applyBorder="1" applyAlignment="1">
      <alignment horizontal="center" vertical="top" wrapText="1"/>
    </xf>
    <xf numFmtId="3" fontId="9" fillId="0" borderId="14" xfId="0" applyNumberFormat="1" applyFont="1" applyFill="1" applyBorder="1" applyAlignment="1">
      <alignment horizontal="center" vertical="top" wrapText="1"/>
    </xf>
    <xf numFmtId="3" fontId="9" fillId="0" borderId="15" xfId="0" applyNumberFormat="1" applyFont="1" applyFill="1" applyBorder="1" applyAlignment="1">
      <alignment horizontal="center" vertical="top" wrapText="1"/>
    </xf>
    <xf numFmtId="3" fontId="9" fillId="0" borderId="2" xfId="0" applyNumberFormat="1" applyFont="1" applyFill="1" applyBorder="1" applyAlignment="1">
      <alignment horizontal="center" vertical="center" wrapText="1"/>
    </xf>
  </cellXfs>
  <cellStyles count="124">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akcent 1" xfId="14"/>
    <cellStyle name="60% - Énfasis1 2" xfId="15"/>
    <cellStyle name="60% - Énfasis2 2" xfId="16"/>
    <cellStyle name="60% - Énfasis3 2" xfId="17"/>
    <cellStyle name="60% - Énfasis4 2" xfId="18"/>
    <cellStyle name="60% - Énfasis5 2" xfId="19"/>
    <cellStyle name="60% - Énfasis6 2" xfId="20"/>
    <cellStyle name="Advertencia" xfId="21"/>
    <cellStyle name="Calcular" xfId="22"/>
    <cellStyle name="Cálculo 2" xfId="23"/>
    <cellStyle name="Celda comprob." xfId="24"/>
    <cellStyle name="Celda de comprobación 2" xfId="25"/>
    <cellStyle name="Celda vinculada 2" xfId="26"/>
    <cellStyle name="Correcto" xfId="27"/>
    <cellStyle name="Encabez. 1" xfId="28"/>
    <cellStyle name="Encabez. 2" xfId="29"/>
    <cellStyle name="Encabezado 3" xfId="30"/>
    <cellStyle name="Encabezado 4 2" xfId="31"/>
    <cellStyle name="Énfasis1 2" xfId="32"/>
    <cellStyle name="Énfasis2 2" xfId="33"/>
    <cellStyle name="Énfasis3 2" xfId="34"/>
    <cellStyle name="Énfasis4 2" xfId="35"/>
    <cellStyle name="Énfasis5 2" xfId="36"/>
    <cellStyle name="Énfasis6 2" xfId="37"/>
    <cellStyle name="Entrada 2" xfId="38"/>
    <cellStyle name="Explicación" xfId="39"/>
    <cellStyle name="Hipervínculo 2" xfId="40"/>
    <cellStyle name="Hipervínculo 3" xfId="41"/>
    <cellStyle name="Incorrecto 2" xfId="42"/>
    <cellStyle name="Millares [0] 2" xfId="43"/>
    <cellStyle name="Millares [0] 3" xfId="44"/>
    <cellStyle name="Millares 2" xfId="45"/>
    <cellStyle name="Millares 2 2" xfId="46"/>
    <cellStyle name="Millares 2 2 2" xfId="47"/>
    <cellStyle name="Millares 2 3" xfId="48"/>
    <cellStyle name="Millares 2 3 2" xfId="49"/>
    <cellStyle name="Millares 2 4" xfId="50"/>
    <cellStyle name="Millares 2 4 2" xfId="51"/>
    <cellStyle name="Millares 2 5" xfId="52"/>
    <cellStyle name="Millares 3" xfId="53"/>
    <cellStyle name="Millares 3 2" xfId="54"/>
    <cellStyle name="Millares 3 3" xfId="55"/>
    <cellStyle name="Millares 4" xfId="56"/>
    <cellStyle name="Millares 5" xfId="57"/>
    <cellStyle name="Millares 6" xfId="58"/>
    <cellStyle name="Millares 7" xfId="59"/>
    <cellStyle name="Millares 8" xfId="60"/>
    <cellStyle name="Millares 9" xfId="61"/>
    <cellStyle name="Moneda 2" xfId="62"/>
    <cellStyle name="Moneda 2 2" xfId="63"/>
    <cellStyle name="Moneda 3" xfId="64"/>
    <cellStyle name="Moneda 4" xfId="65"/>
    <cellStyle name="Neutral 2" xfId="66"/>
    <cellStyle name="Normal" xfId="0" builtinId="0"/>
    <cellStyle name="Normal 10" xfId="67"/>
    <cellStyle name="Normal 11" xfId="68"/>
    <cellStyle name="Normal 12" xfId="69"/>
    <cellStyle name="Normal 13" xfId="70"/>
    <cellStyle name="Normal 14" xfId="71"/>
    <cellStyle name="Normal 15" xfId="72"/>
    <cellStyle name="Normal 16" xfId="73"/>
    <cellStyle name="Normal 17" xfId="74"/>
    <cellStyle name="Normal 2" xfId="1"/>
    <cellStyle name="Normal 2 2" xfId="75"/>
    <cellStyle name="Normal 2 2 2" xfId="76"/>
    <cellStyle name="Normal 2 2 2 2" xfId="77"/>
    <cellStyle name="Normal 2 2 3" xfId="78"/>
    <cellStyle name="Normal 2 2 4" xfId="79"/>
    <cellStyle name="Normal 2 2 4 2" xfId="80"/>
    <cellStyle name="Normal 2 3" xfId="81"/>
    <cellStyle name="Normal 2 3 2" xfId="82"/>
    <cellStyle name="Normal 2 3 2 2" xfId="83"/>
    <cellStyle name="Normal 2 4" xfId="84"/>
    <cellStyle name="Normal 2 4 2" xfId="85"/>
    <cellStyle name="Normal 2 8" xfId="86"/>
    <cellStyle name="Normal 3" xfId="87"/>
    <cellStyle name="Normal 3 2" xfId="88"/>
    <cellStyle name="Normal 3 3" xfId="89"/>
    <cellStyle name="Normal 3 3 2" xfId="90"/>
    <cellStyle name="Normal 3 3 2 2" xfId="91"/>
    <cellStyle name="Normal 3 4" xfId="92"/>
    <cellStyle name="Normal 3 5" xfId="93"/>
    <cellStyle name="Normal 4" xfId="94"/>
    <cellStyle name="Normal 4 2" xfId="95"/>
    <cellStyle name="Normal 5" xfId="96"/>
    <cellStyle name="Normal 5 2" xfId="97"/>
    <cellStyle name="Normal 5 3" xfId="98"/>
    <cellStyle name="Normal 6" xfId="99"/>
    <cellStyle name="Normal 6 2" xfId="100"/>
    <cellStyle name="Normal 6 2 2" xfId="101"/>
    <cellStyle name="Normal 7" xfId="102"/>
    <cellStyle name="Normal 8" xfId="103"/>
    <cellStyle name="Normal 9" xfId="104"/>
    <cellStyle name="Normal 9 2" xfId="105"/>
    <cellStyle name="Nota" xfId="106"/>
    <cellStyle name="Nota 2" xfId="107"/>
    <cellStyle name="Notas 2" xfId="108"/>
    <cellStyle name="Porcentaje 2" xfId="109"/>
    <cellStyle name="Porcentaje 2 2" xfId="110"/>
    <cellStyle name="Porcentaje 2 3" xfId="111"/>
    <cellStyle name="Porcentual 2" xfId="112"/>
    <cellStyle name="Porcentual 2 2" xfId="113"/>
    <cellStyle name="Porcentual 2 2 2" xfId="114"/>
    <cellStyle name="Porcentual 2 3" xfId="115"/>
    <cellStyle name="Porcentual 2 3 2" xfId="116"/>
    <cellStyle name="Salida 2" xfId="117"/>
    <cellStyle name="Texto de advertencia 2" xfId="118"/>
    <cellStyle name="Texto explicativo 2" xfId="119"/>
    <cellStyle name="Título 2 2" xfId="120"/>
    <cellStyle name="Título 3 2" xfId="121"/>
    <cellStyle name="Título 4" xfId="122"/>
    <cellStyle name="Total 2"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88709</xdr:colOff>
      <xdr:row>0</xdr:row>
      <xdr:rowOff>0</xdr:rowOff>
    </xdr:from>
    <xdr:ext cx="957510" cy="369341"/>
    <xdr:pic>
      <xdr:nvPicPr>
        <xdr:cNvPr id="2" name="image1.jpe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7510" cy="36934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spaso%20pendrive%2021032023/CURSOS%20Y%20SEMINARIOS%202023/CPCICHILE%202023/TALLER%2014%20G%20AT%202023/EJERCICIO%20N&#176;%201%2014%20G%202303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LRAMIRE\Capacitacion\Mis%20Documentos\apuntes\Control%20del%20Activo%20Fij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Archivos%20temporales%20de%20Internet\Content.Outlook\Q2W04AWC\F22%20%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ECEDENTES "/>
      <sheetName val="BALANCE OSFL 2022"/>
      <sheetName val="BASE IMPONIBLE"/>
      <sheetName val="R8 14 G"/>
      <sheetName val="F22 AT2023"/>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
      <sheetName val="Planilla"/>
      <sheetName val="calculos planilla"/>
    </sheetNames>
    <sheetDataSet>
      <sheetData sheetId="0"/>
      <sheetData sheetId="1"/>
      <sheetData sheetId="2">
        <row r="2">
          <cell r="A2" t="str">
            <v>ADQUISICION</v>
          </cell>
          <cell r="C2">
            <v>32873</v>
          </cell>
          <cell r="D2">
            <v>33238</v>
          </cell>
          <cell r="E2">
            <v>33603</v>
          </cell>
          <cell r="F2">
            <v>33969</v>
          </cell>
          <cell r="G2">
            <v>34334</v>
          </cell>
          <cell r="H2">
            <v>34699</v>
          </cell>
          <cell r="I2">
            <v>35064</v>
          </cell>
          <cell r="J2">
            <v>35430</v>
          </cell>
          <cell r="K2">
            <v>35795</v>
          </cell>
          <cell r="L2">
            <v>36160</v>
          </cell>
          <cell r="M2">
            <v>36525</v>
          </cell>
        </row>
        <row r="3">
          <cell r="A3">
            <v>32509</v>
          </cell>
          <cell r="B3">
            <v>1.1890000000000001</v>
          </cell>
          <cell r="C3">
            <v>1.1890000000000001</v>
          </cell>
          <cell r="D3">
            <v>1.5385660000000001</v>
          </cell>
          <cell r="E3">
            <v>1.8124307479999999</v>
          </cell>
          <cell r="F3">
            <v>2.0661710527199997</v>
          </cell>
          <cell r="G3">
            <v>2.3161777500991194</v>
          </cell>
          <cell r="H3">
            <v>2.522317569857941</v>
          </cell>
          <cell r="I3">
            <v>2.7291476105862924</v>
          </cell>
          <cell r="J3">
            <v>2.9092713528849878</v>
          </cell>
          <cell r="K3">
            <v>3.0925554481167419</v>
          </cell>
          <cell r="L3">
            <v>3.2255353323857614</v>
          </cell>
          <cell r="M3">
            <v>3.3093992510277914</v>
          </cell>
          <cell r="P3">
            <v>32509</v>
          </cell>
          <cell r="Q3">
            <v>0.18900000000000006</v>
          </cell>
          <cell r="S3">
            <v>1989</v>
          </cell>
          <cell r="T3">
            <v>0.21099999999999999</v>
          </cell>
          <cell r="U3">
            <v>3</v>
          </cell>
        </row>
        <row r="4">
          <cell r="A4">
            <v>32540</v>
          </cell>
          <cell r="B4">
            <v>1.1759999999999999</v>
          </cell>
          <cell r="C4">
            <v>1.1759999999999999</v>
          </cell>
          <cell r="D4">
            <v>1.521744</v>
          </cell>
          <cell r="E4">
            <v>1.7926144319999999</v>
          </cell>
          <cell r="F4">
            <v>2.0435804524799996</v>
          </cell>
          <cell r="G4">
            <v>2.2908536872300798</v>
          </cell>
          <cell r="H4">
            <v>2.4947396653935567</v>
          </cell>
          <cell r="I4">
            <v>2.6993083179558286</v>
          </cell>
          <cell r="J4">
            <v>2.8774626669409136</v>
          </cell>
          <cell r="K4">
            <v>3.0587428149581908</v>
          </cell>
          <cell r="L4">
            <v>3.1902687560013927</v>
          </cell>
          <cell r="M4">
            <v>3.273215743657429</v>
          </cell>
          <cell r="P4">
            <v>32540</v>
          </cell>
          <cell r="Q4">
            <v>0.17599999999999993</v>
          </cell>
          <cell r="S4">
            <v>1990</v>
          </cell>
          <cell r="T4">
            <v>0.29399999999999998</v>
          </cell>
          <cell r="U4">
            <v>4</v>
          </cell>
        </row>
        <row r="5">
          <cell r="A5">
            <v>32568</v>
          </cell>
          <cell r="B5">
            <v>1.1739999999999999</v>
          </cell>
          <cell r="C5">
            <v>1.1739999999999999</v>
          </cell>
          <cell r="D5">
            <v>1.519156</v>
          </cell>
          <cell r="E5">
            <v>1.7895657679999999</v>
          </cell>
          <cell r="F5">
            <v>2.0401049755199998</v>
          </cell>
          <cell r="G5">
            <v>2.2869576775579197</v>
          </cell>
          <cell r="H5">
            <v>2.4904969108605743</v>
          </cell>
          <cell r="I5">
            <v>2.6947176575511418</v>
          </cell>
          <cell r="J5">
            <v>2.8725690229495173</v>
          </cell>
          <cell r="K5">
            <v>3.0535408713953367</v>
          </cell>
          <cell r="L5">
            <v>3.184843128865336</v>
          </cell>
          <cell r="M5">
            <v>3.2676490502158351</v>
          </cell>
          <cell r="P5">
            <v>32568</v>
          </cell>
          <cell r="Q5">
            <v>0.17399999999999993</v>
          </cell>
          <cell r="S5">
            <v>1991</v>
          </cell>
          <cell r="T5">
            <v>0.17799999999999999</v>
          </cell>
          <cell r="U5">
            <v>5</v>
          </cell>
        </row>
        <row r="6">
          <cell r="A6">
            <v>32599</v>
          </cell>
          <cell r="B6">
            <v>1.1519999999999999</v>
          </cell>
          <cell r="C6">
            <v>1.1519999999999999</v>
          </cell>
          <cell r="D6">
            <v>1.490688</v>
          </cell>
          <cell r="E6">
            <v>1.756030464</v>
          </cell>
          <cell r="F6">
            <v>2.0018747289599998</v>
          </cell>
          <cell r="G6">
            <v>2.2441015711641596</v>
          </cell>
          <cell r="H6">
            <v>2.4438266109977698</v>
          </cell>
          <cell r="I6">
            <v>2.6442203930995869</v>
          </cell>
          <cell r="J6">
            <v>2.81873893904416</v>
          </cell>
          <cell r="K6">
            <v>2.9963194922039418</v>
          </cell>
          <cell r="L6">
            <v>3.1251612303687111</v>
          </cell>
          <cell r="M6">
            <v>3.2064154223582975</v>
          </cell>
          <cell r="P6">
            <v>32599</v>
          </cell>
          <cell r="Q6">
            <v>0.15199999999999991</v>
          </cell>
          <cell r="S6">
            <v>1992</v>
          </cell>
          <cell r="T6">
            <v>0.14000000000000001</v>
          </cell>
          <cell r="U6">
            <v>6</v>
          </cell>
        </row>
        <row r="7">
          <cell r="A7">
            <v>32629</v>
          </cell>
          <cell r="B7">
            <v>1.141</v>
          </cell>
          <cell r="C7">
            <v>1.141</v>
          </cell>
          <cell r="D7">
            <v>1.4764540000000002</v>
          </cell>
          <cell r="E7">
            <v>1.739262812</v>
          </cell>
          <cell r="F7">
            <v>1.9827596056799999</v>
          </cell>
          <cell r="G7">
            <v>2.2226735179672796</v>
          </cell>
          <cell r="H7">
            <v>2.4204914610663675</v>
          </cell>
          <cell r="I7">
            <v>2.6189717608738099</v>
          </cell>
          <cell r="J7">
            <v>2.7918238970914815</v>
          </cell>
          <cell r="K7">
            <v>2.9677088026082448</v>
          </cell>
          <cell r="L7">
            <v>3.095320281120399</v>
          </cell>
          <cell r="M7">
            <v>3.1757986084295293</v>
          </cell>
          <cell r="P7">
            <v>32629</v>
          </cell>
          <cell r="Q7">
            <v>0.14100000000000001</v>
          </cell>
          <cell r="S7">
            <v>1993</v>
          </cell>
          <cell r="T7">
            <v>0.121</v>
          </cell>
          <cell r="U7">
            <v>7</v>
          </cell>
        </row>
        <row r="8">
          <cell r="A8">
            <v>32660</v>
          </cell>
          <cell r="B8">
            <v>1.119</v>
          </cell>
          <cell r="C8">
            <v>1.119</v>
          </cell>
          <cell r="D8">
            <v>1.447986</v>
          </cell>
          <cell r="E8">
            <v>1.7057275079999998</v>
          </cell>
          <cell r="F8">
            <v>1.9445293591199997</v>
          </cell>
          <cell r="G8">
            <v>2.1798174115735196</v>
          </cell>
          <cell r="H8">
            <v>2.3738211612035629</v>
          </cell>
          <cell r="I8">
            <v>2.5684744964222554</v>
          </cell>
          <cell r="J8">
            <v>2.7379938131861246</v>
          </cell>
          <cell r="K8">
            <v>2.9104874234168503</v>
          </cell>
          <cell r="L8">
            <v>3.0356383826237745</v>
          </cell>
          <cell r="M8">
            <v>3.1145649805719926</v>
          </cell>
          <cell r="P8">
            <v>32660</v>
          </cell>
          <cell r="Q8">
            <v>0.11899999999999999</v>
          </cell>
          <cell r="S8">
            <v>1994</v>
          </cell>
          <cell r="T8">
            <v>8.8999999999999996E-2</v>
          </cell>
          <cell r="U8">
            <v>8</v>
          </cell>
        </row>
        <row r="9">
          <cell r="A9">
            <v>32690</v>
          </cell>
          <cell r="B9">
            <v>1.099</v>
          </cell>
          <cell r="C9">
            <v>1.099</v>
          </cell>
          <cell r="D9">
            <v>1.4221060000000001</v>
          </cell>
          <cell r="E9">
            <v>1.6752408679999999</v>
          </cell>
          <cell r="F9">
            <v>1.9097745895199998</v>
          </cell>
          <cell r="G9">
            <v>2.1408573148519197</v>
          </cell>
          <cell r="H9">
            <v>2.3313936158737403</v>
          </cell>
          <cell r="I9">
            <v>2.5225678923753874</v>
          </cell>
          <cell r="J9">
            <v>2.689057373272163</v>
          </cell>
          <cell r="K9">
            <v>2.858467987788309</v>
          </cell>
          <cell r="L9">
            <v>2.9813821112632062</v>
          </cell>
          <cell r="M9">
            <v>3.0588980461560498</v>
          </cell>
          <cell r="P9">
            <v>32690</v>
          </cell>
          <cell r="Q9">
            <v>9.8999999999999977E-2</v>
          </cell>
          <cell r="S9">
            <v>1995</v>
          </cell>
          <cell r="T9">
            <v>8.2000000000000003E-2</v>
          </cell>
          <cell r="U9">
            <v>9</v>
          </cell>
        </row>
        <row r="10">
          <cell r="A10">
            <v>32721</v>
          </cell>
          <cell r="B10">
            <v>1.08</v>
          </cell>
          <cell r="C10">
            <v>1.08</v>
          </cell>
          <cell r="D10">
            <v>1.3975200000000001</v>
          </cell>
          <cell r="E10">
            <v>1.6462785600000001</v>
          </cell>
          <cell r="F10">
            <v>1.8767575583999998</v>
          </cell>
          <cell r="G10">
            <v>2.1038452229663998</v>
          </cell>
          <cell r="H10">
            <v>2.2910874478104093</v>
          </cell>
          <cell r="I10">
            <v>2.4789566185308631</v>
          </cell>
          <cell r="J10">
            <v>2.6425677553539004</v>
          </cell>
          <cell r="K10">
            <v>2.8090495239411961</v>
          </cell>
          <cell r="L10">
            <v>2.9298386534706675</v>
          </cell>
          <cell r="M10">
            <v>3.0060144584609048</v>
          </cell>
          <cell r="P10">
            <v>32721</v>
          </cell>
          <cell r="Q10">
            <v>8.0000000000000071E-2</v>
          </cell>
          <cell r="S10">
            <v>1996</v>
          </cell>
          <cell r="T10">
            <v>6.6000000000000003E-2</v>
          </cell>
          <cell r="U10">
            <v>10</v>
          </cell>
        </row>
        <row r="11">
          <cell r="A11">
            <v>32752</v>
          </cell>
          <cell r="B11">
            <v>1.069</v>
          </cell>
          <cell r="C11">
            <v>1.069</v>
          </cell>
          <cell r="D11">
            <v>1.383286</v>
          </cell>
          <cell r="E11">
            <v>1.6295109079999999</v>
          </cell>
          <cell r="F11">
            <v>1.8576424351199996</v>
          </cell>
          <cell r="G11">
            <v>2.0824171697695197</v>
          </cell>
          <cell r="H11">
            <v>2.267752297879007</v>
          </cell>
          <cell r="I11">
            <v>2.4537079863050857</v>
          </cell>
          <cell r="J11">
            <v>2.6156527134012215</v>
          </cell>
          <cell r="K11">
            <v>2.7804388343454982</v>
          </cell>
          <cell r="L11">
            <v>2.8999977042223546</v>
          </cell>
          <cell r="M11">
            <v>2.9753976445321357</v>
          </cell>
          <cell r="P11">
            <v>32752</v>
          </cell>
          <cell r="Q11">
            <v>6.899999999999995E-2</v>
          </cell>
          <cell r="S11">
            <v>1997</v>
          </cell>
          <cell r="T11">
            <v>6.3E-2</v>
          </cell>
          <cell r="U11">
            <v>11</v>
          </cell>
        </row>
        <row r="12">
          <cell r="A12">
            <v>32782</v>
          </cell>
          <cell r="B12">
            <v>1.0469999999999999</v>
          </cell>
          <cell r="C12">
            <v>1.0469999999999999</v>
          </cell>
          <cell r="D12">
            <v>1.3548179999999999</v>
          </cell>
          <cell r="E12">
            <v>1.5959756039999997</v>
          </cell>
          <cell r="F12">
            <v>1.8194121885599994</v>
          </cell>
          <cell r="G12">
            <v>2.0395610633757593</v>
          </cell>
          <cell r="H12">
            <v>2.221081998016202</v>
          </cell>
          <cell r="I12">
            <v>2.4032107218535308</v>
          </cell>
          <cell r="J12">
            <v>2.5618226294958641</v>
          </cell>
          <cell r="K12">
            <v>2.7232174551541033</v>
          </cell>
          <cell r="L12">
            <v>2.8403158057257296</v>
          </cell>
          <cell r="M12">
            <v>2.9141640166745986</v>
          </cell>
          <cell r="P12">
            <v>32782</v>
          </cell>
          <cell r="Q12">
            <v>4.6999999999999931E-2</v>
          </cell>
          <cell r="S12">
            <v>1998</v>
          </cell>
          <cell r="T12">
            <v>4.2999999999999997E-2</v>
          </cell>
          <cell r="U12">
            <v>12</v>
          </cell>
        </row>
        <row r="13">
          <cell r="A13">
            <v>32813</v>
          </cell>
          <cell r="B13">
            <v>1.0169999999999999</v>
          </cell>
          <cell r="C13">
            <v>1.0169999999999999</v>
          </cell>
          <cell r="D13">
            <v>1.315998</v>
          </cell>
          <cell r="E13">
            <v>1.5502456439999999</v>
          </cell>
          <cell r="F13">
            <v>1.7672800341599997</v>
          </cell>
          <cell r="G13">
            <v>1.9811209182933596</v>
          </cell>
          <cell r="H13">
            <v>2.1574406800214687</v>
          </cell>
          <cell r="I13">
            <v>2.3343508157832291</v>
          </cell>
          <cell r="J13">
            <v>2.4884179696249222</v>
          </cell>
          <cell r="K13">
            <v>2.645188301711292</v>
          </cell>
          <cell r="L13">
            <v>2.7589313986848776</v>
          </cell>
          <cell r="M13">
            <v>2.8306636150506845</v>
          </cell>
          <cell r="P13">
            <v>32813</v>
          </cell>
          <cell r="Q13">
            <v>1.6999999999999904E-2</v>
          </cell>
          <cell r="S13">
            <v>1999</v>
          </cell>
          <cell r="T13">
            <v>2.5999999999999999E-2</v>
          </cell>
          <cell r="U13">
            <v>13</v>
          </cell>
        </row>
        <row r="14">
          <cell r="A14">
            <v>32843</v>
          </cell>
          <cell r="B14">
            <v>1</v>
          </cell>
          <cell r="C14">
            <v>1</v>
          </cell>
          <cell r="D14">
            <v>1.294</v>
          </cell>
          <cell r="E14">
            <v>1.524332</v>
          </cell>
          <cell r="F14">
            <v>1.73773848</v>
          </cell>
          <cell r="G14">
            <v>1.94800483608</v>
          </cell>
          <cell r="H14">
            <v>2.1213772664911197</v>
          </cell>
          <cell r="I14">
            <v>2.2953302023433917</v>
          </cell>
          <cell r="J14">
            <v>2.4468219956980555</v>
          </cell>
          <cell r="K14">
            <v>2.6009717814270328</v>
          </cell>
          <cell r="L14">
            <v>2.7128135680283951</v>
          </cell>
          <cell r="M14">
            <v>2.7833467207971334</v>
          </cell>
          <cell r="P14">
            <v>32843</v>
          </cell>
          <cell r="Q14">
            <v>0</v>
          </cell>
          <cell r="S14">
            <v>2000</v>
          </cell>
          <cell r="T14">
            <v>4.7E-2</v>
          </cell>
          <cell r="U14">
            <v>14</v>
          </cell>
        </row>
        <row r="15">
          <cell r="A15">
            <v>32874</v>
          </cell>
          <cell r="B15">
            <v>1.2669999999999999</v>
          </cell>
          <cell r="D15">
            <v>1.2669999999999999</v>
          </cell>
          <cell r="E15">
            <v>1.4925259999999998</v>
          </cell>
          <cell r="F15">
            <v>1.7014796399999996</v>
          </cell>
          <cell r="G15">
            <v>1.9073586764399997</v>
          </cell>
          <cell r="H15">
            <v>2.0771135986431597</v>
          </cell>
          <cell r="I15">
            <v>2.247436913731899</v>
          </cell>
          <cell r="J15">
            <v>2.3957677500382046</v>
          </cell>
          <cell r="K15">
            <v>2.5467011182906112</v>
          </cell>
          <cell r="L15">
            <v>2.6562092663771071</v>
          </cell>
          <cell r="M15">
            <v>2.7252707073029119</v>
          </cell>
          <cell r="P15">
            <v>32874</v>
          </cell>
          <cell r="Q15">
            <v>0.2669999999999999</v>
          </cell>
        </row>
        <row r="16">
          <cell r="A16">
            <v>32905</v>
          </cell>
          <cell r="B16">
            <v>1.236</v>
          </cell>
          <cell r="D16">
            <v>1.236</v>
          </cell>
          <cell r="E16">
            <v>1.456008</v>
          </cell>
          <cell r="F16">
            <v>1.6598491199999998</v>
          </cell>
          <cell r="G16">
            <v>1.8606908635199999</v>
          </cell>
          <cell r="H16">
            <v>2.0262923503732799</v>
          </cell>
          <cell r="I16">
            <v>2.1924483231038892</v>
          </cell>
          <cell r="J16">
            <v>2.337149912428746</v>
          </cell>
          <cell r="K16">
            <v>2.4843903569117569</v>
          </cell>
          <cell r="L16">
            <v>2.5912191422589621</v>
          </cell>
          <cell r="M16">
            <v>2.6585908399576952</v>
          </cell>
          <cell r="P16">
            <v>32905</v>
          </cell>
          <cell r="Q16">
            <v>0.23599999999999999</v>
          </cell>
        </row>
        <row r="17">
          <cell r="A17">
            <v>32933</v>
          </cell>
          <cell r="B17">
            <v>1.232</v>
          </cell>
          <cell r="D17">
            <v>1.232</v>
          </cell>
          <cell r="E17">
            <v>1.4512959999999999</v>
          </cell>
          <cell r="F17">
            <v>1.6544774399999997</v>
          </cell>
          <cell r="G17">
            <v>1.8546692102399998</v>
          </cell>
          <cell r="H17">
            <v>2.0197347699513597</v>
          </cell>
          <cell r="I17">
            <v>2.1853530210873715</v>
          </cell>
          <cell r="J17">
            <v>2.3295863204791383</v>
          </cell>
          <cell r="K17">
            <v>2.4763502586693238</v>
          </cell>
          <cell r="L17">
            <v>2.5828333197921047</v>
          </cell>
          <cell r="M17">
            <v>2.6499869861066996</v>
          </cell>
          <cell r="P17">
            <v>32933</v>
          </cell>
          <cell r="Q17">
            <v>0.23199999999999998</v>
          </cell>
        </row>
        <row r="18">
          <cell r="A18">
            <v>32964</v>
          </cell>
          <cell r="B18">
            <v>1.2030000000000001</v>
          </cell>
          <cell r="D18">
            <v>1.2030000000000001</v>
          </cell>
          <cell r="E18">
            <v>1.4171339999999999</v>
          </cell>
          <cell r="F18">
            <v>1.6155327599999998</v>
          </cell>
          <cell r="G18">
            <v>1.8110122239599997</v>
          </cell>
          <cell r="H18">
            <v>1.9721923118924396</v>
          </cell>
          <cell r="I18">
            <v>2.1339120814676198</v>
          </cell>
          <cell r="J18">
            <v>2.2747502788444827</v>
          </cell>
          <cell r="K18">
            <v>2.4180595464116847</v>
          </cell>
          <cell r="L18">
            <v>2.5220361069073869</v>
          </cell>
          <cell r="M18">
            <v>2.5876090456869791</v>
          </cell>
          <cell r="P18">
            <v>32964</v>
          </cell>
          <cell r="Q18">
            <v>0.20300000000000007</v>
          </cell>
        </row>
        <row r="19">
          <cell r="A19">
            <v>32994</v>
          </cell>
          <cell r="B19">
            <v>1.1819999999999999</v>
          </cell>
          <cell r="D19">
            <v>1.1819999999999999</v>
          </cell>
          <cell r="E19">
            <v>1.3923959999999997</v>
          </cell>
          <cell r="F19">
            <v>1.5873314399999996</v>
          </cell>
          <cell r="G19">
            <v>1.7793985442399995</v>
          </cell>
          <cell r="H19">
            <v>1.9377650146773595</v>
          </cell>
          <cell r="I19">
            <v>2.0966617458809029</v>
          </cell>
          <cell r="J19">
            <v>2.2350414211090426</v>
          </cell>
          <cell r="K19">
            <v>2.375849030638912</v>
          </cell>
          <cell r="L19">
            <v>2.4780105389563851</v>
          </cell>
          <cell r="M19">
            <v>2.5424388129692512</v>
          </cell>
          <cell r="P19">
            <v>32994</v>
          </cell>
          <cell r="Q19">
            <v>0.18199999999999994</v>
          </cell>
        </row>
        <row r="20">
          <cell r="A20">
            <v>33025</v>
          </cell>
          <cell r="B20">
            <v>1.1639999999999999</v>
          </cell>
          <cell r="D20">
            <v>1.1639999999999999</v>
          </cell>
          <cell r="E20">
            <v>1.3711919999999997</v>
          </cell>
          <cell r="F20">
            <v>1.5631588799999996</v>
          </cell>
          <cell r="G20">
            <v>1.7523011044799994</v>
          </cell>
          <cell r="H20">
            <v>1.9082559027787194</v>
          </cell>
          <cell r="I20">
            <v>2.0647328868065746</v>
          </cell>
          <cell r="J20">
            <v>2.2010052573358085</v>
          </cell>
          <cell r="K20">
            <v>2.3396685885479642</v>
          </cell>
          <cell r="L20">
            <v>2.4402743378555267</v>
          </cell>
          <cell r="M20">
            <v>2.5037214706397704</v>
          </cell>
          <cell r="P20">
            <v>33025</v>
          </cell>
          <cell r="Q20">
            <v>0.16399999999999992</v>
          </cell>
        </row>
        <row r="21">
          <cell r="A21">
            <v>33055</v>
          </cell>
          <cell r="B21">
            <v>1.139</v>
          </cell>
          <cell r="D21">
            <v>1.139</v>
          </cell>
          <cell r="E21">
            <v>1.341742</v>
          </cell>
          <cell r="F21">
            <v>1.52958588</v>
          </cell>
          <cell r="G21">
            <v>1.71466577148</v>
          </cell>
          <cell r="H21">
            <v>1.8672710251417199</v>
          </cell>
          <cell r="I21">
            <v>2.020387249203341</v>
          </cell>
          <cell r="J21">
            <v>2.1537328076507616</v>
          </cell>
          <cell r="K21">
            <v>2.2894179745327596</v>
          </cell>
          <cell r="L21">
            <v>2.387862947437668</v>
          </cell>
          <cell r="M21">
            <v>2.4499473840710473</v>
          </cell>
          <cell r="P21">
            <v>33055</v>
          </cell>
          <cell r="Q21">
            <v>0.13900000000000001</v>
          </cell>
        </row>
        <row r="22">
          <cell r="A22">
            <v>33086</v>
          </cell>
          <cell r="B22">
            <v>1.121</v>
          </cell>
          <cell r="D22">
            <v>1.121</v>
          </cell>
          <cell r="E22">
            <v>1.320538</v>
          </cell>
          <cell r="F22">
            <v>1.5054133199999999</v>
          </cell>
          <cell r="G22">
            <v>1.6875683317199999</v>
          </cell>
          <cell r="H22">
            <v>1.8377619132430798</v>
          </cell>
          <cell r="I22">
            <v>1.9884583901290125</v>
          </cell>
          <cell r="J22">
            <v>2.1196966438775275</v>
          </cell>
          <cell r="K22">
            <v>2.2532375324418115</v>
          </cell>
          <cell r="L22">
            <v>2.3501267463368092</v>
          </cell>
          <cell r="M22">
            <v>2.4112300417415664</v>
          </cell>
          <cell r="P22">
            <v>33086</v>
          </cell>
          <cell r="Q22">
            <v>0.121</v>
          </cell>
        </row>
        <row r="23">
          <cell r="A23">
            <v>33117</v>
          </cell>
          <cell r="B23">
            <v>1.099</v>
          </cell>
          <cell r="D23">
            <v>1.099</v>
          </cell>
          <cell r="E23">
            <v>1.2946219999999999</v>
          </cell>
          <cell r="F23">
            <v>1.4758690799999998</v>
          </cell>
          <cell r="G23">
            <v>1.6544492386799998</v>
          </cell>
          <cell r="H23">
            <v>1.8016952209225197</v>
          </cell>
          <cell r="I23">
            <v>1.9494342290381663</v>
          </cell>
          <cell r="J23">
            <v>2.0780968881546853</v>
          </cell>
          <cell r="K23">
            <v>2.2090169921084302</v>
          </cell>
          <cell r="L23">
            <v>2.3040047227690925</v>
          </cell>
          <cell r="M23">
            <v>2.363908845561089</v>
          </cell>
          <cell r="P23">
            <v>33117</v>
          </cell>
          <cell r="Q23">
            <v>9.8999999999999977E-2</v>
          </cell>
        </row>
        <row r="24">
          <cell r="A24">
            <v>33147</v>
          </cell>
          <cell r="B24">
            <v>1.0469999999999999</v>
          </cell>
          <cell r="D24">
            <v>1.0469999999999999</v>
          </cell>
          <cell r="E24">
            <v>1.233366</v>
          </cell>
          <cell r="F24">
            <v>1.4060372399999999</v>
          </cell>
          <cell r="G24">
            <v>1.5761677460399999</v>
          </cell>
          <cell r="H24">
            <v>1.7164466754375598</v>
          </cell>
          <cell r="I24">
            <v>1.8571953028234398</v>
          </cell>
          <cell r="J24">
            <v>1.9797701928097871</v>
          </cell>
          <cell r="K24">
            <v>2.1044957149568035</v>
          </cell>
          <cell r="L24">
            <v>2.1949890306999458</v>
          </cell>
          <cell r="M24">
            <v>2.2520587454981444</v>
          </cell>
          <cell r="P24">
            <v>33147</v>
          </cell>
          <cell r="Q24">
            <v>4.6999999999999931E-2</v>
          </cell>
        </row>
        <row r="25">
          <cell r="A25">
            <v>33178</v>
          </cell>
          <cell r="B25">
            <v>1.0089999999999999</v>
          </cell>
          <cell r="D25">
            <v>1.0089999999999999</v>
          </cell>
          <cell r="E25">
            <v>1.1886019999999997</v>
          </cell>
          <cell r="F25">
            <v>1.3550062799999996</v>
          </cell>
          <cell r="G25">
            <v>1.5189620398799994</v>
          </cell>
          <cell r="H25">
            <v>1.6541496614293194</v>
          </cell>
          <cell r="I25">
            <v>1.7897899336665237</v>
          </cell>
          <cell r="J25">
            <v>1.9079160692885144</v>
          </cell>
          <cell r="K25">
            <v>2.0281147816536906</v>
          </cell>
          <cell r="L25">
            <v>2.1153237172647992</v>
          </cell>
          <cell r="M25">
            <v>2.1703221339136838</v>
          </cell>
          <cell r="P25">
            <v>33178</v>
          </cell>
          <cell r="Q25">
            <v>8.999999999999897E-3</v>
          </cell>
        </row>
        <row r="26">
          <cell r="A26">
            <v>33208</v>
          </cell>
          <cell r="B26">
            <v>1</v>
          </cell>
          <cell r="D26">
            <v>1</v>
          </cell>
          <cell r="E26">
            <v>1.1779999999999999</v>
          </cell>
          <cell r="F26">
            <v>1.3429199999999999</v>
          </cell>
          <cell r="G26">
            <v>1.5054133199999999</v>
          </cell>
          <cell r="H26">
            <v>1.6393951054799998</v>
          </cell>
          <cell r="I26">
            <v>1.7738255041293598</v>
          </cell>
          <cell r="J26">
            <v>1.8908979874018976</v>
          </cell>
          <cell r="K26">
            <v>2.0100245606082172</v>
          </cell>
          <cell r="L26">
            <v>2.0964556167143704</v>
          </cell>
          <cell r="M26">
            <v>2.150963462748944</v>
          </cell>
          <cell r="P26">
            <v>33208</v>
          </cell>
          <cell r="Q26">
            <v>0</v>
          </cell>
        </row>
        <row r="27">
          <cell r="A27">
            <v>33239</v>
          </cell>
          <cell r="B27">
            <v>1.1719999999999999</v>
          </cell>
          <cell r="E27">
            <v>1.1719999999999999</v>
          </cell>
          <cell r="F27">
            <v>1.3360799999999997</v>
          </cell>
          <cell r="G27">
            <v>1.4977456799999997</v>
          </cell>
          <cell r="H27">
            <v>1.6310450455199996</v>
          </cell>
          <cell r="I27">
            <v>1.7647907392526396</v>
          </cell>
          <cell r="J27">
            <v>1.8812669280433139</v>
          </cell>
          <cell r="K27">
            <v>1.9997867445100426</v>
          </cell>
          <cell r="L27">
            <v>2.0857775745239744</v>
          </cell>
          <cell r="M27">
            <v>2.1400077914615978</v>
          </cell>
          <cell r="P27">
            <v>33239</v>
          </cell>
          <cell r="Q27">
            <v>0.17199999999999993</v>
          </cell>
        </row>
        <row r="28">
          <cell r="A28">
            <v>33270</v>
          </cell>
          <cell r="B28">
            <v>1.167</v>
          </cell>
          <cell r="E28">
            <v>1.167</v>
          </cell>
          <cell r="F28">
            <v>1.3303799999999999</v>
          </cell>
          <cell r="G28">
            <v>1.4913559799999998</v>
          </cell>
          <cell r="H28">
            <v>1.6240866622199996</v>
          </cell>
          <cell r="I28">
            <v>1.7572617685220397</v>
          </cell>
          <cell r="J28">
            <v>1.8732410452444945</v>
          </cell>
          <cell r="K28">
            <v>1.9912552310948977</v>
          </cell>
          <cell r="L28">
            <v>2.0768792060319781</v>
          </cell>
          <cell r="M28">
            <v>2.1308780653888095</v>
          </cell>
          <cell r="P28">
            <v>33270</v>
          </cell>
          <cell r="Q28">
            <v>0.16700000000000004</v>
          </cell>
        </row>
        <row r="29">
          <cell r="A29">
            <v>33298</v>
          </cell>
          <cell r="B29">
            <v>1.1659999999999999</v>
          </cell>
          <cell r="E29">
            <v>1.1659999999999999</v>
          </cell>
          <cell r="F29">
            <v>1.3292399999999998</v>
          </cell>
          <cell r="G29">
            <v>1.4900780399999998</v>
          </cell>
          <cell r="H29">
            <v>1.6226949855599997</v>
          </cell>
          <cell r="I29">
            <v>1.7557559743759197</v>
          </cell>
          <cell r="J29">
            <v>1.8716358686847305</v>
          </cell>
          <cell r="K29">
            <v>1.9895489284118684</v>
          </cell>
          <cell r="L29">
            <v>2.0750995323335784</v>
          </cell>
          <cell r="M29">
            <v>2.1290521201742516</v>
          </cell>
          <cell r="P29">
            <v>33298</v>
          </cell>
          <cell r="Q29">
            <v>0.16599999999999993</v>
          </cell>
        </row>
        <row r="30">
          <cell r="A30">
            <v>33329</v>
          </cell>
          <cell r="B30">
            <v>1.1519999999999999</v>
          </cell>
          <cell r="E30">
            <v>1.1519999999999999</v>
          </cell>
          <cell r="F30">
            <v>1.3132799999999998</v>
          </cell>
          <cell r="G30">
            <v>1.4721868799999998</v>
          </cell>
          <cell r="H30">
            <v>1.6032115123199997</v>
          </cell>
          <cell r="I30">
            <v>1.7346748563302399</v>
          </cell>
          <cell r="J30">
            <v>1.8491633968480359</v>
          </cell>
          <cell r="K30">
            <v>1.965660690849462</v>
          </cell>
          <cell r="L30">
            <v>2.0501841005559887</v>
          </cell>
          <cell r="M30">
            <v>2.1034888871704442</v>
          </cell>
          <cell r="P30">
            <v>33329</v>
          </cell>
          <cell r="Q30">
            <v>0.15199999999999991</v>
          </cell>
        </row>
        <row r="31">
          <cell r="A31">
            <v>33359</v>
          </cell>
          <cell r="B31">
            <v>1.131</v>
          </cell>
          <cell r="E31">
            <v>1.131</v>
          </cell>
          <cell r="F31">
            <v>1.2893399999999999</v>
          </cell>
          <cell r="G31">
            <v>1.4453501399999999</v>
          </cell>
          <cell r="H31">
            <v>1.5739863024599998</v>
          </cell>
          <cell r="I31">
            <v>1.7030531792617198</v>
          </cell>
          <cell r="J31">
            <v>1.8154546890929935</v>
          </cell>
          <cell r="K31">
            <v>1.929828334505852</v>
          </cell>
          <cell r="L31">
            <v>2.0128109528896037</v>
          </cell>
          <cell r="M31">
            <v>2.0651440376647332</v>
          </cell>
          <cell r="P31">
            <v>33359</v>
          </cell>
          <cell r="Q31">
            <v>0.13100000000000001</v>
          </cell>
        </row>
        <row r="32">
          <cell r="A32">
            <v>33390</v>
          </cell>
          <cell r="B32">
            <v>1.1040000000000001</v>
          </cell>
          <cell r="E32">
            <v>1.1040000000000001</v>
          </cell>
          <cell r="F32">
            <v>1.2585599999999999</v>
          </cell>
          <cell r="G32">
            <v>1.4108457599999999</v>
          </cell>
          <cell r="H32">
            <v>1.53641103264</v>
          </cell>
          <cell r="I32">
            <v>1.6623967373164801</v>
          </cell>
          <cell r="J32">
            <v>1.7721149219793679</v>
          </cell>
          <cell r="K32">
            <v>1.883758162064068</v>
          </cell>
          <cell r="L32">
            <v>1.9647597630328228</v>
          </cell>
          <cell r="M32">
            <v>2.0158435168716764</v>
          </cell>
          <cell r="P32">
            <v>33390</v>
          </cell>
          <cell r="Q32">
            <v>0.10400000000000009</v>
          </cell>
        </row>
        <row r="33">
          <cell r="A33">
            <v>33420</v>
          </cell>
          <cell r="B33">
            <v>1.0840000000000001</v>
          </cell>
          <cell r="E33">
            <v>1.0840000000000001</v>
          </cell>
          <cell r="F33">
            <v>1.23576</v>
          </cell>
          <cell r="G33">
            <v>1.38528696</v>
          </cell>
          <cell r="H33">
            <v>1.5085774994399999</v>
          </cell>
          <cell r="I33">
            <v>1.6322808543940799</v>
          </cell>
          <cell r="J33">
            <v>1.7400113907840893</v>
          </cell>
          <cell r="K33">
            <v>1.8496321084034868</v>
          </cell>
          <cell r="L33">
            <v>1.9291662890648367</v>
          </cell>
          <cell r="M33">
            <v>1.9793246125805224</v>
          </cell>
          <cell r="P33">
            <v>33420</v>
          </cell>
          <cell r="Q33">
            <v>8.4000000000000075E-2</v>
          </cell>
        </row>
        <row r="34">
          <cell r="A34">
            <v>33451</v>
          </cell>
          <cell r="B34">
            <v>1.0649999999999999</v>
          </cell>
          <cell r="E34">
            <v>1.0649999999999999</v>
          </cell>
          <cell r="F34">
            <v>1.2140999999999997</v>
          </cell>
          <cell r="G34">
            <v>1.3610060999999998</v>
          </cell>
          <cell r="H34">
            <v>1.4821356428999997</v>
          </cell>
          <cell r="I34">
            <v>1.6036707656177998</v>
          </cell>
          <cell r="J34">
            <v>1.7095130361485746</v>
          </cell>
          <cell r="K34">
            <v>1.8172123574259347</v>
          </cell>
          <cell r="L34">
            <v>1.8953524887952498</v>
          </cell>
          <cell r="M34">
            <v>1.9446316535039263</v>
          </cell>
          <cell r="P34">
            <v>33451</v>
          </cell>
          <cell r="Q34">
            <v>6.4999999999999947E-2</v>
          </cell>
        </row>
        <row r="35">
          <cell r="A35">
            <v>33482</v>
          </cell>
          <cell r="B35">
            <v>1.052</v>
          </cell>
          <cell r="E35">
            <v>1.052</v>
          </cell>
          <cell r="F35">
            <v>1.1992799999999999</v>
          </cell>
          <cell r="G35">
            <v>1.3443928799999998</v>
          </cell>
          <cell r="H35">
            <v>1.4640438463199996</v>
          </cell>
          <cell r="I35">
            <v>1.5840954417182398</v>
          </cell>
          <cell r="J35">
            <v>1.6886457408716438</v>
          </cell>
          <cell r="K35">
            <v>1.7950304225465572</v>
          </cell>
          <cell r="L35">
            <v>1.8722167307160591</v>
          </cell>
          <cell r="M35">
            <v>1.9208943657146766</v>
          </cell>
          <cell r="P35">
            <v>33482</v>
          </cell>
          <cell r="Q35">
            <v>5.2000000000000046E-2</v>
          </cell>
        </row>
        <row r="36">
          <cell r="A36">
            <v>33512</v>
          </cell>
          <cell r="B36">
            <v>1.038</v>
          </cell>
          <cell r="E36">
            <v>1.038</v>
          </cell>
          <cell r="F36">
            <v>1.1833199999999999</v>
          </cell>
          <cell r="G36">
            <v>1.32650172</v>
          </cell>
          <cell r="H36">
            <v>1.4445603730799998</v>
          </cell>
          <cell r="I36">
            <v>1.56301432367256</v>
          </cell>
          <cell r="J36">
            <v>1.6661732690349491</v>
          </cell>
          <cell r="K36">
            <v>1.7711421849841509</v>
          </cell>
          <cell r="L36">
            <v>1.8473012989384692</v>
          </cell>
          <cell r="M36">
            <v>1.8953311327108695</v>
          </cell>
          <cell r="P36">
            <v>33512</v>
          </cell>
          <cell r="Q36">
            <v>3.8000000000000034E-2</v>
          </cell>
        </row>
        <row r="37">
          <cell r="A37">
            <v>33543</v>
          </cell>
          <cell r="B37">
            <v>1.0089999999999999</v>
          </cell>
          <cell r="E37">
            <v>1.0089999999999999</v>
          </cell>
          <cell r="F37">
            <v>1.1502599999999998</v>
          </cell>
          <cell r="G37">
            <v>1.2894414599999997</v>
          </cell>
          <cell r="H37">
            <v>1.4042017499399997</v>
          </cell>
          <cell r="I37">
            <v>1.5193462934350799</v>
          </cell>
          <cell r="J37">
            <v>1.6196231488017951</v>
          </cell>
          <cell r="K37">
            <v>1.7216594071763081</v>
          </cell>
          <cell r="L37">
            <v>1.7956907616848892</v>
          </cell>
          <cell r="M37">
            <v>1.8423787214886964</v>
          </cell>
          <cell r="P37">
            <v>33543</v>
          </cell>
          <cell r="Q37">
            <v>8.999999999999897E-3</v>
          </cell>
        </row>
        <row r="38">
          <cell r="A38">
            <v>33573</v>
          </cell>
          <cell r="B38">
            <v>1</v>
          </cell>
          <cell r="E38">
            <v>1</v>
          </cell>
          <cell r="F38">
            <v>1.1399999999999999</v>
          </cell>
          <cell r="G38">
            <v>1.2779399999999999</v>
          </cell>
          <cell r="H38">
            <v>1.3916766599999999</v>
          </cell>
          <cell r="I38">
            <v>1.50579414612</v>
          </cell>
          <cell r="J38">
            <v>1.60517655976392</v>
          </cell>
          <cell r="K38">
            <v>1.7063026830290469</v>
          </cell>
          <cell r="L38">
            <v>1.7796736983992958</v>
          </cell>
          <cell r="M38">
            <v>1.8259452145576776</v>
          </cell>
          <cell r="P38">
            <v>33573</v>
          </cell>
          <cell r="Q38">
            <v>0</v>
          </cell>
        </row>
        <row r="39">
          <cell r="A39">
            <v>33604</v>
          </cell>
          <cell r="B39">
            <v>1.1259999999999999</v>
          </cell>
          <cell r="F39">
            <v>1.1259999999999999</v>
          </cell>
          <cell r="G39">
            <v>1.262246</v>
          </cell>
          <cell r="H39">
            <v>1.374585894</v>
          </cell>
          <cell r="I39">
            <v>1.4873019373080001</v>
          </cell>
          <cell r="J39">
            <v>1.5854638651703281</v>
          </cell>
          <cell r="K39">
            <v>1.6853480886760588</v>
          </cell>
          <cell r="L39">
            <v>1.7578180564891293</v>
          </cell>
          <cell r="M39">
            <v>1.8035213259578466</v>
          </cell>
          <cell r="P39">
            <v>33604</v>
          </cell>
          <cell r="Q39">
            <v>0.12599999999999989</v>
          </cell>
        </row>
        <row r="40">
          <cell r="A40">
            <v>33635</v>
          </cell>
          <cell r="B40">
            <v>1.1140000000000001</v>
          </cell>
          <cell r="F40">
            <v>1.1140000000000001</v>
          </cell>
          <cell r="G40">
            <v>1.2487940000000002</v>
          </cell>
          <cell r="H40">
            <v>1.3599366660000001</v>
          </cell>
          <cell r="I40">
            <v>1.4714514726120003</v>
          </cell>
          <cell r="J40">
            <v>1.5685672698043924</v>
          </cell>
          <cell r="K40">
            <v>1.6673870078020692</v>
          </cell>
          <cell r="L40">
            <v>1.739084649137558</v>
          </cell>
          <cell r="M40">
            <v>1.7843008500151345</v>
          </cell>
          <cell r="P40">
            <v>33635</v>
          </cell>
          <cell r="Q40">
            <v>0.1140000000000001</v>
          </cell>
        </row>
        <row r="41">
          <cell r="A41">
            <v>33664</v>
          </cell>
          <cell r="B41">
            <v>1.121</v>
          </cell>
          <cell r="F41">
            <v>1.121</v>
          </cell>
          <cell r="G41">
            <v>1.2566409999999999</v>
          </cell>
          <cell r="H41">
            <v>1.3684820489999998</v>
          </cell>
          <cell r="I41">
            <v>1.480697577018</v>
          </cell>
          <cell r="J41">
            <v>1.5784236171011881</v>
          </cell>
          <cell r="K41">
            <v>1.6778643049785629</v>
          </cell>
          <cell r="L41">
            <v>1.7500124700926409</v>
          </cell>
          <cell r="M41">
            <v>1.7955127943150497</v>
          </cell>
          <cell r="P41">
            <v>33664</v>
          </cell>
          <cell r="Q41">
            <v>0.121</v>
          </cell>
        </row>
        <row r="42">
          <cell r="A42">
            <v>33695</v>
          </cell>
          <cell r="B42">
            <v>1.113</v>
          </cell>
          <cell r="F42">
            <v>1.113</v>
          </cell>
          <cell r="G42">
            <v>1.247673</v>
          </cell>
          <cell r="H42">
            <v>1.358715897</v>
          </cell>
          <cell r="I42">
            <v>1.470130600554</v>
          </cell>
          <cell r="J42">
            <v>1.5671592201905642</v>
          </cell>
          <cell r="K42">
            <v>1.6658902510625697</v>
          </cell>
          <cell r="L42">
            <v>1.73752353185826</v>
          </cell>
          <cell r="M42">
            <v>1.7826991436865749</v>
          </cell>
          <cell r="P42">
            <v>33695</v>
          </cell>
          <cell r="Q42">
            <v>0.11299999999999999</v>
          </cell>
        </row>
        <row r="43">
          <cell r="A43">
            <v>33725</v>
          </cell>
          <cell r="B43">
            <v>1.099</v>
          </cell>
          <cell r="F43">
            <v>1.099</v>
          </cell>
          <cell r="G43">
            <v>1.2319789999999999</v>
          </cell>
          <cell r="H43">
            <v>1.3416251309999998</v>
          </cell>
          <cell r="I43">
            <v>1.4516383917419999</v>
          </cell>
          <cell r="J43">
            <v>1.547446525596972</v>
          </cell>
          <cell r="K43">
            <v>1.6449356567095812</v>
          </cell>
          <cell r="L43">
            <v>1.7156678899480931</v>
          </cell>
          <cell r="M43">
            <v>1.7602752550867435</v>
          </cell>
          <cell r="P43">
            <v>33725</v>
          </cell>
          <cell r="Q43">
            <v>9.8999999999999977E-2</v>
          </cell>
        </row>
        <row r="44">
          <cell r="A44">
            <v>33756</v>
          </cell>
          <cell r="B44">
            <v>1.087</v>
          </cell>
          <cell r="F44">
            <v>1.087</v>
          </cell>
          <cell r="G44">
            <v>1.2185269999999999</v>
          </cell>
          <cell r="H44">
            <v>1.3269759029999999</v>
          </cell>
          <cell r="I44">
            <v>1.4357879270459999</v>
          </cell>
          <cell r="J44">
            <v>1.5305499302310359</v>
          </cell>
          <cell r="K44">
            <v>1.6269745758355911</v>
          </cell>
          <cell r="L44">
            <v>1.6969344825965214</v>
          </cell>
          <cell r="M44">
            <v>1.741054779144031</v>
          </cell>
          <cell r="P44">
            <v>33756</v>
          </cell>
          <cell r="Q44">
            <v>8.6999999999999966E-2</v>
          </cell>
        </row>
        <row r="45">
          <cell r="A45">
            <v>33786</v>
          </cell>
          <cell r="B45">
            <v>1.08</v>
          </cell>
          <cell r="F45">
            <v>1.08</v>
          </cell>
          <cell r="G45">
            <v>1.21068</v>
          </cell>
          <cell r="H45">
            <v>1.3184305199999999</v>
          </cell>
          <cell r="I45">
            <v>1.42654182264</v>
          </cell>
          <cell r="J45">
            <v>1.5206935829342401</v>
          </cell>
          <cell r="K45">
            <v>1.6164972786590972</v>
          </cell>
          <cell r="L45">
            <v>1.6860066616414382</v>
          </cell>
          <cell r="M45">
            <v>1.7298428348441157</v>
          </cell>
          <cell r="P45">
            <v>33786</v>
          </cell>
          <cell r="Q45">
            <v>8.0000000000000071E-2</v>
          </cell>
        </row>
        <row r="46">
          <cell r="A46">
            <v>33817</v>
          </cell>
          <cell r="B46">
            <v>1.0680000000000001</v>
          </cell>
          <cell r="F46">
            <v>1.0680000000000001</v>
          </cell>
          <cell r="G46">
            <v>1.197228</v>
          </cell>
          <cell r="H46">
            <v>1.3037812919999998</v>
          </cell>
          <cell r="I46">
            <v>1.4106913579439999</v>
          </cell>
          <cell r="J46">
            <v>1.5037969875683039</v>
          </cell>
          <cell r="K46">
            <v>1.5985361977851069</v>
          </cell>
          <cell r="L46">
            <v>1.6672732542898665</v>
          </cell>
          <cell r="M46">
            <v>1.7106223589014031</v>
          </cell>
          <cell r="P46">
            <v>33817</v>
          </cell>
          <cell r="Q46">
            <v>6.800000000000006E-2</v>
          </cell>
        </row>
        <row r="47">
          <cell r="A47">
            <v>33848</v>
          </cell>
          <cell r="B47">
            <v>1.0529999999999999</v>
          </cell>
          <cell r="F47">
            <v>1.0529999999999999</v>
          </cell>
          <cell r="G47">
            <v>1.1804129999999999</v>
          </cell>
          <cell r="H47">
            <v>1.285469757</v>
          </cell>
          <cell r="I47">
            <v>1.390878277074</v>
          </cell>
          <cell r="J47">
            <v>1.4826762433608842</v>
          </cell>
          <cell r="K47">
            <v>1.5760848466926198</v>
          </cell>
          <cell r="L47">
            <v>1.6438564951004024</v>
          </cell>
          <cell r="M47">
            <v>1.6865967639730128</v>
          </cell>
          <cell r="P47">
            <v>33848</v>
          </cell>
          <cell r="Q47">
            <v>5.2999999999999936E-2</v>
          </cell>
        </row>
        <row r="48">
          <cell r="A48">
            <v>33878</v>
          </cell>
          <cell r="B48">
            <v>1.0289999999999999</v>
          </cell>
          <cell r="F48">
            <v>1.0289999999999999</v>
          </cell>
          <cell r="G48">
            <v>1.1535089999999999</v>
          </cell>
          <cell r="H48">
            <v>1.2561713009999997</v>
          </cell>
          <cell r="I48">
            <v>1.3591773476819997</v>
          </cell>
          <cell r="J48">
            <v>1.4488830526290117</v>
          </cell>
          <cell r="K48">
            <v>1.5401626849446395</v>
          </cell>
          <cell r="L48">
            <v>1.6063896803972588</v>
          </cell>
          <cell r="M48">
            <v>1.6481558120875877</v>
          </cell>
          <cell r="P48">
            <v>33878</v>
          </cell>
          <cell r="Q48">
            <v>2.8999999999999915E-2</v>
          </cell>
        </row>
        <row r="49">
          <cell r="A49">
            <v>33909</v>
          </cell>
          <cell r="B49">
            <v>1.014</v>
          </cell>
          <cell r="F49">
            <v>1.014</v>
          </cell>
          <cell r="G49">
            <v>1.1366940000000001</v>
          </cell>
          <cell r="H49">
            <v>1.2378597660000001</v>
          </cell>
          <cell r="I49">
            <v>1.3393642668120003</v>
          </cell>
          <cell r="J49">
            <v>1.4277623084215925</v>
          </cell>
          <cell r="K49">
            <v>1.5177113338521526</v>
          </cell>
          <cell r="L49">
            <v>1.582972921207795</v>
          </cell>
          <cell r="M49">
            <v>1.6241302171591976</v>
          </cell>
          <cell r="P49">
            <v>33909</v>
          </cell>
          <cell r="Q49">
            <v>1.4000000000000012E-2</v>
          </cell>
        </row>
        <row r="50">
          <cell r="A50">
            <v>33939</v>
          </cell>
          <cell r="B50">
            <v>1</v>
          </cell>
          <cell r="F50">
            <v>1</v>
          </cell>
          <cell r="G50">
            <v>1.121</v>
          </cell>
          <cell r="H50">
            <v>1.220769</v>
          </cell>
          <cell r="I50">
            <v>1.3208720580000002</v>
          </cell>
          <cell r="J50">
            <v>1.4080496138280003</v>
          </cell>
          <cell r="K50">
            <v>1.4967567394991643</v>
          </cell>
          <cell r="L50">
            <v>1.5611172792976282</v>
          </cell>
          <cell r="M50">
            <v>1.6017063285593667</v>
          </cell>
          <cell r="P50">
            <v>33939</v>
          </cell>
          <cell r="Q50">
            <v>0</v>
          </cell>
        </row>
        <row r="51">
          <cell r="A51">
            <v>33970</v>
          </cell>
          <cell r="B51">
            <v>1.1200000000000001</v>
          </cell>
          <cell r="G51">
            <v>1.1200000000000001</v>
          </cell>
          <cell r="H51">
            <v>1.2196800000000001</v>
          </cell>
          <cell r="I51">
            <v>1.3196937600000003</v>
          </cell>
          <cell r="J51">
            <v>1.4067935481600005</v>
          </cell>
          <cell r="K51">
            <v>1.4954215416940804</v>
          </cell>
          <cell r="L51">
            <v>1.5597246679869257</v>
          </cell>
          <cell r="M51">
            <v>1.6002775093545858</v>
          </cell>
          <cell r="P51">
            <v>33970</v>
          </cell>
          <cell r="Q51">
            <v>0.12</v>
          </cell>
        </row>
        <row r="52">
          <cell r="A52">
            <v>34001</v>
          </cell>
          <cell r="B52">
            <v>1.1180000000000001</v>
          </cell>
          <cell r="G52">
            <v>1.1180000000000001</v>
          </cell>
          <cell r="H52">
            <v>1.2175020000000001</v>
          </cell>
          <cell r="I52">
            <v>1.3173371640000002</v>
          </cell>
          <cell r="J52">
            <v>1.4042814168240003</v>
          </cell>
          <cell r="K52">
            <v>1.4927511460839122</v>
          </cell>
          <cell r="L52">
            <v>1.5569394453655203</v>
          </cell>
          <cell r="M52">
            <v>1.5974198709450238</v>
          </cell>
          <cell r="P52">
            <v>34001</v>
          </cell>
          <cell r="Q52">
            <v>0.1180000000000001</v>
          </cell>
        </row>
        <row r="53">
          <cell r="A53">
            <v>34029</v>
          </cell>
          <cell r="B53">
            <v>1.1140000000000001</v>
          </cell>
          <cell r="G53">
            <v>1.1140000000000001</v>
          </cell>
          <cell r="H53">
            <v>1.2131460000000001</v>
          </cell>
          <cell r="I53">
            <v>1.3126239720000001</v>
          </cell>
          <cell r="J53">
            <v>1.3992571541520002</v>
          </cell>
          <cell r="K53">
            <v>1.4874103548635762</v>
          </cell>
          <cell r="L53">
            <v>1.5513690001227098</v>
          </cell>
          <cell r="M53">
            <v>1.5917045941259003</v>
          </cell>
          <cell r="P53">
            <v>34029</v>
          </cell>
          <cell r="Q53">
            <v>0.1140000000000001</v>
          </cell>
        </row>
        <row r="54">
          <cell r="A54">
            <v>34060</v>
          </cell>
          <cell r="B54">
            <v>1.107</v>
          </cell>
          <cell r="G54">
            <v>1.107</v>
          </cell>
          <cell r="H54">
            <v>1.2055229999999999</v>
          </cell>
          <cell r="I54">
            <v>1.3043758859999999</v>
          </cell>
          <cell r="J54">
            <v>1.390464694476</v>
          </cell>
          <cell r="K54">
            <v>1.4780639702279879</v>
          </cell>
          <cell r="L54">
            <v>1.5416207209477912</v>
          </cell>
          <cell r="M54">
            <v>1.5817028596924338</v>
          </cell>
          <cell r="P54">
            <v>34060</v>
          </cell>
          <cell r="Q54">
            <v>0.10699999999999998</v>
          </cell>
        </row>
        <row r="55">
          <cell r="A55">
            <v>34090</v>
          </cell>
          <cell r="B55">
            <v>1.0920000000000001</v>
          </cell>
          <cell r="G55">
            <v>1.0920000000000001</v>
          </cell>
          <cell r="H55">
            <v>1.1891880000000001</v>
          </cell>
          <cell r="I55">
            <v>1.2867014160000003</v>
          </cell>
          <cell r="J55">
            <v>1.3716237094560004</v>
          </cell>
          <cell r="K55">
            <v>1.4580360031517283</v>
          </cell>
          <cell r="L55">
            <v>1.5207315512872526</v>
          </cell>
          <cell r="M55">
            <v>1.5602705716207212</v>
          </cell>
          <cell r="P55">
            <v>34090</v>
          </cell>
          <cell r="Q55">
            <v>9.2000000000000082E-2</v>
          </cell>
        </row>
        <row r="56">
          <cell r="A56">
            <v>34121</v>
          </cell>
          <cell r="B56">
            <v>1.0760000000000001</v>
          </cell>
          <cell r="G56">
            <v>1.0760000000000001</v>
          </cell>
          <cell r="H56">
            <v>1.171764</v>
          </cell>
          <cell r="I56">
            <v>1.2678486480000002</v>
          </cell>
          <cell r="J56">
            <v>1.3515266587680004</v>
          </cell>
          <cell r="K56">
            <v>1.4366728382703844</v>
          </cell>
          <cell r="L56">
            <v>1.4984497703160109</v>
          </cell>
          <cell r="M56">
            <v>1.5374094643442273</v>
          </cell>
          <cell r="P56">
            <v>34121</v>
          </cell>
          <cell r="Q56">
            <v>7.6000000000000068E-2</v>
          </cell>
        </row>
        <row r="57">
          <cell r="A57">
            <v>34151</v>
          </cell>
          <cell r="B57">
            <v>1.071</v>
          </cell>
          <cell r="G57">
            <v>1.071</v>
          </cell>
          <cell r="H57">
            <v>1.1663189999999999</v>
          </cell>
          <cell r="I57">
            <v>1.261957158</v>
          </cell>
          <cell r="J57">
            <v>1.345246330428</v>
          </cell>
          <cell r="K57">
            <v>1.429996849244964</v>
          </cell>
          <cell r="L57">
            <v>1.4914867137624972</v>
          </cell>
          <cell r="M57">
            <v>1.5302653683203222</v>
          </cell>
          <cell r="P57">
            <v>34151</v>
          </cell>
          <cell r="Q57">
            <v>7.0999999999999952E-2</v>
          </cell>
        </row>
        <row r="58">
          <cell r="A58">
            <v>34182</v>
          </cell>
          <cell r="B58">
            <v>1.0609999999999999</v>
          </cell>
          <cell r="G58">
            <v>1.0609999999999999</v>
          </cell>
          <cell r="H58">
            <v>1.1554289999999998</v>
          </cell>
          <cell r="I58">
            <v>1.250174178</v>
          </cell>
          <cell r="J58">
            <v>1.332685673748</v>
          </cell>
          <cell r="K58">
            <v>1.416644871194124</v>
          </cell>
          <cell r="L58">
            <v>1.4775606006554711</v>
          </cell>
          <cell r="M58">
            <v>1.5159771762725134</v>
          </cell>
          <cell r="P58">
            <v>34182</v>
          </cell>
          <cell r="Q58">
            <v>6.0999999999999943E-2</v>
          </cell>
        </row>
        <row r="59">
          <cell r="A59">
            <v>34213</v>
          </cell>
          <cell r="B59">
            <v>1.0389999999999999</v>
          </cell>
          <cell r="G59">
            <v>1.0389999999999999</v>
          </cell>
          <cell r="H59">
            <v>1.1314709999999999</v>
          </cell>
          <cell r="I59">
            <v>1.2242516219999999</v>
          </cell>
          <cell r="J59">
            <v>1.3050522290519999</v>
          </cell>
          <cell r="K59">
            <v>1.3872705194822759</v>
          </cell>
          <cell r="L59">
            <v>1.4469231518200136</v>
          </cell>
          <cell r="M59">
            <v>1.4845431537673339</v>
          </cell>
          <cell r="P59">
            <v>34213</v>
          </cell>
          <cell r="Q59">
            <v>3.8999999999999924E-2</v>
          </cell>
        </row>
        <row r="60">
          <cell r="A60">
            <v>34243</v>
          </cell>
          <cell r="B60">
            <v>1.0269999999999999</v>
          </cell>
          <cell r="G60">
            <v>1.0269999999999999</v>
          </cell>
          <cell r="H60">
            <v>1.1184029999999998</v>
          </cell>
          <cell r="I60">
            <v>1.2101120459999999</v>
          </cell>
          <cell r="J60">
            <v>1.2899794410359999</v>
          </cell>
          <cell r="K60">
            <v>1.3712481458212677</v>
          </cell>
          <cell r="L60">
            <v>1.4302118160915822</v>
          </cell>
          <cell r="M60">
            <v>1.4673973233099633</v>
          </cell>
          <cell r="P60">
            <v>34243</v>
          </cell>
          <cell r="Q60">
            <v>2.6999999999999913E-2</v>
          </cell>
        </row>
        <row r="61">
          <cell r="A61">
            <v>34274</v>
          </cell>
          <cell r="B61">
            <v>1.0009999999999999</v>
          </cell>
          <cell r="G61">
            <v>1.0009999999999999</v>
          </cell>
          <cell r="H61">
            <v>1.0900889999999999</v>
          </cell>
          <cell r="I61">
            <v>1.179476298</v>
          </cell>
          <cell r="J61">
            <v>1.257321733668</v>
          </cell>
          <cell r="K61">
            <v>1.3365330028890841</v>
          </cell>
          <cell r="L61">
            <v>1.3940039220133145</v>
          </cell>
          <cell r="M61">
            <v>1.4302480239856608</v>
          </cell>
          <cell r="P61">
            <v>34274</v>
          </cell>
          <cell r="Q61">
            <v>9.9999999999988987E-4</v>
          </cell>
        </row>
        <row r="62">
          <cell r="A62">
            <v>34304</v>
          </cell>
          <cell r="B62">
            <v>1</v>
          </cell>
          <cell r="G62">
            <v>1</v>
          </cell>
          <cell r="H62">
            <v>1.089</v>
          </cell>
          <cell r="I62">
            <v>1.1782980000000001</v>
          </cell>
          <cell r="J62">
            <v>1.2560656680000002</v>
          </cell>
          <cell r="K62">
            <v>1.3351978050840001</v>
          </cell>
          <cell r="L62">
            <v>1.3926113107026119</v>
          </cell>
          <cell r="M62">
            <v>1.4288192047808799</v>
          </cell>
          <cell r="P62">
            <v>34304</v>
          </cell>
          <cell r="Q62">
            <v>0</v>
          </cell>
        </row>
        <row r="63">
          <cell r="A63">
            <v>34335</v>
          </cell>
          <cell r="B63">
            <v>1.0860000000000001</v>
          </cell>
          <cell r="G63">
            <v>0</v>
          </cell>
          <cell r="H63">
            <v>1.0860000000000001</v>
          </cell>
          <cell r="I63">
            <v>1.1750520000000002</v>
          </cell>
          <cell r="J63">
            <v>1.2526054320000002</v>
          </cell>
          <cell r="K63">
            <v>1.3315195742160002</v>
          </cell>
          <cell r="L63">
            <v>1.3887749159072882</v>
          </cell>
          <cell r="M63">
            <v>1.4248830637208778</v>
          </cell>
          <cell r="P63">
            <v>34335</v>
          </cell>
          <cell r="Q63">
            <v>8.6000000000000076E-2</v>
          </cell>
        </row>
        <row r="64">
          <cell r="A64">
            <v>34366</v>
          </cell>
          <cell r="B64">
            <v>1.075</v>
          </cell>
          <cell r="G64">
            <v>0</v>
          </cell>
          <cell r="H64">
            <v>1.075</v>
          </cell>
          <cell r="I64">
            <v>1.1631500000000001</v>
          </cell>
          <cell r="J64">
            <v>1.2399179000000002</v>
          </cell>
          <cell r="K64">
            <v>1.3180327277000001</v>
          </cell>
          <cell r="L64">
            <v>1.3747081349911001</v>
          </cell>
          <cell r="M64">
            <v>1.4104505465008688</v>
          </cell>
          <cell r="P64">
            <v>34366</v>
          </cell>
          <cell r="Q64">
            <v>7.4999999999999997E-2</v>
          </cell>
        </row>
        <row r="65">
          <cell r="A65">
            <v>34394</v>
          </cell>
          <cell r="B65">
            <v>1.0720000000000001</v>
          </cell>
          <cell r="G65">
            <v>0</v>
          </cell>
          <cell r="H65">
            <v>1.0720000000000001</v>
          </cell>
          <cell r="I65">
            <v>1.159904</v>
          </cell>
          <cell r="J65">
            <v>1.236457664</v>
          </cell>
          <cell r="K65">
            <v>1.314354496832</v>
          </cell>
          <cell r="L65">
            <v>1.370871740195776</v>
          </cell>
          <cell r="M65">
            <v>1.4065144054408663</v>
          </cell>
          <cell r="P65">
            <v>34394</v>
          </cell>
          <cell r="Q65">
            <v>7.2000000000000064E-2</v>
          </cell>
        </row>
        <row r="66">
          <cell r="A66">
            <v>34425</v>
          </cell>
          <cell r="B66">
            <v>1.06</v>
          </cell>
          <cell r="G66">
            <v>0</v>
          </cell>
          <cell r="H66">
            <v>1.06</v>
          </cell>
          <cell r="I66">
            <v>1.1469200000000002</v>
          </cell>
          <cell r="J66">
            <v>1.2226167200000002</v>
          </cell>
          <cell r="K66">
            <v>1.2996415733600002</v>
          </cell>
          <cell r="L66">
            <v>1.3555261610144802</v>
          </cell>
          <cell r="M66">
            <v>1.3907698412008567</v>
          </cell>
          <cell r="P66">
            <v>34425</v>
          </cell>
          <cell r="Q66">
            <v>6.0000000000000053E-2</v>
          </cell>
        </row>
        <row r="67">
          <cell r="A67">
            <v>34455</v>
          </cell>
          <cell r="B67">
            <v>1.0549999999999999</v>
          </cell>
          <cell r="G67">
            <v>0</v>
          </cell>
          <cell r="H67">
            <v>1.0549999999999999</v>
          </cell>
          <cell r="I67">
            <v>1.14151</v>
          </cell>
          <cell r="J67">
            <v>1.2168496600000001</v>
          </cell>
          <cell r="K67">
            <v>1.2935111885799999</v>
          </cell>
          <cell r="L67">
            <v>1.3491321696889398</v>
          </cell>
          <cell r="M67">
            <v>1.3842096061008522</v>
          </cell>
          <cell r="P67">
            <v>34455</v>
          </cell>
          <cell r="Q67">
            <v>5.4999999999999938E-2</v>
          </cell>
        </row>
        <row r="68">
          <cell r="A68">
            <v>34486</v>
          </cell>
          <cell r="B68">
            <v>1.04</v>
          </cell>
          <cell r="G68">
            <v>0</v>
          </cell>
          <cell r="H68">
            <v>1.04</v>
          </cell>
          <cell r="I68">
            <v>1.1252800000000001</v>
          </cell>
          <cell r="J68">
            <v>1.19954848</v>
          </cell>
          <cell r="K68">
            <v>1.27512003424</v>
          </cell>
          <cell r="L68">
            <v>1.3299501957123199</v>
          </cell>
          <cell r="M68">
            <v>1.3645289008008403</v>
          </cell>
          <cell r="P68">
            <v>34486</v>
          </cell>
          <cell r="Q68">
            <v>0.04</v>
          </cell>
        </row>
        <row r="69">
          <cell r="A69">
            <v>34516</v>
          </cell>
          <cell r="B69">
            <v>1.034</v>
          </cell>
          <cell r="G69">
            <v>0</v>
          </cell>
          <cell r="H69">
            <v>1.034</v>
          </cell>
          <cell r="I69">
            <v>1.1187880000000001</v>
          </cell>
          <cell r="J69">
            <v>1.1926280080000002</v>
          </cell>
          <cell r="K69">
            <v>1.2677635725040002</v>
          </cell>
          <cell r="L69">
            <v>1.322277406121672</v>
          </cell>
          <cell r="M69">
            <v>1.3566566186808355</v>
          </cell>
          <cell r="P69">
            <v>34516</v>
          </cell>
          <cell r="Q69">
            <v>3.400000000000003E-2</v>
          </cell>
        </row>
        <row r="70">
          <cell r="A70">
            <v>34547</v>
          </cell>
          <cell r="B70">
            <v>1.028</v>
          </cell>
          <cell r="G70">
            <v>0</v>
          </cell>
          <cell r="H70">
            <v>1.028</v>
          </cell>
          <cell r="I70">
            <v>1.1122960000000002</v>
          </cell>
          <cell r="J70">
            <v>1.1857075360000002</v>
          </cell>
          <cell r="K70">
            <v>1.2604071107680002</v>
          </cell>
          <cell r="L70">
            <v>1.3146046165310241</v>
          </cell>
          <cell r="M70">
            <v>1.3487843365608307</v>
          </cell>
          <cell r="P70">
            <v>34547</v>
          </cell>
          <cell r="Q70">
            <v>2.8000000000000025E-2</v>
          </cell>
        </row>
        <row r="71">
          <cell r="A71">
            <v>34578</v>
          </cell>
          <cell r="B71">
            <v>1.0169999999999999</v>
          </cell>
          <cell r="G71">
            <v>0</v>
          </cell>
          <cell r="H71">
            <v>1.0169999999999999</v>
          </cell>
          <cell r="I71">
            <v>1.1003939999999999</v>
          </cell>
          <cell r="J71">
            <v>1.1730200039999998</v>
          </cell>
          <cell r="K71">
            <v>1.2469202642519999</v>
          </cell>
          <cell r="L71">
            <v>1.3005378356148358</v>
          </cell>
          <cell r="M71">
            <v>1.3343518193408215</v>
          </cell>
          <cell r="P71">
            <v>34578</v>
          </cell>
          <cell r="Q71">
            <v>1.6999999999999904E-2</v>
          </cell>
        </row>
        <row r="72">
          <cell r="A72">
            <v>34608</v>
          </cell>
          <cell r="B72">
            <v>1.012</v>
          </cell>
          <cell r="G72">
            <v>0</v>
          </cell>
          <cell r="H72">
            <v>1.012</v>
          </cell>
          <cell r="I72">
            <v>1.0949840000000002</v>
          </cell>
          <cell r="J72">
            <v>1.1672529440000003</v>
          </cell>
          <cell r="K72">
            <v>1.2407898794720003</v>
          </cell>
          <cell r="L72">
            <v>1.2941438442892961</v>
          </cell>
          <cell r="M72">
            <v>1.3277915842408179</v>
          </cell>
          <cell r="P72">
            <v>34608</v>
          </cell>
          <cell r="Q72">
            <v>1.2000000000000011E-2</v>
          </cell>
        </row>
        <row r="73">
          <cell r="A73">
            <v>34639</v>
          </cell>
          <cell r="B73">
            <v>1.006</v>
          </cell>
          <cell r="G73">
            <v>0</v>
          </cell>
          <cell r="H73">
            <v>1.006</v>
          </cell>
          <cell r="I73">
            <v>1.088492</v>
          </cell>
          <cell r="J73">
            <v>1.1603324720000001</v>
          </cell>
          <cell r="K73">
            <v>1.233433417736</v>
          </cell>
          <cell r="L73">
            <v>1.286471054698648</v>
          </cell>
          <cell r="M73">
            <v>1.3199193021208129</v>
          </cell>
          <cell r="P73">
            <v>34639</v>
          </cell>
          <cell r="Q73">
            <v>6.0000000000000053E-3</v>
          </cell>
        </row>
        <row r="74">
          <cell r="A74">
            <v>34669</v>
          </cell>
          <cell r="B74">
            <v>1</v>
          </cell>
          <cell r="G74">
            <v>0</v>
          </cell>
          <cell r="H74">
            <v>1</v>
          </cell>
          <cell r="I74">
            <v>1.0820000000000001</v>
          </cell>
          <cell r="J74">
            <v>1.1534120000000001</v>
          </cell>
          <cell r="K74">
            <v>1.226076956</v>
          </cell>
          <cell r="L74">
            <v>1.2787982651079999</v>
          </cell>
          <cell r="M74">
            <v>1.3120470200008079</v>
          </cell>
          <cell r="P74">
            <v>34669</v>
          </cell>
          <cell r="Q74">
            <v>0</v>
          </cell>
        </row>
        <row r="75">
          <cell r="A75">
            <v>34700</v>
          </cell>
          <cell r="B75">
            <v>1.079</v>
          </cell>
          <cell r="G75">
            <v>0</v>
          </cell>
          <cell r="H75">
            <v>0</v>
          </cell>
          <cell r="I75">
            <v>1.079</v>
          </cell>
          <cell r="J75">
            <v>1.1502140000000001</v>
          </cell>
          <cell r="K75">
            <v>1.2226774819999999</v>
          </cell>
          <cell r="L75">
            <v>1.2752526137259999</v>
          </cell>
          <cell r="M75">
            <v>1.3084091816828758</v>
          </cell>
          <cell r="P75">
            <v>34700</v>
          </cell>
          <cell r="Q75">
            <v>7.8999999999999959E-2</v>
          </cell>
        </row>
        <row r="76">
          <cell r="A76">
            <v>34731</v>
          </cell>
          <cell r="B76">
            <v>1.0720000000000001</v>
          </cell>
          <cell r="G76">
            <v>0</v>
          </cell>
          <cell r="H76">
            <v>0</v>
          </cell>
          <cell r="I76">
            <v>1.0720000000000001</v>
          </cell>
          <cell r="J76">
            <v>1.1427520000000002</v>
          </cell>
          <cell r="K76">
            <v>1.2147453760000002</v>
          </cell>
          <cell r="L76">
            <v>1.2669794271680002</v>
          </cell>
          <cell r="M76">
            <v>1.2999208922743681</v>
          </cell>
          <cell r="P76">
            <v>34731</v>
          </cell>
          <cell r="Q76">
            <v>7.2000000000000064E-2</v>
          </cell>
        </row>
        <row r="77">
          <cell r="A77">
            <v>34759</v>
          </cell>
          <cell r="B77">
            <v>1.0669999999999999</v>
          </cell>
          <cell r="G77">
            <v>0</v>
          </cell>
          <cell r="H77">
            <v>0</v>
          </cell>
          <cell r="I77">
            <v>1.0669999999999999</v>
          </cell>
          <cell r="J77">
            <v>1.1374219999999999</v>
          </cell>
          <cell r="K77">
            <v>1.2090795859999999</v>
          </cell>
          <cell r="L77">
            <v>1.2610700081979997</v>
          </cell>
          <cell r="M77">
            <v>1.2938578284111477</v>
          </cell>
          <cell r="P77">
            <v>34759</v>
          </cell>
          <cell r="Q77">
            <v>6.6999999999999948E-2</v>
          </cell>
        </row>
        <row r="78">
          <cell r="A78">
            <v>34790</v>
          </cell>
          <cell r="B78">
            <v>1.06</v>
          </cell>
          <cell r="G78">
            <v>0</v>
          </cell>
          <cell r="H78">
            <v>0</v>
          </cell>
          <cell r="I78">
            <v>1.06</v>
          </cell>
          <cell r="J78">
            <v>1.1299600000000001</v>
          </cell>
          <cell r="K78">
            <v>1.2011474799999999</v>
          </cell>
          <cell r="L78">
            <v>1.2527968216399998</v>
          </cell>
          <cell r="M78">
            <v>1.2853695390026398</v>
          </cell>
          <cell r="P78">
            <v>34790</v>
          </cell>
          <cell r="Q78">
            <v>6.0000000000000053E-2</v>
          </cell>
        </row>
        <row r="79">
          <cell r="A79">
            <v>34820</v>
          </cell>
          <cell r="B79">
            <v>1.054</v>
          </cell>
          <cell r="G79">
            <v>0</v>
          </cell>
          <cell r="H79">
            <v>0</v>
          </cell>
          <cell r="I79">
            <v>1.054</v>
          </cell>
          <cell r="J79">
            <v>1.123564</v>
          </cell>
          <cell r="K79">
            <v>1.194348532</v>
          </cell>
          <cell r="L79">
            <v>1.245705518876</v>
          </cell>
          <cell r="M79">
            <v>1.2780938623667761</v>
          </cell>
          <cell r="P79">
            <v>34820</v>
          </cell>
          <cell r="Q79">
            <v>5.4000000000000048E-2</v>
          </cell>
        </row>
        <row r="80">
          <cell r="A80">
            <v>34851</v>
          </cell>
          <cell r="B80">
            <v>1.0469999999999999</v>
          </cell>
          <cell r="G80">
            <v>0</v>
          </cell>
          <cell r="H80">
            <v>0</v>
          </cell>
          <cell r="I80">
            <v>1.0469999999999999</v>
          </cell>
          <cell r="J80">
            <v>1.1161019999999999</v>
          </cell>
          <cell r="K80">
            <v>1.1864164259999999</v>
          </cell>
          <cell r="L80">
            <v>1.2374323323179999</v>
          </cell>
          <cell r="M80">
            <v>1.2696055729582678</v>
          </cell>
          <cell r="P80">
            <v>34851</v>
          </cell>
          <cell r="Q80">
            <v>4.6999999999999931E-2</v>
          </cell>
        </row>
        <row r="81">
          <cell r="A81">
            <v>34881</v>
          </cell>
          <cell r="B81">
            <v>1.04</v>
          </cell>
          <cell r="G81">
            <v>0</v>
          </cell>
          <cell r="H81">
            <v>0</v>
          </cell>
          <cell r="I81">
            <v>1.04</v>
          </cell>
          <cell r="J81">
            <v>1.1086400000000001</v>
          </cell>
          <cell r="K81">
            <v>1.1784843199999999</v>
          </cell>
          <cell r="L81">
            <v>1.2291591457599997</v>
          </cell>
          <cell r="M81">
            <v>1.2611172835497597</v>
          </cell>
          <cell r="P81">
            <v>34881</v>
          </cell>
          <cell r="Q81">
            <v>0.04</v>
          </cell>
        </row>
        <row r="82">
          <cell r="A82">
            <v>34912</v>
          </cell>
          <cell r="B82">
            <v>1.0309999999999999</v>
          </cell>
          <cell r="G82">
            <v>0</v>
          </cell>
          <cell r="H82">
            <v>0</v>
          </cell>
          <cell r="I82">
            <v>1.0309999999999999</v>
          </cell>
          <cell r="J82">
            <v>1.099046</v>
          </cell>
          <cell r="K82">
            <v>1.1682858979999999</v>
          </cell>
          <cell r="L82">
            <v>1.2185221916139999</v>
          </cell>
          <cell r="M82">
            <v>1.2502037685959639</v>
          </cell>
          <cell r="P82">
            <v>34912</v>
          </cell>
          <cell r="Q82">
            <v>3.0999999999999917E-2</v>
          </cell>
        </row>
        <row r="83">
          <cell r="A83">
            <v>34943</v>
          </cell>
          <cell r="B83">
            <v>1.014</v>
          </cell>
          <cell r="G83">
            <v>0</v>
          </cell>
          <cell r="H83">
            <v>0</v>
          </cell>
          <cell r="I83">
            <v>1.014</v>
          </cell>
          <cell r="J83">
            <v>1.080924</v>
          </cell>
          <cell r="K83">
            <v>1.149022212</v>
          </cell>
          <cell r="L83">
            <v>1.1984301671159998</v>
          </cell>
          <cell r="M83">
            <v>1.2295893514610159</v>
          </cell>
          <cell r="P83">
            <v>34943</v>
          </cell>
          <cell r="Q83">
            <v>1.4000000000000012E-2</v>
          </cell>
        </row>
        <row r="84">
          <cell r="A84">
            <v>34973</v>
          </cell>
          <cell r="B84">
            <v>1.008</v>
          </cell>
          <cell r="G84">
            <v>0</v>
          </cell>
          <cell r="H84">
            <v>0</v>
          </cell>
          <cell r="I84">
            <v>1.008</v>
          </cell>
          <cell r="J84">
            <v>1.0745280000000001</v>
          </cell>
          <cell r="K84">
            <v>1.1422232640000001</v>
          </cell>
          <cell r="L84">
            <v>1.191338864352</v>
          </cell>
          <cell r="M84">
            <v>1.222313674825152</v>
          </cell>
          <cell r="P84">
            <v>34973</v>
          </cell>
          <cell r="Q84">
            <v>8.0000000000000071E-3</v>
          </cell>
        </row>
        <row r="85">
          <cell r="A85">
            <v>35004</v>
          </cell>
          <cell r="B85">
            <v>1.0009999999999999</v>
          </cell>
          <cell r="G85">
            <v>0</v>
          </cell>
          <cell r="H85">
            <v>0</v>
          </cell>
          <cell r="I85">
            <v>1.0009999999999999</v>
          </cell>
          <cell r="J85">
            <v>1.0670659999999998</v>
          </cell>
          <cell r="K85">
            <v>1.1342911579999997</v>
          </cell>
          <cell r="L85">
            <v>1.1830656777939996</v>
          </cell>
          <cell r="M85">
            <v>1.2138253854166436</v>
          </cell>
          <cell r="P85">
            <v>35004</v>
          </cell>
          <cell r="Q85">
            <v>9.9999999999988987E-4</v>
          </cell>
        </row>
        <row r="86">
          <cell r="A86">
            <v>35034</v>
          </cell>
          <cell r="B86">
            <v>1</v>
          </cell>
          <cell r="G86">
            <v>0</v>
          </cell>
          <cell r="H86">
            <v>0</v>
          </cell>
          <cell r="I86">
            <v>1</v>
          </cell>
          <cell r="J86">
            <v>1.0660000000000001</v>
          </cell>
          <cell r="K86">
            <v>1.1331580000000001</v>
          </cell>
          <cell r="L86">
            <v>1.181883794</v>
          </cell>
          <cell r="M86">
            <v>1.2126127726439999</v>
          </cell>
          <cell r="P86">
            <v>35034</v>
          </cell>
          <cell r="Q86">
            <v>0</v>
          </cell>
        </row>
        <row r="87">
          <cell r="A87">
            <v>35065</v>
          </cell>
          <cell r="B87">
            <v>1.0620000000000001</v>
          </cell>
          <cell r="G87">
            <v>0</v>
          </cell>
          <cell r="H87">
            <v>0</v>
          </cell>
          <cell r="I87">
            <v>0</v>
          </cell>
          <cell r="J87">
            <v>1.0620000000000001</v>
          </cell>
          <cell r="K87">
            <v>1.128906</v>
          </cell>
          <cell r="L87">
            <v>1.1774489579999998</v>
          </cell>
          <cell r="M87">
            <v>1.2080626309079998</v>
          </cell>
          <cell r="P87">
            <v>35065</v>
          </cell>
          <cell r="Q87">
            <v>6.2000000000000055E-2</v>
          </cell>
        </row>
        <row r="88">
          <cell r="A88">
            <v>35096</v>
          </cell>
          <cell r="B88">
            <v>1.06</v>
          </cell>
          <cell r="G88">
            <v>0</v>
          </cell>
          <cell r="H88">
            <v>0</v>
          </cell>
          <cell r="I88">
            <v>0</v>
          </cell>
          <cell r="J88">
            <v>1.06</v>
          </cell>
          <cell r="K88">
            <v>1.1267799999999999</v>
          </cell>
          <cell r="L88">
            <v>1.1752315399999997</v>
          </cell>
          <cell r="M88">
            <v>1.2057875600399997</v>
          </cell>
          <cell r="P88">
            <v>35096</v>
          </cell>
          <cell r="Q88">
            <v>6.0000000000000053E-2</v>
          </cell>
        </row>
        <row r="89">
          <cell r="A89">
            <v>35125</v>
          </cell>
          <cell r="B89">
            <v>1.054</v>
          </cell>
          <cell r="G89">
            <v>0</v>
          </cell>
          <cell r="H89">
            <v>0</v>
          </cell>
          <cell r="I89">
            <v>0</v>
          </cell>
          <cell r="J89">
            <v>1.054</v>
          </cell>
          <cell r="K89">
            <v>1.1204019999999999</v>
          </cell>
          <cell r="L89">
            <v>1.1685792859999997</v>
          </cell>
          <cell r="M89">
            <v>1.1989623474359998</v>
          </cell>
          <cell r="P89">
            <v>35125</v>
          </cell>
          <cell r="Q89">
            <v>5.4000000000000048E-2</v>
          </cell>
        </row>
        <row r="90">
          <cell r="A90">
            <v>35156</v>
          </cell>
          <cell r="B90">
            <v>1.0469999999999999</v>
          </cell>
          <cell r="G90">
            <v>0</v>
          </cell>
          <cell r="H90">
            <v>0</v>
          </cell>
          <cell r="I90">
            <v>0</v>
          </cell>
          <cell r="J90">
            <v>1.0469999999999999</v>
          </cell>
          <cell r="K90">
            <v>1.1129609999999999</v>
          </cell>
          <cell r="L90">
            <v>1.1608183229999998</v>
          </cell>
          <cell r="M90">
            <v>1.1909995993979998</v>
          </cell>
          <cell r="P90">
            <v>35156</v>
          </cell>
          <cell r="Q90">
            <v>4.6999999999999931E-2</v>
          </cell>
        </row>
        <row r="91">
          <cell r="A91">
            <v>35186</v>
          </cell>
          <cell r="B91">
            <v>1.036</v>
          </cell>
          <cell r="G91">
            <v>0</v>
          </cell>
          <cell r="H91">
            <v>0</v>
          </cell>
          <cell r="I91">
            <v>0</v>
          </cell>
          <cell r="J91">
            <v>1.036</v>
          </cell>
          <cell r="K91">
            <v>1.1012679999999999</v>
          </cell>
          <cell r="L91">
            <v>1.1486225239999999</v>
          </cell>
          <cell r="M91">
            <v>1.1784867096239999</v>
          </cell>
          <cell r="P91">
            <v>35186</v>
          </cell>
          <cell r="Q91">
            <v>3.6000000000000032E-2</v>
          </cell>
        </row>
        <row r="92">
          <cell r="A92">
            <v>35217</v>
          </cell>
          <cell r="B92">
            <v>1.028</v>
          </cell>
          <cell r="G92">
            <v>0</v>
          </cell>
          <cell r="H92">
            <v>0</v>
          </cell>
          <cell r="I92">
            <v>0</v>
          </cell>
          <cell r="J92">
            <v>1.028</v>
          </cell>
          <cell r="K92">
            <v>1.0927640000000001</v>
          </cell>
          <cell r="L92">
            <v>1.139752852</v>
          </cell>
          <cell r="M92">
            <v>1.1693864261519999</v>
          </cell>
          <cell r="P92">
            <v>35217</v>
          </cell>
          <cell r="Q92">
            <v>2.8000000000000025E-2</v>
          </cell>
        </row>
        <row r="93">
          <cell r="A93">
            <v>35247</v>
          </cell>
          <cell r="B93">
            <v>1.0229999999999999</v>
          </cell>
          <cell r="G93">
            <v>0</v>
          </cell>
          <cell r="H93">
            <v>0</v>
          </cell>
          <cell r="I93">
            <v>0</v>
          </cell>
          <cell r="J93">
            <v>1.0229999999999999</v>
          </cell>
          <cell r="K93">
            <v>1.0874489999999999</v>
          </cell>
          <cell r="L93">
            <v>1.1342093069999999</v>
          </cell>
          <cell r="M93">
            <v>1.1636987489819999</v>
          </cell>
          <cell r="P93">
            <v>35247</v>
          </cell>
          <cell r="Q93">
            <v>2.2999999999999909E-2</v>
          </cell>
        </row>
        <row r="94">
          <cell r="A94">
            <v>35278</v>
          </cell>
          <cell r="B94">
            <v>1.02</v>
          </cell>
          <cell r="G94">
            <v>0</v>
          </cell>
          <cell r="H94">
            <v>0</v>
          </cell>
          <cell r="I94">
            <v>0</v>
          </cell>
          <cell r="J94">
            <v>1.02</v>
          </cell>
          <cell r="K94">
            <v>1.08426</v>
          </cell>
          <cell r="L94">
            <v>1.1308831799999999</v>
          </cell>
          <cell r="M94">
            <v>1.16028614268</v>
          </cell>
          <cell r="P94">
            <v>35278</v>
          </cell>
          <cell r="Q94">
            <v>0.02</v>
          </cell>
        </row>
        <row r="95">
          <cell r="A95">
            <v>35309</v>
          </cell>
          <cell r="B95">
            <v>1.016</v>
          </cell>
          <cell r="G95">
            <v>0</v>
          </cell>
          <cell r="H95">
            <v>0</v>
          </cell>
          <cell r="I95">
            <v>0</v>
          </cell>
          <cell r="J95">
            <v>1.016</v>
          </cell>
          <cell r="K95">
            <v>1.0800079999999999</v>
          </cell>
          <cell r="L95">
            <v>1.1264483439999997</v>
          </cell>
          <cell r="M95">
            <v>1.1557360009439996</v>
          </cell>
          <cell r="P95">
            <v>35309</v>
          </cell>
          <cell r="Q95">
            <v>1.6000000000000014E-2</v>
          </cell>
        </row>
        <row r="96">
          <cell r="A96">
            <v>35339</v>
          </cell>
          <cell r="B96">
            <v>1.0109999999999999</v>
          </cell>
          <cell r="G96">
            <v>0</v>
          </cell>
          <cell r="H96">
            <v>0</v>
          </cell>
          <cell r="I96">
            <v>0</v>
          </cell>
          <cell r="J96">
            <v>1.0109999999999999</v>
          </cell>
          <cell r="K96">
            <v>1.0746929999999999</v>
          </cell>
          <cell r="L96">
            <v>1.1209047989999998</v>
          </cell>
          <cell r="M96">
            <v>1.1500483237739998</v>
          </cell>
          <cell r="P96">
            <v>35339</v>
          </cell>
          <cell r="Q96">
            <v>1.0999999999999899E-2</v>
          </cell>
        </row>
        <row r="97">
          <cell r="A97">
            <v>35370</v>
          </cell>
          <cell r="B97">
            <v>1.004</v>
          </cell>
          <cell r="G97">
            <v>0</v>
          </cell>
          <cell r="H97">
            <v>0</v>
          </cell>
          <cell r="I97">
            <v>0</v>
          </cell>
          <cell r="J97">
            <v>1.004</v>
          </cell>
          <cell r="K97">
            <v>1.0672519999999999</v>
          </cell>
          <cell r="L97">
            <v>1.1131438359999999</v>
          </cell>
          <cell r="M97">
            <v>1.142085575736</v>
          </cell>
          <cell r="P97">
            <v>35370</v>
          </cell>
          <cell r="Q97">
            <v>4.0000000000000036E-3</v>
          </cell>
        </row>
        <row r="98">
          <cell r="A98">
            <v>35400</v>
          </cell>
          <cell r="B98">
            <v>1</v>
          </cell>
          <cell r="G98">
            <v>0</v>
          </cell>
          <cell r="H98">
            <v>0</v>
          </cell>
          <cell r="I98">
            <v>0</v>
          </cell>
          <cell r="J98">
            <v>1</v>
          </cell>
          <cell r="K98">
            <v>1.0629999999999999</v>
          </cell>
          <cell r="L98">
            <v>1.1087089999999999</v>
          </cell>
          <cell r="M98">
            <v>1.1375354339999999</v>
          </cell>
          <cell r="P98">
            <v>35400</v>
          </cell>
          <cell r="Q98">
            <v>0</v>
          </cell>
        </row>
        <row r="99">
          <cell r="A99">
            <v>35431</v>
          </cell>
          <cell r="B99">
            <v>1.0589999999999999</v>
          </cell>
          <cell r="G99">
            <v>0</v>
          </cell>
          <cell r="H99">
            <v>0</v>
          </cell>
          <cell r="I99">
            <v>0</v>
          </cell>
          <cell r="J99">
            <v>0</v>
          </cell>
          <cell r="K99">
            <v>1.0589999999999999</v>
          </cell>
          <cell r="L99">
            <v>1.1045369999999999</v>
          </cell>
          <cell r="M99">
            <v>1.1332549619999999</v>
          </cell>
          <cell r="P99">
            <v>35431</v>
          </cell>
          <cell r="Q99">
            <v>5.8999999999999941E-2</v>
          </cell>
        </row>
        <row r="100">
          <cell r="A100">
            <v>35462</v>
          </cell>
          <cell r="B100">
            <v>1.054</v>
          </cell>
          <cell r="G100">
            <v>0</v>
          </cell>
          <cell r="H100">
            <v>0</v>
          </cell>
          <cell r="I100">
            <v>0</v>
          </cell>
          <cell r="J100">
            <v>0</v>
          </cell>
          <cell r="K100">
            <v>1.054</v>
          </cell>
          <cell r="L100">
            <v>1.0993219999999999</v>
          </cell>
          <cell r="M100">
            <v>1.1279043719999999</v>
          </cell>
          <cell r="P100">
            <v>35462</v>
          </cell>
          <cell r="Q100">
            <v>5.4000000000000048E-2</v>
          </cell>
        </row>
        <row r="101">
          <cell r="A101">
            <v>35490</v>
          </cell>
          <cell r="B101">
            <v>1.0449999999999999</v>
          </cell>
          <cell r="G101">
            <v>0</v>
          </cell>
          <cell r="H101">
            <v>0</v>
          </cell>
          <cell r="I101">
            <v>0</v>
          </cell>
          <cell r="J101">
            <v>0</v>
          </cell>
          <cell r="K101">
            <v>1.0449999999999999</v>
          </cell>
          <cell r="L101">
            <v>1.0899349999999999</v>
          </cell>
          <cell r="M101">
            <v>1.11827331</v>
          </cell>
          <cell r="P101">
            <v>35490</v>
          </cell>
          <cell r="Q101">
            <v>4.4999999999999929E-2</v>
          </cell>
        </row>
        <row r="102">
          <cell r="A102">
            <v>35521</v>
          </cell>
          <cell r="B102">
            <v>1.042</v>
          </cell>
          <cell r="G102">
            <v>0</v>
          </cell>
          <cell r="H102">
            <v>0</v>
          </cell>
          <cell r="I102">
            <v>0</v>
          </cell>
          <cell r="J102">
            <v>0</v>
          </cell>
          <cell r="K102">
            <v>1.042</v>
          </cell>
          <cell r="L102">
            <v>1.0868059999999999</v>
          </cell>
          <cell r="M102">
            <v>1.115062956</v>
          </cell>
          <cell r="P102">
            <v>35521</v>
          </cell>
          <cell r="Q102">
            <v>4.2000000000000037E-2</v>
          </cell>
        </row>
        <row r="103">
          <cell r="A103">
            <v>35551</v>
          </cell>
          <cell r="B103">
            <v>1.038</v>
          </cell>
          <cell r="G103">
            <v>0</v>
          </cell>
          <cell r="H103">
            <v>0</v>
          </cell>
          <cell r="I103">
            <v>0</v>
          </cell>
          <cell r="J103">
            <v>0</v>
          </cell>
          <cell r="K103">
            <v>1.038</v>
          </cell>
          <cell r="L103">
            <v>1.0826339999999999</v>
          </cell>
          <cell r="M103">
            <v>1.1107824839999998</v>
          </cell>
          <cell r="P103">
            <v>35551</v>
          </cell>
          <cell r="Q103">
            <v>3.8000000000000034E-2</v>
          </cell>
        </row>
        <row r="104">
          <cell r="A104">
            <v>35582</v>
          </cell>
          <cell r="B104">
            <v>1.036</v>
          </cell>
          <cell r="G104">
            <v>0</v>
          </cell>
          <cell r="H104">
            <v>0</v>
          </cell>
          <cell r="I104">
            <v>0</v>
          </cell>
          <cell r="J104">
            <v>0</v>
          </cell>
          <cell r="K104">
            <v>1.036</v>
          </cell>
          <cell r="L104">
            <v>1.0805480000000001</v>
          </cell>
          <cell r="M104">
            <v>1.108642248</v>
          </cell>
          <cell r="P104">
            <v>35582</v>
          </cell>
          <cell r="Q104">
            <v>3.6000000000000032E-2</v>
          </cell>
        </row>
        <row r="105">
          <cell r="A105">
            <v>35612</v>
          </cell>
          <cell r="B105">
            <v>1.0329999999999999</v>
          </cell>
          <cell r="G105">
            <v>0</v>
          </cell>
          <cell r="H105">
            <v>0</v>
          </cell>
          <cell r="I105">
            <v>0</v>
          </cell>
          <cell r="J105">
            <v>0</v>
          </cell>
          <cell r="K105">
            <v>1.0329999999999999</v>
          </cell>
          <cell r="L105">
            <v>1.0774189999999999</v>
          </cell>
          <cell r="M105">
            <v>1.1054318939999999</v>
          </cell>
          <cell r="P105">
            <v>35612</v>
          </cell>
          <cell r="Q105">
            <v>3.2999999999999918E-2</v>
          </cell>
        </row>
        <row r="106">
          <cell r="A106">
            <v>35643</v>
          </cell>
          <cell r="B106">
            <v>1.0269999999999999</v>
          </cell>
          <cell r="G106">
            <v>0</v>
          </cell>
          <cell r="H106">
            <v>0</v>
          </cell>
          <cell r="I106">
            <v>0</v>
          </cell>
          <cell r="J106">
            <v>0</v>
          </cell>
          <cell r="K106">
            <v>1.0269999999999999</v>
          </cell>
          <cell r="L106">
            <v>1.0711609999999998</v>
          </cell>
          <cell r="M106">
            <v>1.0990111859999998</v>
          </cell>
          <cell r="P106">
            <v>35643</v>
          </cell>
          <cell r="Q106">
            <v>2.6999999999999913E-2</v>
          </cell>
        </row>
        <row r="107">
          <cell r="A107">
            <v>35674</v>
          </cell>
          <cell r="B107">
            <v>1.0229999999999999</v>
          </cell>
          <cell r="G107">
            <v>0</v>
          </cell>
          <cell r="H107">
            <v>0</v>
          </cell>
          <cell r="I107">
            <v>0</v>
          </cell>
          <cell r="J107">
            <v>0</v>
          </cell>
          <cell r="K107">
            <v>1.0229999999999999</v>
          </cell>
          <cell r="L107">
            <v>1.0669889999999997</v>
          </cell>
          <cell r="M107">
            <v>1.0947307139999998</v>
          </cell>
          <cell r="P107">
            <v>35674</v>
          </cell>
          <cell r="Q107">
            <v>2.2999999999999909E-2</v>
          </cell>
        </row>
        <row r="108">
          <cell r="A108">
            <v>35704</v>
          </cell>
          <cell r="B108">
            <v>1.014</v>
          </cell>
          <cell r="G108">
            <v>0</v>
          </cell>
          <cell r="H108">
            <v>0</v>
          </cell>
          <cell r="I108">
            <v>0</v>
          </cell>
          <cell r="J108">
            <v>0</v>
          </cell>
          <cell r="K108">
            <v>1.014</v>
          </cell>
          <cell r="L108">
            <v>1.0576019999999999</v>
          </cell>
          <cell r="M108">
            <v>1.085099652</v>
          </cell>
          <cell r="P108">
            <v>35704</v>
          </cell>
          <cell r="Q108">
            <v>1.4000000000000012E-2</v>
          </cell>
        </row>
        <row r="109">
          <cell r="A109">
            <v>35735</v>
          </cell>
          <cell r="B109">
            <v>1.0009999999999999</v>
          </cell>
          <cell r="G109">
            <v>0</v>
          </cell>
          <cell r="H109">
            <v>0</v>
          </cell>
          <cell r="I109">
            <v>0</v>
          </cell>
          <cell r="J109">
            <v>0</v>
          </cell>
          <cell r="K109">
            <v>1.0009999999999999</v>
          </cell>
          <cell r="L109">
            <v>1.0440429999999998</v>
          </cell>
          <cell r="M109">
            <v>1.0711881179999998</v>
          </cell>
          <cell r="P109">
            <v>35735</v>
          </cell>
          <cell r="Q109">
            <v>9.9999999999988987E-4</v>
          </cell>
        </row>
        <row r="110">
          <cell r="A110">
            <v>35765</v>
          </cell>
          <cell r="B110">
            <v>1</v>
          </cell>
          <cell r="G110">
            <v>0</v>
          </cell>
          <cell r="H110">
            <v>0</v>
          </cell>
          <cell r="I110">
            <v>0</v>
          </cell>
          <cell r="J110">
            <v>0</v>
          </cell>
          <cell r="K110">
            <v>1</v>
          </cell>
          <cell r="L110">
            <v>1.0429999999999999</v>
          </cell>
          <cell r="M110">
            <v>1.0701179999999999</v>
          </cell>
          <cell r="P110">
            <v>35765</v>
          </cell>
          <cell r="Q110">
            <v>0</v>
          </cell>
        </row>
        <row r="111">
          <cell r="A111">
            <v>35796</v>
          </cell>
          <cell r="B111">
            <v>1.0409999999999999</v>
          </cell>
          <cell r="G111">
            <v>0</v>
          </cell>
          <cell r="H111">
            <v>0</v>
          </cell>
          <cell r="I111">
            <v>0</v>
          </cell>
          <cell r="J111">
            <v>0</v>
          </cell>
          <cell r="K111">
            <v>0</v>
          </cell>
          <cell r="L111">
            <v>1.0409999999999999</v>
          </cell>
          <cell r="M111">
            <v>1.068066</v>
          </cell>
          <cell r="P111">
            <v>35796</v>
          </cell>
          <cell r="Q111">
            <v>4.0999999999999925E-2</v>
          </cell>
        </row>
        <row r="112">
          <cell r="A112">
            <v>35827</v>
          </cell>
          <cell r="B112">
            <v>1.034</v>
          </cell>
          <cell r="G112">
            <v>0</v>
          </cell>
          <cell r="H112">
            <v>0</v>
          </cell>
          <cell r="I112">
            <v>0</v>
          </cell>
          <cell r="J112">
            <v>0</v>
          </cell>
          <cell r="K112">
            <v>0</v>
          </cell>
          <cell r="L112">
            <v>1.034</v>
          </cell>
          <cell r="M112">
            <v>1.0608840000000002</v>
          </cell>
          <cell r="P112">
            <v>35827</v>
          </cell>
          <cell r="Q112">
            <v>3.400000000000003E-2</v>
          </cell>
        </row>
        <row r="113">
          <cell r="A113">
            <v>35855</v>
          </cell>
          <cell r="B113">
            <v>1.0349999999999999</v>
          </cell>
          <cell r="G113">
            <v>0</v>
          </cell>
          <cell r="H113">
            <v>0</v>
          </cell>
          <cell r="I113">
            <v>0</v>
          </cell>
          <cell r="J113">
            <v>0</v>
          </cell>
          <cell r="K113">
            <v>0</v>
          </cell>
          <cell r="L113">
            <v>1.0349999999999999</v>
          </cell>
          <cell r="M113">
            <v>1.0619099999999999</v>
          </cell>
          <cell r="P113">
            <v>35855</v>
          </cell>
          <cell r="Q113">
            <v>3.499999999999992E-2</v>
          </cell>
        </row>
        <row r="114">
          <cell r="A114">
            <v>35886</v>
          </cell>
          <cell r="B114">
            <v>1.0309999999999999</v>
          </cell>
          <cell r="G114">
            <v>0</v>
          </cell>
          <cell r="H114">
            <v>0</v>
          </cell>
          <cell r="I114">
            <v>0</v>
          </cell>
          <cell r="J114">
            <v>0</v>
          </cell>
          <cell r="K114">
            <v>0</v>
          </cell>
          <cell r="L114">
            <v>1.0309999999999999</v>
          </cell>
          <cell r="M114">
            <v>1.057806</v>
          </cell>
          <cell r="P114">
            <v>35886</v>
          </cell>
          <cell r="Q114">
            <v>3.0999999999999917E-2</v>
          </cell>
        </row>
        <row r="115">
          <cell r="A115">
            <v>35916</v>
          </cell>
          <cell r="B115">
            <v>1.0269999999999999</v>
          </cell>
          <cell r="G115">
            <v>0</v>
          </cell>
          <cell r="H115">
            <v>0</v>
          </cell>
          <cell r="I115">
            <v>0</v>
          </cell>
          <cell r="J115">
            <v>0</v>
          </cell>
          <cell r="K115">
            <v>0</v>
          </cell>
          <cell r="L115">
            <v>1.0269999999999999</v>
          </cell>
          <cell r="M115">
            <v>1.0537019999999999</v>
          </cell>
          <cell r="P115">
            <v>35916</v>
          </cell>
          <cell r="Q115">
            <v>2.6999999999999913E-2</v>
          </cell>
        </row>
        <row r="116">
          <cell r="A116">
            <v>35947</v>
          </cell>
          <cell r="B116">
            <v>1.0249999999999999</v>
          </cell>
          <cell r="G116">
            <v>0</v>
          </cell>
          <cell r="H116">
            <v>0</v>
          </cell>
          <cell r="I116">
            <v>0</v>
          </cell>
          <cell r="J116">
            <v>0</v>
          </cell>
          <cell r="K116">
            <v>0</v>
          </cell>
          <cell r="L116">
            <v>1.0249999999999999</v>
          </cell>
          <cell r="M116">
            <v>1.05165</v>
          </cell>
          <cell r="P116">
            <v>35947</v>
          </cell>
          <cell r="Q116">
            <v>2.4999999999999911E-2</v>
          </cell>
        </row>
        <row r="117">
          <cell r="A117">
            <v>35977</v>
          </cell>
          <cell r="B117">
            <v>1.022</v>
          </cell>
          <cell r="G117">
            <v>0</v>
          </cell>
          <cell r="H117">
            <v>0</v>
          </cell>
          <cell r="I117">
            <v>0</v>
          </cell>
          <cell r="J117">
            <v>0</v>
          </cell>
          <cell r="K117">
            <v>0</v>
          </cell>
          <cell r="L117">
            <v>1.022</v>
          </cell>
          <cell r="M117">
            <v>1.0485720000000001</v>
          </cell>
          <cell r="P117">
            <v>35977</v>
          </cell>
          <cell r="Q117">
            <v>2.200000000000002E-2</v>
          </cell>
        </row>
        <row r="118">
          <cell r="A118">
            <v>36008</v>
          </cell>
          <cell r="B118">
            <v>1.018</v>
          </cell>
          <cell r="G118">
            <v>0</v>
          </cell>
          <cell r="H118">
            <v>0</v>
          </cell>
          <cell r="I118">
            <v>0</v>
          </cell>
          <cell r="J118">
            <v>0</v>
          </cell>
          <cell r="K118">
            <v>0</v>
          </cell>
          <cell r="L118">
            <v>1.018</v>
          </cell>
          <cell r="M118">
            <v>1.044468</v>
          </cell>
          <cell r="P118">
            <v>36008</v>
          </cell>
          <cell r="Q118">
            <v>1.8000000000000016E-2</v>
          </cell>
        </row>
        <row r="119">
          <cell r="A119">
            <v>36039</v>
          </cell>
          <cell r="B119">
            <v>1.014</v>
          </cell>
          <cell r="G119">
            <v>0</v>
          </cell>
          <cell r="H119">
            <v>0</v>
          </cell>
          <cell r="I119">
            <v>0</v>
          </cell>
          <cell r="J119">
            <v>0</v>
          </cell>
          <cell r="K119">
            <v>0</v>
          </cell>
          <cell r="L119">
            <v>1.014</v>
          </cell>
          <cell r="M119">
            <v>1.0403640000000001</v>
          </cell>
          <cell r="P119">
            <v>36039</v>
          </cell>
          <cell r="Q119">
            <v>1.4000000000000012E-2</v>
          </cell>
        </row>
        <row r="120">
          <cell r="A120">
            <v>36069</v>
          </cell>
          <cell r="B120">
            <v>1.0089999999999999</v>
          </cell>
          <cell r="G120">
            <v>0</v>
          </cell>
          <cell r="H120">
            <v>0</v>
          </cell>
          <cell r="I120">
            <v>0</v>
          </cell>
          <cell r="J120">
            <v>0</v>
          </cell>
          <cell r="K120">
            <v>0</v>
          </cell>
          <cell r="L120">
            <v>1.0089999999999999</v>
          </cell>
          <cell r="M120">
            <v>1.035234</v>
          </cell>
          <cell r="P120">
            <v>36069</v>
          </cell>
          <cell r="Q120">
            <v>8.999999999999897E-3</v>
          </cell>
        </row>
        <row r="121">
          <cell r="A121">
            <v>36100</v>
          </cell>
          <cell r="B121">
            <v>1.0009999999999999</v>
          </cell>
          <cell r="G121">
            <v>0</v>
          </cell>
          <cell r="H121">
            <v>0</v>
          </cell>
          <cell r="I121">
            <v>0</v>
          </cell>
          <cell r="J121">
            <v>0</v>
          </cell>
          <cell r="K121">
            <v>0</v>
          </cell>
          <cell r="L121">
            <v>1.0009999999999999</v>
          </cell>
          <cell r="M121">
            <v>1.027026</v>
          </cell>
          <cell r="P121">
            <v>36100</v>
          </cell>
          <cell r="Q121">
            <v>9.9999999999988987E-4</v>
          </cell>
        </row>
        <row r="122">
          <cell r="A122">
            <v>36130</v>
          </cell>
          <cell r="B122">
            <v>1</v>
          </cell>
          <cell r="G122">
            <v>0</v>
          </cell>
          <cell r="H122">
            <v>0</v>
          </cell>
          <cell r="I122">
            <v>0</v>
          </cell>
          <cell r="J122">
            <v>0</v>
          </cell>
          <cell r="K122">
            <v>0</v>
          </cell>
          <cell r="L122">
            <v>1</v>
          </cell>
          <cell r="M122">
            <v>1.026</v>
          </cell>
          <cell r="P122">
            <v>36130</v>
          </cell>
          <cell r="Q122">
            <v>0</v>
          </cell>
        </row>
        <row r="123">
          <cell r="A123">
            <v>36161</v>
          </cell>
          <cell r="B123">
            <v>1.02</v>
          </cell>
          <cell r="G123">
            <v>0</v>
          </cell>
          <cell r="H123">
            <v>0</v>
          </cell>
          <cell r="I123">
            <v>0</v>
          </cell>
          <cell r="J123">
            <v>0</v>
          </cell>
          <cell r="K123">
            <v>0</v>
          </cell>
          <cell r="L123">
            <v>0</v>
          </cell>
          <cell r="M123">
            <v>1.02</v>
          </cell>
          <cell r="P123">
            <v>36161</v>
          </cell>
          <cell r="Q123">
            <v>0.02</v>
          </cell>
        </row>
        <row r="124">
          <cell r="A124">
            <v>36192</v>
          </cell>
          <cell r="B124">
            <v>1.024</v>
          </cell>
          <cell r="G124">
            <v>0</v>
          </cell>
          <cell r="H124">
            <v>0</v>
          </cell>
          <cell r="I124">
            <v>0</v>
          </cell>
          <cell r="J124">
            <v>0</v>
          </cell>
          <cell r="K124">
            <v>0</v>
          </cell>
          <cell r="L124">
            <v>0</v>
          </cell>
          <cell r="M124">
            <v>1.024</v>
          </cell>
          <cell r="P124">
            <v>36192</v>
          </cell>
          <cell r="Q124">
            <v>2.4000000000000021E-2</v>
          </cell>
        </row>
        <row r="125">
          <cell r="A125">
            <v>36220</v>
          </cell>
          <cell r="B125">
            <v>1.0229999999999999</v>
          </cell>
          <cell r="G125">
            <v>0</v>
          </cell>
          <cell r="H125">
            <v>0</v>
          </cell>
          <cell r="I125">
            <v>0</v>
          </cell>
          <cell r="J125">
            <v>0</v>
          </cell>
          <cell r="K125">
            <v>0</v>
          </cell>
          <cell r="L125">
            <v>0</v>
          </cell>
          <cell r="M125">
            <v>1.0229999999999999</v>
          </cell>
          <cell r="P125">
            <v>36220</v>
          </cell>
          <cell r="Q125">
            <v>2.2999999999999909E-2</v>
          </cell>
        </row>
        <row r="126">
          <cell r="A126">
            <v>36251</v>
          </cell>
          <cell r="B126">
            <v>1.0169999999999999</v>
          </cell>
          <cell r="G126">
            <v>0</v>
          </cell>
          <cell r="H126">
            <v>0</v>
          </cell>
          <cell r="I126">
            <v>0</v>
          </cell>
          <cell r="J126">
            <v>0</v>
          </cell>
          <cell r="K126">
            <v>0</v>
          </cell>
          <cell r="L126">
            <v>0</v>
          </cell>
          <cell r="M126">
            <v>1.0169999999999999</v>
          </cell>
          <cell r="P126">
            <v>36251</v>
          </cell>
          <cell r="Q126">
            <v>1.6999999999999904E-2</v>
          </cell>
        </row>
        <row r="127">
          <cell r="A127">
            <v>36281</v>
          </cell>
          <cell r="B127">
            <v>1.0129999999999999</v>
          </cell>
          <cell r="G127">
            <v>0</v>
          </cell>
          <cell r="H127">
            <v>0</v>
          </cell>
          <cell r="I127">
            <v>0</v>
          </cell>
          <cell r="J127">
            <v>0</v>
          </cell>
          <cell r="K127">
            <v>0</v>
          </cell>
          <cell r="L127">
            <v>0</v>
          </cell>
          <cell r="M127">
            <v>1.0129999999999999</v>
          </cell>
          <cell r="P127">
            <v>36281</v>
          </cell>
          <cell r="Q127">
            <v>1.2999999999999901E-2</v>
          </cell>
        </row>
        <row r="128">
          <cell r="A128">
            <v>36312</v>
          </cell>
          <cell r="B128">
            <v>1.012</v>
          </cell>
          <cell r="G128">
            <v>0</v>
          </cell>
          <cell r="H128">
            <v>0</v>
          </cell>
          <cell r="I128">
            <v>0</v>
          </cell>
          <cell r="J128">
            <v>0</v>
          </cell>
          <cell r="K128">
            <v>0</v>
          </cell>
          <cell r="L128">
            <v>0</v>
          </cell>
          <cell r="M128">
            <v>1.012</v>
          </cell>
          <cell r="P128">
            <v>36312</v>
          </cell>
          <cell r="Q128">
            <v>1.2000000000000011E-2</v>
          </cell>
        </row>
        <row r="129">
          <cell r="A129">
            <v>36342</v>
          </cell>
          <cell r="B129">
            <v>1.01</v>
          </cell>
          <cell r="G129">
            <v>0</v>
          </cell>
          <cell r="H129">
            <v>0</v>
          </cell>
          <cell r="I129">
            <v>0</v>
          </cell>
          <cell r="J129">
            <v>0</v>
          </cell>
          <cell r="K129">
            <v>0</v>
          </cell>
          <cell r="L129">
            <v>0</v>
          </cell>
          <cell r="M129">
            <v>1.01</v>
          </cell>
          <cell r="P129">
            <v>36342</v>
          </cell>
          <cell r="Q129">
            <v>0.01</v>
          </cell>
        </row>
        <row r="130">
          <cell r="A130">
            <v>36373</v>
          </cell>
          <cell r="B130">
            <v>1.0089999999999999</v>
          </cell>
          <cell r="G130">
            <v>0</v>
          </cell>
          <cell r="H130">
            <v>0</v>
          </cell>
          <cell r="I130">
            <v>0</v>
          </cell>
          <cell r="J130">
            <v>0</v>
          </cell>
          <cell r="K130">
            <v>0</v>
          </cell>
          <cell r="L130">
            <v>0</v>
          </cell>
          <cell r="M130">
            <v>1.0089999999999999</v>
          </cell>
          <cell r="P130">
            <v>36373</v>
          </cell>
          <cell r="Q130">
            <v>8.999999999999897E-3</v>
          </cell>
        </row>
        <row r="131">
          <cell r="A131">
            <v>36404</v>
          </cell>
          <cell r="B131">
            <v>1.008</v>
          </cell>
          <cell r="G131">
            <v>0</v>
          </cell>
          <cell r="H131">
            <v>0</v>
          </cell>
          <cell r="I131">
            <v>0</v>
          </cell>
          <cell r="J131">
            <v>0</v>
          </cell>
          <cell r="K131">
            <v>0</v>
          </cell>
          <cell r="L131">
            <v>0</v>
          </cell>
          <cell r="M131">
            <v>1.008</v>
          </cell>
          <cell r="P131">
            <v>36404</v>
          </cell>
          <cell r="Q131">
            <v>8.0000000000000071E-3</v>
          </cell>
        </row>
        <row r="132">
          <cell r="A132">
            <v>36434</v>
          </cell>
          <cell r="B132">
            <v>1.0049999999999999</v>
          </cell>
          <cell r="G132">
            <v>0</v>
          </cell>
          <cell r="H132">
            <v>0</v>
          </cell>
          <cell r="I132">
            <v>0</v>
          </cell>
          <cell r="J132">
            <v>0</v>
          </cell>
          <cell r="K132">
            <v>0</v>
          </cell>
          <cell r="L132">
            <v>0</v>
          </cell>
          <cell r="M132">
            <v>1.0049999999999999</v>
          </cell>
          <cell r="P132">
            <v>36434</v>
          </cell>
          <cell r="Q132">
            <v>4.9999999999998934E-3</v>
          </cell>
        </row>
        <row r="133">
          <cell r="A133">
            <v>36465</v>
          </cell>
          <cell r="B133">
            <v>1.002</v>
          </cell>
          <cell r="G133">
            <v>0</v>
          </cell>
          <cell r="H133">
            <v>0</v>
          </cell>
          <cell r="I133">
            <v>0</v>
          </cell>
          <cell r="J133">
            <v>0</v>
          </cell>
          <cell r="K133">
            <v>0</v>
          </cell>
          <cell r="L133">
            <v>0</v>
          </cell>
          <cell r="M133">
            <v>1.002</v>
          </cell>
          <cell r="P133">
            <v>36465</v>
          </cell>
          <cell r="Q133">
            <v>2.0000000000000018E-3</v>
          </cell>
        </row>
        <row r="134">
          <cell r="A134">
            <v>36495</v>
          </cell>
          <cell r="B134">
            <v>1</v>
          </cell>
          <cell r="G134">
            <v>0</v>
          </cell>
          <cell r="H134">
            <v>0</v>
          </cell>
          <cell r="I134">
            <v>0</v>
          </cell>
          <cell r="J134">
            <v>0</v>
          </cell>
          <cell r="K134">
            <v>0</v>
          </cell>
          <cell r="L134">
            <v>0</v>
          </cell>
          <cell r="M134">
            <v>1</v>
          </cell>
          <cell r="P134">
            <v>36495</v>
          </cell>
          <cell r="Q134">
            <v>0</v>
          </cell>
        </row>
        <row r="135">
          <cell r="P135">
            <v>36526</v>
          </cell>
          <cell r="Q135">
            <v>4.3999999999999997E-2</v>
          </cell>
        </row>
        <row r="136">
          <cell r="P136">
            <v>36557</v>
          </cell>
          <cell r="Q136">
            <v>4.2000000000000003E-2</v>
          </cell>
        </row>
        <row r="137">
          <cell r="P137">
            <v>36586</v>
          </cell>
          <cell r="Q137">
            <v>3.5999999999999997E-2</v>
          </cell>
        </row>
        <row r="138">
          <cell r="P138">
            <v>36617</v>
          </cell>
          <cell r="Q138">
            <v>2.9000000000000001E-2</v>
          </cell>
        </row>
        <row r="139">
          <cell r="P139">
            <v>36647</v>
          </cell>
          <cell r="Q139">
            <v>2.4E-2</v>
          </cell>
        </row>
        <row r="140">
          <cell r="P140">
            <v>36678</v>
          </cell>
          <cell r="Q140">
            <v>2.1999999999999999E-2</v>
          </cell>
        </row>
        <row r="141">
          <cell r="P141">
            <v>36708</v>
          </cell>
          <cell r="Q141">
            <v>0.02</v>
          </cell>
        </row>
        <row r="142">
          <cell r="P142">
            <v>36739</v>
          </cell>
          <cell r="Q142">
            <v>1.7999999999999999E-2</v>
          </cell>
        </row>
        <row r="143">
          <cell r="P143">
            <v>36770</v>
          </cell>
          <cell r="Q143">
            <v>1.6E-2</v>
          </cell>
        </row>
        <row r="144">
          <cell r="P144">
            <v>36800</v>
          </cell>
          <cell r="Q144">
            <v>8.9999999999999993E-3</v>
          </cell>
        </row>
        <row r="145">
          <cell r="P145">
            <v>36831</v>
          </cell>
          <cell r="Q145">
            <v>3.0000000000000001E-3</v>
          </cell>
        </row>
        <row r="146">
          <cell r="P146">
            <v>36861</v>
          </cell>
          <cell r="Q14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B4" sqref="B4"/>
    </sheetView>
  </sheetViews>
  <sheetFormatPr baseColWidth="10" defaultRowHeight="15"/>
  <cols>
    <col min="1" max="1" width="12" style="63"/>
    <col min="2" max="2" width="7.33203125" style="53" customWidth="1"/>
    <col min="3" max="3" width="20.5" style="53" customWidth="1"/>
    <col min="4" max="4" width="72.1640625" style="53" customWidth="1"/>
    <col min="5" max="5" width="14.33203125" style="53" bestFit="1" customWidth="1"/>
    <col min="6" max="6" width="12" style="53"/>
    <col min="7" max="7" width="18" style="53" customWidth="1"/>
    <col min="8" max="8" width="12" style="53"/>
    <col min="9" max="9" width="14.6640625" style="53" customWidth="1"/>
    <col min="10" max="257" width="12" style="53"/>
    <col min="258" max="258" width="42.33203125" style="53" customWidth="1"/>
    <col min="259" max="513" width="12" style="53"/>
    <col min="514" max="514" width="42.33203125" style="53" customWidth="1"/>
    <col min="515" max="769" width="12" style="53"/>
    <col min="770" max="770" width="42.33203125" style="53" customWidth="1"/>
    <col min="771" max="1025" width="12" style="53"/>
    <col min="1026" max="1026" width="42.33203125" style="53" customWidth="1"/>
    <col min="1027" max="1281" width="12" style="53"/>
    <col min="1282" max="1282" width="42.33203125" style="53" customWidth="1"/>
    <col min="1283" max="1537" width="12" style="53"/>
    <col min="1538" max="1538" width="42.33203125" style="53" customWidth="1"/>
    <col min="1539" max="1793" width="12" style="53"/>
    <col min="1794" max="1794" width="42.33203125" style="53" customWidth="1"/>
    <col min="1795" max="2049" width="12" style="53"/>
    <col min="2050" max="2050" width="42.33203125" style="53" customWidth="1"/>
    <col min="2051" max="2305" width="12" style="53"/>
    <col min="2306" max="2306" width="42.33203125" style="53" customWidth="1"/>
    <col min="2307" max="2561" width="12" style="53"/>
    <col min="2562" max="2562" width="42.33203125" style="53" customWidth="1"/>
    <col min="2563" max="2817" width="12" style="53"/>
    <col min="2818" max="2818" width="42.33203125" style="53" customWidth="1"/>
    <col min="2819" max="3073" width="12" style="53"/>
    <col min="3074" max="3074" width="42.33203125" style="53" customWidth="1"/>
    <col min="3075" max="3329" width="12" style="53"/>
    <col min="3330" max="3330" width="42.33203125" style="53" customWidth="1"/>
    <col min="3331" max="3585" width="12" style="53"/>
    <col min="3586" max="3586" width="42.33203125" style="53" customWidth="1"/>
    <col min="3587" max="3841" width="12" style="53"/>
    <col min="3842" max="3842" width="42.33203125" style="53" customWidth="1"/>
    <col min="3843" max="4097" width="12" style="53"/>
    <col min="4098" max="4098" width="42.33203125" style="53" customWidth="1"/>
    <col min="4099" max="4353" width="12" style="53"/>
    <col min="4354" max="4354" width="42.33203125" style="53" customWidth="1"/>
    <col min="4355" max="4609" width="12" style="53"/>
    <col min="4610" max="4610" width="42.33203125" style="53" customWidth="1"/>
    <col min="4611" max="4865" width="12" style="53"/>
    <col min="4866" max="4866" width="42.33203125" style="53" customWidth="1"/>
    <col min="4867" max="5121" width="12" style="53"/>
    <col min="5122" max="5122" width="42.33203125" style="53" customWidth="1"/>
    <col min="5123" max="5377" width="12" style="53"/>
    <col min="5378" max="5378" width="42.33203125" style="53" customWidth="1"/>
    <col min="5379" max="5633" width="12" style="53"/>
    <col min="5634" max="5634" width="42.33203125" style="53" customWidth="1"/>
    <col min="5635" max="5889" width="12" style="53"/>
    <col min="5890" max="5890" width="42.33203125" style="53" customWidth="1"/>
    <col min="5891" max="6145" width="12" style="53"/>
    <col min="6146" max="6146" width="42.33203125" style="53" customWidth="1"/>
    <col min="6147" max="6401" width="12" style="53"/>
    <col min="6402" max="6402" width="42.33203125" style="53" customWidth="1"/>
    <col min="6403" max="6657" width="12" style="53"/>
    <col min="6658" max="6658" width="42.33203125" style="53" customWidth="1"/>
    <col min="6659" max="6913" width="12" style="53"/>
    <col min="6914" max="6914" width="42.33203125" style="53" customWidth="1"/>
    <col min="6915" max="7169" width="12" style="53"/>
    <col min="7170" max="7170" width="42.33203125" style="53" customWidth="1"/>
    <col min="7171" max="7425" width="12" style="53"/>
    <col min="7426" max="7426" width="42.33203125" style="53" customWidth="1"/>
    <col min="7427" max="7681" width="12" style="53"/>
    <col min="7682" max="7682" width="42.33203125" style="53" customWidth="1"/>
    <col min="7683" max="7937" width="12" style="53"/>
    <col min="7938" max="7938" width="42.33203125" style="53" customWidth="1"/>
    <col min="7939" max="8193" width="12" style="53"/>
    <col min="8194" max="8194" width="42.33203125" style="53" customWidth="1"/>
    <col min="8195" max="8449" width="12" style="53"/>
    <col min="8450" max="8450" width="42.33203125" style="53" customWidth="1"/>
    <col min="8451" max="8705" width="12" style="53"/>
    <col min="8706" max="8706" width="42.33203125" style="53" customWidth="1"/>
    <col min="8707" max="8961" width="12" style="53"/>
    <col min="8962" max="8962" width="42.33203125" style="53" customWidth="1"/>
    <col min="8963" max="9217" width="12" style="53"/>
    <col min="9218" max="9218" width="42.33203125" style="53" customWidth="1"/>
    <col min="9219" max="9473" width="12" style="53"/>
    <col min="9474" max="9474" width="42.33203125" style="53" customWidth="1"/>
    <col min="9475" max="9729" width="12" style="53"/>
    <col min="9730" max="9730" width="42.33203125" style="53" customWidth="1"/>
    <col min="9731" max="9985" width="12" style="53"/>
    <col min="9986" max="9986" width="42.33203125" style="53" customWidth="1"/>
    <col min="9987" max="10241" width="12" style="53"/>
    <col min="10242" max="10242" width="42.33203125" style="53" customWidth="1"/>
    <col min="10243" max="10497" width="12" style="53"/>
    <col min="10498" max="10498" width="42.33203125" style="53" customWidth="1"/>
    <col min="10499" max="10753" width="12" style="53"/>
    <col min="10754" max="10754" width="42.33203125" style="53" customWidth="1"/>
    <col min="10755" max="11009" width="12" style="53"/>
    <col min="11010" max="11010" width="42.33203125" style="53" customWidth="1"/>
    <col min="11011" max="11265" width="12" style="53"/>
    <col min="11266" max="11266" width="42.33203125" style="53" customWidth="1"/>
    <col min="11267" max="11521" width="12" style="53"/>
    <col min="11522" max="11522" width="42.33203125" style="53" customWidth="1"/>
    <col min="11523" max="11777" width="12" style="53"/>
    <col min="11778" max="11778" width="42.33203125" style="53" customWidth="1"/>
    <col min="11779" max="12033" width="12" style="53"/>
    <col min="12034" max="12034" width="42.33203125" style="53" customWidth="1"/>
    <col min="12035" max="12289" width="12" style="53"/>
    <col min="12290" max="12290" width="42.33203125" style="53" customWidth="1"/>
    <col min="12291" max="12545" width="12" style="53"/>
    <col min="12546" max="12546" width="42.33203125" style="53" customWidth="1"/>
    <col min="12547" max="12801" width="12" style="53"/>
    <col min="12802" max="12802" width="42.33203125" style="53" customWidth="1"/>
    <col min="12803" max="13057" width="12" style="53"/>
    <col min="13058" max="13058" width="42.33203125" style="53" customWidth="1"/>
    <col min="13059" max="13313" width="12" style="53"/>
    <col min="13314" max="13314" width="42.33203125" style="53" customWidth="1"/>
    <col min="13315" max="13569" width="12" style="53"/>
    <col min="13570" max="13570" width="42.33203125" style="53" customWidth="1"/>
    <col min="13571" max="13825" width="12" style="53"/>
    <col min="13826" max="13826" width="42.33203125" style="53" customWidth="1"/>
    <col min="13827" max="14081" width="12" style="53"/>
    <col min="14082" max="14082" width="42.33203125" style="53" customWidth="1"/>
    <col min="14083" max="14337" width="12" style="53"/>
    <col min="14338" max="14338" width="42.33203125" style="53" customWidth="1"/>
    <col min="14339" max="14593" width="12" style="53"/>
    <col min="14594" max="14594" width="42.33203125" style="53" customWidth="1"/>
    <col min="14595" max="14849" width="12" style="53"/>
    <col min="14850" max="14850" width="42.33203125" style="53" customWidth="1"/>
    <col min="14851" max="15105" width="12" style="53"/>
    <col min="15106" max="15106" width="42.33203125" style="53" customWidth="1"/>
    <col min="15107" max="15361" width="12" style="53"/>
    <col min="15362" max="15362" width="42.33203125" style="53" customWidth="1"/>
    <col min="15363" max="15617" width="12" style="53"/>
    <col min="15618" max="15618" width="42.33203125" style="53" customWidth="1"/>
    <col min="15619" max="15873" width="12" style="53"/>
    <col min="15874" max="15874" width="42.33203125" style="53" customWidth="1"/>
    <col min="15875" max="16129" width="12" style="53"/>
    <col min="16130" max="16130" width="42.33203125" style="53" customWidth="1"/>
    <col min="16131" max="16384" width="12" style="53"/>
  </cols>
  <sheetData>
    <row r="2" spans="2:11" ht="15.75" thickBot="1">
      <c r="B2" s="52"/>
    </row>
    <row r="3" spans="2:11">
      <c r="B3" s="54" t="s">
        <v>173</v>
      </c>
      <c r="C3" s="54"/>
      <c r="D3" s="55"/>
      <c r="E3" s="55"/>
      <c r="F3" s="55"/>
      <c r="G3" s="55"/>
      <c r="H3" s="55"/>
      <c r="I3" s="56"/>
    </row>
    <row r="4" spans="2:11">
      <c r="B4" s="57" t="s">
        <v>47</v>
      </c>
      <c r="C4" s="57"/>
      <c r="D4" s="58"/>
      <c r="E4" s="58"/>
      <c r="F4" s="58"/>
      <c r="G4" s="58"/>
      <c r="H4" s="58"/>
      <c r="I4" s="59"/>
    </row>
    <row r="5" spans="2:11">
      <c r="B5" s="57" t="s">
        <v>48</v>
      </c>
      <c r="C5" s="57"/>
      <c r="D5" s="58"/>
      <c r="E5" s="58"/>
      <c r="F5" s="58"/>
      <c r="G5" s="58"/>
      <c r="H5" s="58"/>
      <c r="I5" s="59"/>
    </row>
    <row r="6" spans="2:11" ht="15.75" thickBot="1">
      <c r="B6" s="60" t="s">
        <v>49</v>
      </c>
      <c r="C6" s="60"/>
      <c r="D6" s="61"/>
      <c r="E6" s="61"/>
      <c r="F6" s="61"/>
      <c r="G6" s="61"/>
      <c r="H6" s="61"/>
      <c r="I6" s="62"/>
    </row>
    <row r="7" spans="2:11">
      <c r="B7" s="63"/>
      <c r="E7" s="63" t="s">
        <v>50</v>
      </c>
    </row>
    <row r="8" spans="2:11">
      <c r="B8" s="64" t="s">
        <v>51</v>
      </c>
      <c r="C8" s="65" t="s">
        <v>52</v>
      </c>
      <c r="D8" s="66"/>
      <c r="E8" s="67"/>
      <c r="F8" s="67"/>
      <c r="G8" s="67"/>
      <c r="H8" s="58"/>
      <c r="I8" s="59"/>
      <c r="J8" s="58"/>
    </row>
    <row r="9" spans="2:11">
      <c r="B9" s="64"/>
      <c r="C9" s="58" t="s">
        <v>53</v>
      </c>
      <c r="D9" s="66"/>
      <c r="E9" s="67"/>
      <c r="F9" s="67"/>
      <c r="G9" s="67"/>
      <c r="H9" s="58"/>
      <c r="I9" s="59"/>
      <c r="J9" s="58"/>
      <c r="K9" s="68"/>
    </row>
    <row r="10" spans="2:11">
      <c r="B10" s="64"/>
      <c r="C10" s="58" t="s">
        <v>54</v>
      </c>
      <c r="D10" s="66"/>
      <c r="E10" s="67"/>
      <c r="F10" s="67"/>
      <c r="G10" s="67"/>
      <c r="H10" s="58"/>
      <c r="I10" s="59"/>
      <c r="J10" s="58"/>
      <c r="K10" s="68"/>
    </row>
    <row r="11" spans="2:11">
      <c r="B11" s="64" t="s">
        <v>55</v>
      </c>
      <c r="C11" s="65" t="s">
        <v>56</v>
      </c>
      <c r="D11" s="66"/>
      <c r="E11" s="67"/>
      <c r="F11" s="67"/>
      <c r="G11" s="67"/>
      <c r="H11" s="58"/>
      <c r="I11" s="59"/>
      <c r="J11" s="58"/>
    </row>
    <row r="12" spans="2:11">
      <c r="B12" s="64"/>
      <c r="C12" s="58" t="s">
        <v>61</v>
      </c>
      <c r="D12" s="58"/>
      <c r="E12" s="58"/>
      <c r="F12" s="58"/>
      <c r="G12" s="58"/>
      <c r="H12" s="58"/>
      <c r="I12" s="59"/>
      <c r="J12" s="58"/>
    </row>
    <row r="13" spans="2:11">
      <c r="B13" s="64"/>
      <c r="C13" s="58" t="s">
        <v>57</v>
      </c>
      <c r="D13" s="58"/>
      <c r="E13" s="58"/>
      <c r="F13" s="58"/>
      <c r="G13" s="58"/>
      <c r="H13" s="69">
        <v>1800000</v>
      </c>
      <c r="I13" s="69"/>
      <c r="J13" s="58"/>
    </row>
    <row r="14" spans="2:11">
      <c r="B14" s="64"/>
      <c r="C14" s="58" t="s">
        <v>62</v>
      </c>
      <c r="D14" s="58"/>
      <c r="E14" s="58"/>
      <c r="F14" s="58"/>
      <c r="G14" s="58"/>
      <c r="H14" s="58"/>
      <c r="I14" s="59"/>
      <c r="J14" s="58"/>
    </row>
    <row r="15" spans="2:11" ht="18.75">
      <c r="B15" s="64"/>
      <c r="C15" s="58" t="s">
        <v>58</v>
      </c>
      <c r="D15" s="58"/>
      <c r="E15" s="58"/>
      <c r="F15" s="58"/>
      <c r="G15" s="58"/>
      <c r="H15" s="69">
        <v>1800000</v>
      </c>
      <c r="I15" s="69"/>
      <c r="J15" s="58"/>
      <c r="K15" s="70"/>
    </row>
    <row r="16" spans="2:11" ht="18.75">
      <c r="B16" s="64"/>
      <c r="C16" s="58" t="s">
        <v>59</v>
      </c>
      <c r="D16" s="71"/>
      <c r="E16" s="71"/>
      <c r="F16" s="71"/>
      <c r="G16" s="58"/>
      <c r="H16" s="67"/>
      <c r="I16" s="59"/>
      <c r="J16" s="58"/>
      <c r="K16" s="70"/>
    </row>
    <row r="17" spans="2:11" ht="18.75">
      <c r="B17" s="64"/>
      <c r="C17" s="58" t="s">
        <v>63</v>
      </c>
      <c r="D17" s="58"/>
      <c r="E17" s="58"/>
      <c r="F17" s="58"/>
      <c r="G17" s="58"/>
      <c r="H17" s="69">
        <f>3800000-H13</f>
        <v>2000000</v>
      </c>
      <c r="I17" s="69"/>
      <c r="J17" s="58"/>
      <c r="K17" s="70"/>
    </row>
    <row r="18" spans="2:11" ht="19.5" thickBot="1">
      <c r="B18" s="72"/>
      <c r="C18" s="61" t="s">
        <v>60</v>
      </c>
      <c r="D18" s="61"/>
      <c r="E18" s="61"/>
      <c r="F18" s="61"/>
      <c r="G18" s="61"/>
      <c r="H18" s="61"/>
      <c r="I18" s="62"/>
      <c r="J18" s="58"/>
      <c r="K18" s="70"/>
    </row>
    <row r="19" spans="2:11">
      <c r="B19" s="58"/>
      <c r="C19" s="58"/>
      <c r="D19" s="58"/>
      <c r="E19" s="58"/>
      <c r="F19" s="58"/>
      <c r="G19" s="58"/>
      <c r="H19" s="58"/>
      <c r="I19" s="58"/>
      <c r="J19" s="58"/>
    </row>
    <row r="20" spans="2:11">
      <c r="B20" s="58"/>
      <c r="C20" s="58"/>
      <c r="D20" s="58"/>
      <c r="E20" s="58"/>
      <c r="F20" s="58"/>
      <c r="G20" s="58"/>
      <c r="H20" s="58"/>
      <c r="I20" s="58"/>
      <c r="J20" s="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topLeftCell="A25" workbookViewId="0">
      <selection activeCell="J43" sqref="J43"/>
    </sheetView>
  </sheetViews>
  <sheetFormatPr baseColWidth="10" defaultRowHeight="15"/>
  <cols>
    <col min="1" max="1" width="12" style="73"/>
    <col min="2" max="2" width="57" style="73" customWidth="1"/>
    <col min="3" max="3" width="18.83203125" style="73" customWidth="1"/>
    <col min="4" max="4" width="14.83203125" style="73" bestFit="1" customWidth="1"/>
    <col min="5" max="13" width="12" style="73"/>
    <col min="14" max="14" width="18.1640625" style="73" customWidth="1"/>
    <col min="15" max="15" width="13" style="73" bestFit="1" customWidth="1"/>
    <col min="16" max="16384" width="12" style="73"/>
  </cols>
  <sheetData>
    <row r="1" spans="1:10">
      <c r="A1" s="73" t="s">
        <v>64</v>
      </c>
    </row>
    <row r="2" spans="1:10">
      <c r="A2" s="73" t="s">
        <v>161</v>
      </c>
    </row>
    <row r="3" spans="1:10">
      <c r="A3" s="73" t="s">
        <v>65</v>
      </c>
    </row>
    <row r="4" spans="1:10">
      <c r="A4" s="73" t="s">
        <v>66</v>
      </c>
    </row>
    <row r="5" spans="1:10">
      <c r="A5" s="73" t="s">
        <v>67</v>
      </c>
    </row>
    <row r="6" spans="1:10">
      <c r="A6" s="73" t="s">
        <v>68</v>
      </c>
    </row>
    <row r="7" spans="1:10">
      <c r="A7" s="73" t="s">
        <v>69</v>
      </c>
    </row>
    <row r="8" spans="1:10" ht="15.75" thickBot="1">
      <c r="A8" s="73" t="s">
        <v>70</v>
      </c>
    </row>
    <row r="9" spans="1:10">
      <c r="A9" s="74"/>
      <c r="B9" s="75"/>
      <c r="C9" s="76"/>
      <c r="D9" s="76"/>
      <c r="E9" s="77" t="s">
        <v>71</v>
      </c>
      <c r="F9" s="78"/>
      <c r="G9" s="77" t="s">
        <v>72</v>
      </c>
      <c r="H9" s="78"/>
      <c r="I9" s="77" t="s">
        <v>73</v>
      </c>
      <c r="J9" s="79"/>
    </row>
    <row r="10" spans="1:10" ht="15.75" thickBot="1">
      <c r="A10" s="80" t="s">
        <v>74</v>
      </c>
      <c r="B10" s="81" t="s">
        <v>75</v>
      </c>
      <c r="C10" s="82" t="s">
        <v>76</v>
      </c>
      <c r="D10" s="82" t="s">
        <v>77</v>
      </c>
      <c r="E10" s="82" t="s">
        <v>78</v>
      </c>
      <c r="F10" s="82" t="s">
        <v>79</v>
      </c>
      <c r="G10" s="82" t="s">
        <v>80</v>
      </c>
      <c r="H10" s="82" t="s">
        <v>81</v>
      </c>
      <c r="I10" s="82" t="s">
        <v>82</v>
      </c>
      <c r="J10" s="83" t="s">
        <v>83</v>
      </c>
    </row>
    <row r="11" spans="1:10">
      <c r="A11" s="96">
        <v>101000</v>
      </c>
      <c r="B11" s="97" t="s">
        <v>84</v>
      </c>
      <c r="C11" s="84">
        <v>177536232</v>
      </c>
      <c r="D11" s="84">
        <f>164145441+11487000+725-214+69</f>
        <v>175633021</v>
      </c>
      <c r="E11" s="84">
        <f t="shared" ref="E11:E74" si="0">IF(C11&gt;D11,(C11-D11),0)</f>
        <v>1903211</v>
      </c>
      <c r="F11" s="84">
        <f t="shared" ref="F11:F74" si="1">IF(D11&gt;C11,D11-C11,0)</f>
        <v>0</v>
      </c>
      <c r="G11" s="84">
        <f t="shared" ref="G11:G39" si="2">IF(E11&gt;F11,E11,0)</f>
        <v>1903211</v>
      </c>
      <c r="H11" s="84">
        <f t="shared" ref="H11:H39" si="3">IF(F11&gt;E11,F11,0)</f>
        <v>0</v>
      </c>
      <c r="I11" s="84">
        <v>0</v>
      </c>
      <c r="J11" s="85">
        <v>0</v>
      </c>
    </row>
    <row r="12" spans="1:10">
      <c r="A12" s="98">
        <v>101005</v>
      </c>
      <c r="B12" s="99" t="s">
        <v>85</v>
      </c>
      <c r="C12" s="87">
        <f>556660657+35000000</f>
        <v>591660657</v>
      </c>
      <c r="D12" s="87">
        <f>493539811-8178000</f>
        <v>485361811</v>
      </c>
      <c r="E12" s="87">
        <f t="shared" si="0"/>
        <v>106298846</v>
      </c>
      <c r="F12" s="87">
        <f t="shared" si="1"/>
        <v>0</v>
      </c>
      <c r="G12" s="87">
        <f t="shared" si="2"/>
        <v>106298846</v>
      </c>
      <c r="H12" s="87">
        <f t="shared" si="3"/>
        <v>0</v>
      </c>
      <c r="I12" s="87">
        <v>0</v>
      </c>
      <c r="J12" s="88">
        <v>0</v>
      </c>
    </row>
    <row r="13" spans="1:10">
      <c r="A13" s="98">
        <v>101006</v>
      </c>
      <c r="B13" s="99" t="s">
        <v>86</v>
      </c>
      <c r="C13" s="87">
        <f>38306710</f>
        <v>38306710</v>
      </c>
      <c r="D13" s="87">
        <v>0</v>
      </c>
      <c r="E13" s="87">
        <f t="shared" si="0"/>
        <v>38306710</v>
      </c>
      <c r="F13" s="87">
        <f t="shared" si="1"/>
        <v>0</v>
      </c>
      <c r="G13" s="87">
        <f t="shared" si="2"/>
        <v>38306710</v>
      </c>
      <c r="H13" s="87">
        <f t="shared" si="3"/>
        <v>0</v>
      </c>
      <c r="I13" s="87">
        <v>0</v>
      </c>
      <c r="J13" s="88">
        <v>0</v>
      </c>
    </row>
    <row r="14" spans="1:10">
      <c r="A14" s="98">
        <v>102001</v>
      </c>
      <c r="B14" s="99" t="s">
        <v>87</v>
      </c>
      <c r="C14" s="87">
        <v>30000000</v>
      </c>
      <c r="D14" s="87"/>
      <c r="E14" s="87">
        <f t="shared" si="0"/>
        <v>30000000</v>
      </c>
      <c r="F14" s="87">
        <f t="shared" si="1"/>
        <v>0</v>
      </c>
      <c r="G14" s="87">
        <f t="shared" si="2"/>
        <v>30000000</v>
      </c>
      <c r="H14" s="87">
        <f t="shared" si="3"/>
        <v>0</v>
      </c>
      <c r="I14" s="87">
        <v>0</v>
      </c>
      <c r="J14" s="88">
        <v>0</v>
      </c>
    </row>
    <row r="15" spans="1:10">
      <c r="A15" s="98">
        <v>103003</v>
      </c>
      <c r="B15" s="99" t="s">
        <v>88</v>
      </c>
      <c r="C15" s="87">
        <v>11207005</v>
      </c>
      <c r="D15" s="87">
        <v>231140</v>
      </c>
      <c r="E15" s="87">
        <f t="shared" si="0"/>
        <v>10975865</v>
      </c>
      <c r="F15" s="87">
        <f t="shared" si="1"/>
        <v>0</v>
      </c>
      <c r="G15" s="87">
        <f t="shared" si="2"/>
        <v>10975865</v>
      </c>
      <c r="H15" s="87">
        <f t="shared" si="3"/>
        <v>0</v>
      </c>
      <c r="I15" s="87">
        <v>0</v>
      </c>
      <c r="J15" s="88">
        <v>0</v>
      </c>
    </row>
    <row r="16" spans="1:10">
      <c r="A16" s="98">
        <v>104001</v>
      </c>
      <c r="B16" s="99" t="s">
        <v>89</v>
      </c>
      <c r="C16" s="87">
        <v>302748363</v>
      </c>
      <c r="D16" s="87">
        <v>295464430</v>
      </c>
      <c r="E16" s="87">
        <f t="shared" si="0"/>
        <v>7283933</v>
      </c>
      <c r="F16" s="87">
        <f t="shared" si="1"/>
        <v>0</v>
      </c>
      <c r="G16" s="87">
        <f t="shared" si="2"/>
        <v>7283933</v>
      </c>
      <c r="H16" s="87">
        <f t="shared" si="3"/>
        <v>0</v>
      </c>
      <c r="I16" s="87">
        <v>0</v>
      </c>
      <c r="J16" s="88">
        <v>0</v>
      </c>
    </row>
    <row r="17" spans="1:10">
      <c r="A17" s="98">
        <v>104003</v>
      </c>
      <c r="B17" s="99" t="s">
        <v>90</v>
      </c>
      <c r="C17" s="87">
        <v>5687900</v>
      </c>
      <c r="D17" s="87">
        <v>4358384</v>
      </c>
      <c r="E17" s="87">
        <f t="shared" si="0"/>
        <v>1329516</v>
      </c>
      <c r="F17" s="87">
        <f t="shared" si="1"/>
        <v>0</v>
      </c>
      <c r="G17" s="87">
        <f t="shared" si="2"/>
        <v>1329516</v>
      </c>
      <c r="H17" s="87">
        <f t="shared" si="3"/>
        <v>0</v>
      </c>
      <c r="I17" s="87">
        <v>0</v>
      </c>
      <c r="J17" s="88">
        <v>0</v>
      </c>
    </row>
    <row r="18" spans="1:10">
      <c r="A18" s="98">
        <v>104006</v>
      </c>
      <c r="B18" s="99" t="s">
        <v>91</v>
      </c>
      <c r="C18" s="87">
        <f>90774879+25269753</f>
        <v>116044632</v>
      </c>
      <c r="D18" s="87">
        <f>22634273+23000000</f>
        <v>45634273</v>
      </c>
      <c r="E18" s="87">
        <f t="shared" si="0"/>
        <v>70410359</v>
      </c>
      <c r="F18" s="87">
        <f t="shared" si="1"/>
        <v>0</v>
      </c>
      <c r="G18" s="87">
        <f t="shared" si="2"/>
        <v>70410359</v>
      </c>
      <c r="H18" s="87">
        <f t="shared" si="3"/>
        <v>0</v>
      </c>
      <c r="I18" s="87">
        <v>0</v>
      </c>
      <c r="J18" s="88">
        <v>0</v>
      </c>
    </row>
    <row r="19" spans="1:10">
      <c r="A19" s="98">
        <v>113001</v>
      </c>
      <c r="B19" s="99" t="s">
        <v>92</v>
      </c>
      <c r="C19" s="87">
        <v>2388148</v>
      </c>
      <c r="D19" s="87">
        <v>0</v>
      </c>
      <c r="E19" s="87">
        <f t="shared" si="0"/>
        <v>2388148</v>
      </c>
      <c r="F19" s="87">
        <f t="shared" si="1"/>
        <v>0</v>
      </c>
      <c r="G19" s="87">
        <f t="shared" si="2"/>
        <v>2388148</v>
      </c>
      <c r="H19" s="87">
        <f t="shared" si="3"/>
        <v>0</v>
      </c>
      <c r="I19" s="87">
        <v>0</v>
      </c>
      <c r="J19" s="88">
        <v>0</v>
      </c>
    </row>
    <row r="20" spans="1:10">
      <c r="A20" s="98">
        <v>113002</v>
      </c>
      <c r="B20" s="99" t="s">
        <v>93</v>
      </c>
      <c r="C20" s="87">
        <v>3612304</v>
      </c>
      <c r="D20" s="87">
        <v>3612304</v>
      </c>
      <c r="E20" s="87">
        <f t="shared" si="0"/>
        <v>0</v>
      </c>
      <c r="F20" s="87">
        <f t="shared" si="1"/>
        <v>0</v>
      </c>
      <c r="G20" s="87">
        <f t="shared" si="2"/>
        <v>0</v>
      </c>
      <c r="H20" s="87">
        <f t="shared" si="3"/>
        <v>0</v>
      </c>
      <c r="I20" s="87">
        <v>0</v>
      </c>
      <c r="J20" s="88">
        <v>0</v>
      </c>
    </row>
    <row r="21" spans="1:10">
      <c r="A21" s="98">
        <v>113004</v>
      </c>
      <c r="B21" s="99" t="s">
        <v>94</v>
      </c>
      <c r="C21" s="87">
        <v>854938</v>
      </c>
      <c r="D21" s="87">
        <v>0</v>
      </c>
      <c r="E21" s="87">
        <f t="shared" si="0"/>
        <v>854938</v>
      </c>
      <c r="F21" s="87">
        <f t="shared" si="1"/>
        <v>0</v>
      </c>
      <c r="G21" s="87">
        <f t="shared" si="2"/>
        <v>854938</v>
      </c>
      <c r="H21" s="87">
        <f t="shared" si="3"/>
        <v>0</v>
      </c>
      <c r="I21" s="87">
        <v>0</v>
      </c>
      <c r="J21" s="88">
        <v>0</v>
      </c>
    </row>
    <row r="22" spans="1:10">
      <c r="A22" s="98">
        <v>113005</v>
      </c>
      <c r="B22" s="99" t="s">
        <v>95</v>
      </c>
      <c r="C22" s="87">
        <v>514497</v>
      </c>
      <c r="D22" s="87">
        <v>0</v>
      </c>
      <c r="E22" s="87">
        <f t="shared" si="0"/>
        <v>514497</v>
      </c>
      <c r="F22" s="87">
        <f t="shared" si="1"/>
        <v>0</v>
      </c>
      <c r="G22" s="87">
        <f t="shared" si="2"/>
        <v>514497</v>
      </c>
      <c r="H22" s="87">
        <f t="shared" si="3"/>
        <v>0</v>
      </c>
      <c r="I22" s="87">
        <v>0</v>
      </c>
      <c r="J22" s="88">
        <v>0</v>
      </c>
    </row>
    <row r="23" spans="1:10">
      <c r="A23" s="98">
        <v>121001</v>
      </c>
      <c r="B23" s="99" t="s">
        <v>96</v>
      </c>
      <c r="C23" s="87">
        <v>60000000</v>
      </c>
      <c r="D23" s="87">
        <v>0</v>
      </c>
      <c r="E23" s="87">
        <f t="shared" si="0"/>
        <v>60000000</v>
      </c>
      <c r="F23" s="87">
        <f t="shared" si="1"/>
        <v>0</v>
      </c>
      <c r="G23" s="87">
        <f t="shared" si="2"/>
        <v>60000000</v>
      </c>
      <c r="H23" s="87">
        <f t="shared" si="3"/>
        <v>0</v>
      </c>
      <c r="I23" s="87">
        <v>0</v>
      </c>
      <c r="J23" s="88">
        <v>0</v>
      </c>
    </row>
    <row r="24" spans="1:10">
      <c r="A24" s="98">
        <v>124001</v>
      </c>
      <c r="B24" s="99" t="s">
        <v>97</v>
      </c>
      <c r="C24" s="87">
        <v>23800</v>
      </c>
      <c r="D24" s="87">
        <v>0</v>
      </c>
      <c r="E24" s="87">
        <f t="shared" si="0"/>
        <v>23800</v>
      </c>
      <c r="F24" s="87">
        <f t="shared" si="1"/>
        <v>0</v>
      </c>
      <c r="G24" s="87">
        <f t="shared" si="2"/>
        <v>23800</v>
      </c>
      <c r="H24" s="87">
        <f t="shared" si="3"/>
        <v>0</v>
      </c>
      <c r="I24" s="87">
        <v>0</v>
      </c>
      <c r="J24" s="88">
        <v>0</v>
      </c>
    </row>
    <row r="25" spans="1:10">
      <c r="A25" s="98">
        <v>124002</v>
      </c>
      <c r="B25" s="99" t="s">
        <v>98</v>
      </c>
      <c r="C25" s="87">
        <v>8439458</v>
      </c>
      <c r="D25" s="87">
        <v>0</v>
      </c>
      <c r="E25" s="87">
        <f t="shared" si="0"/>
        <v>8439458</v>
      </c>
      <c r="F25" s="87">
        <f t="shared" si="1"/>
        <v>0</v>
      </c>
      <c r="G25" s="87">
        <f t="shared" si="2"/>
        <v>8439458</v>
      </c>
      <c r="H25" s="87">
        <f t="shared" si="3"/>
        <v>0</v>
      </c>
      <c r="I25" s="87">
        <v>0</v>
      </c>
      <c r="J25" s="88">
        <v>0</v>
      </c>
    </row>
    <row r="26" spans="1:10">
      <c r="A26" s="98">
        <v>125001</v>
      </c>
      <c r="B26" s="99" t="s">
        <v>99</v>
      </c>
      <c r="C26" s="87">
        <v>20000000</v>
      </c>
      <c r="D26" s="87">
        <v>0</v>
      </c>
      <c r="E26" s="87">
        <f t="shared" si="0"/>
        <v>20000000</v>
      </c>
      <c r="F26" s="87">
        <f t="shared" si="1"/>
        <v>0</v>
      </c>
      <c r="G26" s="87">
        <f t="shared" si="2"/>
        <v>20000000</v>
      </c>
      <c r="H26" s="87">
        <f t="shared" si="3"/>
        <v>0</v>
      </c>
      <c r="I26" s="87">
        <v>0</v>
      </c>
      <c r="J26" s="88">
        <v>0</v>
      </c>
    </row>
    <row r="27" spans="1:10">
      <c r="A27" s="98">
        <v>201001</v>
      </c>
      <c r="B27" s="99" t="s">
        <v>100</v>
      </c>
      <c r="C27" s="87">
        <v>13437792</v>
      </c>
      <c r="D27" s="87">
        <f>13437792+61000000</f>
        <v>74437792</v>
      </c>
      <c r="E27" s="87">
        <f t="shared" si="0"/>
        <v>0</v>
      </c>
      <c r="F27" s="87">
        <f t="shared" si="1"/>
        <v>61000000</v>
      </c>
      <c r="G27" s="87">
        <f t="shared" si="2"/>
        <v>0</v>
      </c>
      <c r="H27" s="87">
        <f t="shared" si="3"/>
        <v>61000000</v>
      </c>
      <c r="I27" s="87">
        <v>0</v>
      </c>
      <c r="J27" s="88">
        <v>0</v>
      </c>
    </row>
    <row r="28" spans="1:10">
      <c r="A28" s="98">
        <v>201002</v>
      </c>
      <c r="B28" s="99" t="s">
        <v>101</v>
      </c>
      <c r="C28" s="87">
        <v>0</v>
      </c>
      <c r="D28" s="87">
        <v>5000000</v>
      </c>
      <c r="E28" s="87">
        <f t="shared" si="0"/>
        <v>0</v>
      </c>
      <c r="F28" s="87">
        <f t="shared" si="1"/>
        <v>5000000</v>
      </c>
      <c r="G28" s="87">
        <f t="shared" si="2"/>
        <v>0</v>
      </c>
      <c r="H28" s="87">
        <f t="shared" si="3"/>
        <v>5000000</v>
      </c>
      <c r="I28" s="87">
        <v>0</v>
      </c>
      <c r="J28" s="88">
        <v>0</v>
      </c>
    </row>
    <row r="29" spans="1:10">
      <c r="A29" s="98">
        <v>202001</v>
      </c>
      <c r="B29" s="99" t="s">
        <v>102</v>
      </c>
      <c r="C29" s="87">
        <v>26049154</v>
      </c>
      <c r="D29" s="87">
        <v>60443765</v>
      </c>
      <c r="E29" s="87">
        <f t="shared" si="0"/>
        <v>0</v>
      </c>
      <c r="F29" s="87">
        <f t="shared" si="1"/>
        <v>34394611</v>
      </c>
      <c r="G29" s="87">
        <f t="shared" si="2"/>
        <v>0</v>
      </c>
      <c r="H29" s="87">
        <f t="shared" si="3"/>
        <v>34394611</v>
      </c>
      <c r="I29" s="87">
        <v>0</v>
      </c>
      <c r="J29" s="88">
        <v>0</v>
      </c>
    </row>
    <row r="30" spans="1:10">
      <c r="A30" s="98">
        <v>202002</v>
      </c>
      <c r="B30" s="99" t="s">
        <v>103</v>
      </c>
      <c r="C30" s="87">
        <v>182592096</v>
      </c>
      <c r="D30" s="87">
        <v>213648245</v>
      </c>
      <c r="E30" s="87">
        <f t="shared" si="0"/>
        <v>0</v>
      </c>
      <c r="F30" s="87">
        <f t="shared" si="1"/>
        <v>31056149</v>
      </c>
      <c r="G30" s="87">
        <f t="shared" si="2"/>
        <v>0</v>
      </c>
      <c r="H30" s="87">
        <f t="shared" si="3"/>
        <v>31056149</v>
      </c>
      <c r="I30" s="87">
        <v>0</v>
      </c>
      <c r="J30" s="88">
        <v>0</v>
      </c>
    </row>
    <row r="31" spans="1:10">
      <c r="A31" s="98">
        <v>202003</v>
      </c>
      <c r="B31" s="99" t="s">
        <v>104</v>
      </c>
      <c r="C31" s="87">
        <v>9523800</v>
      </c>
      <c r="D31" s="87">
        <v>11163327</v>
      </c>
      <c r="E31" s="87">
        <f t="shared" si="0"/>
        <v>0</v>
      </c>
      <c r="F31" s="87">
        <f t="shared" si="1"/>
        <v>1639527</v>
      </c>
      <c r="G31" s="87">
        <f t="shared" si="2"/>
        <v>0</v>
      </c>
      <c r="H31" s="87">
        <f t="shared" si="3"/>
        <v>1639527</v>
      </c>
      <c r="I31" s="87">
        <v>0</v>
      </c>
      <c r="J31" s="88">
        <v>0</v>
      </c>
    </row>
    <row r="32" spans="1:10">
      <c r="A32" s="98">
        <v>202006</v>
      </c>
      <c r="B32" s="99" t="s">
        <v>105</v>
      </c>
      <c r="C32" s="87">
        <v>31197109</v>
      </c>
      <c r="D32" s="87">
        <v>69247698</v>
      </c>
      <c r="E32" s="87">
        <f t="shared" si="0"/>
        <v>0</v>
      </c>
      <c r="F32" s="87">
        <f t="shared" si="1"/>
        <v>38050589</v>
      </c>
      <c r="G32" s="87">
        <f t="shared" si="2"/>
        <v>0</v>
      </c>
      <c r="H32" s="87">
        <f t="shared" si="3"/>
        <v>38050589</v>
      </c>
      <c r="I32" s="87">
        <v>0</v>
      </c>
      <c r="J32" s="88">
        <v>0</v>
      </c>
    </row>
    <row r="33" spans="1:16">
      <c r="A33" s="98">
        <v>202007</v>
      </c>
      <c r="B33" s="99" t="s">
        <v>106</v>
      </c>
      <c r="C33" s="87">
        <v>9655000</v>
      </c>
      <c r="D33" s="87">
        <v>18566000</v>
      </c>
      <c r="E33" s="87">
        <f t="shared" si="0"/>
        <v>0</v>
      </c>
      <c r="F33" s="87">
        <f t="shared" si="1"/>
        <v>8911000</v>
      </c>
      <c r="G33" s="87">
        <f t="shared" si="2"/>
        <v>0</v>
      </c>
      <c r="H33" s="87">
        <f t="shared" si="3"/>
        <v>8911000</v>
      </c>
      <c r="I33" s="87">
        <v>0</v>
      </c>
      <c r="J33" s="88">
        <v>0</v>
      </c>
    </row>
    <row r="34" spans="1:16">
      <c r="A34" s="98">
        <v>204001</v>
      </c>
      <c r="B34" s="99" t="s">
        <v>107</v>
      </c>
      <c r="C34" s="87">
        <v>0</v>
      </c>
      <c r="D34" s="87">
        <v>80901</v>
      </c>
      <c r="E34" s="87">
        <f t="shared" si="0"/>
        <v>0</v>
      </c>
      <c r="F34" s="87">
        <f t="shared" si="1"/>
        <v>80901</v>
      </c>
      <c r="G34" s="87">
        <f t="shared" si="2"/>
        <v>0</v>
      </c>
      <c r="H34" s="87">
        <f t="shared" si="3"/>
        <v>80901</v>
      </c>
      <c r="I34" s="87">
        <v>0</v>
      </c>
      <c r="J34" s="88">
        <v>0</v>
      </c>
    </row>
    <row r="35" spans="1:16">
      <c r="A35" s="98">
        <v>205001</v>
      </c>
      <c r="B35" s="99" t="s">
        <v>108</v>
      </c>
      <c r="C35" s="87">
        <v>9218462</v>
      </c>
      <c r="D35" s="87">
        <v>9218462</v>
      </c>
      <c r="E35" s="87">
        <f t="shared" si="0"/>
        <v>0</v>
      </c>
      <c r="F35" s="87">
        <f t="shared" si="1"/>
        <v>0</v>
      </c>
      <c r="G35" s="87">
        <f t="shared" si="2"/>
        <v>0</v>
      </c>
      <c r="H35" s="87">
        <f t="shared" si="3"/>
        <v>0</v>
      </c>
      <c r="I35" s="87">
        <v>0</v>
      </c>
      <c r="J35" s="88">
        <v>0</v>
      </c>
    </row>
    <row r="36" spans="1:16">
      <c r="A36" s="98">
        <v>205002</v>
      </c>
      <c r="B36" s="99" t="s">
        <v>109</v>
      </c>
      <c r="C36" s="87">
        <v>1875175</v>
      </c>
      <c r="D36" s="87">
        <v>3562861</v>
      </c>
      <c r="E36" s="87">
        <f t="shared" si="0"/>
        <v>0</v>
      </c>
      <c r="F36" s="87">
        <f t="shared" si="1"/>
        <v>1687686</v>
      </c>
      <c r="G36" s="87">
        <f t="shared" si="2"/>
        <v>0</v>
      </c>
      <c r="H36" s="87">
        <f t="shared" si="3"/>
        <v>1687686</v>
      </c>
      <c r="I36" s="87">
        <v>0</v>
      </c>
      <c r="J36" s="88">
        <v>0</v>
      </c>
    </row>
    <row r="37" spans="1:16">
      <c r="A37" s="98">
        <v>205003</v>
      </c>
      <c r="B37" s="99" t="s">
        <v>110</v>
      </c>
      <c r="C37" s="87">
        <v>578800</v>
      </c>
      <c r="D37" s="87">
        <v>1289528</v>
      </c>
      <c r="E37" s="87">
        <f t="shared" si="0"/>
        <v>0</v>
      </c>
      <c r="F37" s="87">
        <f t="shared" si="1"/>
        <v>710728</v>
      </c>
      <c r="G37" s="87">
        <f t="shared" si="2"/>
        <v>0</v>
      </c>
      <c r="H37" s="87">
        <f t="shared" si="3"/>
        <v>710728</v>
      </c>
      <c r="I37" s="87">
        <v>0</v>
      </c>
      <c r="J37" s="88">
        <v>0</v>
      </c>
    </row>
    <row r="38" spans="1:16">
      <c r="A38" s="98">
        <v>205004</v>
      </c>
      <c r="B38" s="99" t="s">
        <v>111</v>
      </c>
      <c r="C38" s="87">
        <v>3679579</v>
      </c>
      <c r="D38" s="87">
        <v>8897369</v>
      </c>
      <c r="E38" s="87">
        <f t="shared" si="0"/>
        <v>0</v>
      </c>
      <c r="F38" s="87">
        <f t="shared" si="1"/>
        <v>5217790</v>
      </c>
      <c r="G38" s="87">
        <f t="shared" si="2"/>
        <v>0</v>
      </c>
      <c r="H38" s="87">
        <f t="shared" si="3"/>
        <v>5217790</v>
      </c>
      <c r="I38" s="87">
        <v>0</v>
      </c>
      <c r="J38" s="88">
        <v>0</v>
      </c>
    </row>
    <row r="39" spans="1:16">
      <c r="A39" s="98">
        <v>220001</v>
      </c>
      <c r="B39" s="99" t="s">
        <v>112</v>
      </c>
      <c r="C39" s="87">
        <v>0</v>
      </c>
      <c r="D39" s="87">
        <f>1900000+160000000</f>
        <v>161900000</v>
      </c>
      <c r="E39" s="87">
        <f t="shared" si="0"/>
        <v>0</v>
      </c>
      <c r="F39" s="87">
        <f t="shared" si="1"/>
        <v>161900000</v>
      </c>
      <c r="G39" s="87">
        <f t="shared" si="2"/>
        <v>0</v>
      </c>
      <c r="H39" s="87">
        <f t="shared" si="3"/>
        <v>161900000</v>
      </c>
      <c r="I39" s="87">
        <v>0</v>
      </c>
      <c r="J39" s="88">
        <v>0</v>
      </c>
    </row>
    <row r="40" spans="1:16">
      <c r="A40" s="98">
        <v>501001</v>
      </c>
      <c r="B40" s="99" t="s">
        <v>113</v>
      </c>
      <c r="C40" s="87">
        <v>268250</v>
      </c>
      <c r="D40" s="87">
        <v>17341670</v>
      </c>
      <c r="E40" s="87">
        <f t="shared" si="0"/>
        <v>0</v>
      </c>
      <c r="F40" s="87">
        <f t="shared" si="1"/>
        <v>17073420</v>
      </c>
      <c r="G40" s="87"/>
      <c r="H40" s="87"/>
      <c r="I40" s="87">
        <f>IF(E40&gt;F40,E40,0)</f>
        <v>0</v>
      </c>
      <c r="J40" s="88">
        <f>IF(F40&gt;E40,F40,0)</f>
        <v>17073420</v>
      </c>
      <c r="N40" s="73" t="s">
        <v>114</v>
      </c>
    </row>
    <row r="41" spans="1:16">
      <c r="A41" s="98">
        <v>501002</v>
      </c>
      <c r="B41" s="99" t="s">
        <v>115</v>
      </c>
      <c r="C41" s="87"/>
      <c r="D41" s="87">
        <v>254980000</v>
      </c>
      <c r="E41" s="87">
        <f t="shared" si="0"/>
        <v>0</v>
      </c>
      <c r="F41" s="87">
        <f t="shared" si="1"/>
        <v>254980000</v>
      </c>
      <c r="G41" s="87"/>
      <c r="H41" s="87"/>
      <c r="I41" s="87">
        <f>IF(E41&gt;F41,E41,0)</f>
        <v>0</v>
      </c>
      <c r="J41" s="88">
        <f>IF(F41&gt;E41,F41,0)</f>
        <v>254980000</v>
      </c>
      <c r="N41" s="86" t="s">
        <v>116</v>
      </c>
      <c r="O41" s="89">
        <f>+J41+J42+J44+J45+J46</f>
        <v>286843877</v>
      </c>
      <c r="P41" s="90">
        <f>+O41/O43</f>
        <v>0.74211947886572205</v>
      </c>
    </row>
    <row r="42" spans="1:16">
      <c r="A42" s="98">
        <v>501003</v>
      </c>
      <c r="B42" s="99" t="s">
        <v>117</v>
      </c>
      <c r="C42" s="87">
        <v>3946059</v>
      </c>
      <c r="D42" s="87">
        <v>29409936</v>
      </c>
      <c r="E42" s="87">
        <f t="shared" si="0"/>
        <v>0</v>
      </c>
      <c r="F42" s="87">
        <f t="shared" si="1"/>
        <v>25463877</v>
      </c>
      <c r="G42" s="87"/>
      <c r="H42" s="87"/>
      <c r="I42" s="87">
        <f>IF(E42&gt;F42,E42,0)</f>
        <v>0</v>
      </c>
      <c r="J42" s="88">
        <f>IF(F42&gt;E42,F42,0)</f>
        <v>25463877</v>
      </c>
      <c r="N42" s="86" t="s">
        <v>118</v>
      </c>
      <c r="O42" s="89">
        <f>+J40+J43+J47</f>
        <v>99675929</v>
      </c>
      <c r="P42" s="90">
        <f>+O42/O43</f>
        <v>0.2578805211342779</v>
      </c>
    </row>
    <row r="43" spans="1:16">
      <c r="A43" s="98">
        <v>501004</v>
      </c>
      <c r="B43" s="99" t="s">
        <v>119</v>
      </c>
      <c r="C43" s="87">
        <v>0</v>
      </c>
      <c r="D43" s="87">
        <v>82591913</v>
      </c>
      <c r="E43" s="87">
        <f t="shared" si="0"/>
        <v>0</v>
      </c>
      <c r="F43" s="87">
        <f t="shared" si="1"/>
        <v>82591913</v>
      </c>
      <c r="G43" s="87"/>
      <c r="H43" s="87"/>
      <c r="I43" s="87">
        <f>IF(E43&gt;F43,E43,0)</f>
        <v>0</v>
      </c>
      <c r="J43" s="88">
        <f>IF(F43&gt;E43,F43,0)</f>
        <v>82591913</v>
      </c>
      <c r="N43" s="86"/>
      <c r="O43" s="89">
        <f>+O41+O42</f>
        <v>386519806</v>
      </c>
      <c r="P43" s="90">
        <f>+P41+P42</f>
        <v>1</v>
      </c>
    </row>
    <row r="44" spans="1:16">
      <c r="A44" s="98">
        <v>502001</v>
      </c>
      <c r="B44" s="99" t="s">
        <v>120</v>
      </c>
      <c r="C44" s="87"/>
      <c r="D44" s="87">
        <v>800000</v>
      </c>
      <c r="E44" s="87">
        <f t="shared" si="0"/>
        <v>0</v>
      </c>
      <c r="F44" s="87">
        <f t="shared" si="1"/>
        <v>800000</v>
      </c>
      <c r="G44" s="87"/>
      <c r="H44" s="87"/>
      <c r="I44" s="87">
        <f t="shared" ref="I44:I78" si="4">IF(E44&gt;F44,E44,0)</f>
        <v>0</v>
      </c>
      <c r="J44" s="88">
        <f t="shared" ref="J44" si="5">IF(F44&gt;E44,F44,0)</f>
        <v>800000</v>
      </c>
    </row>
    <row r="45" spans="1:16">
      <c r="A45" s="98">
        <f>+A44+1</f>
        <v>502002</v>
      </c>
      <c r="B45" s="99" t="s">
        <v>121</v>
      </c>
      <c r="C45" s="87"/>
      <c r="D45" s="87">
        <v>3800000</v>
      </c>
      <c r="E45" s="87">
        <f t="shared" si="0"/>
        <v>0</v>
      </c>
      <c r="F45" s="87">
        <f t="shared" si="1"/>
        <v>3800000</v>
      </c>
      <c r="G45" s="87"/>
      <c r="H45" s="87"/>
      <c r="I45" s="87">
        <f t="shared" si="4"/>
        <v>0</v>
      </c>
      <c r="J45" s="88">
        <v>1800000</v>
      </c>
      <c r="N45" s="73" t="s">
        <v>122</v>
      </c>
    </row>
    <row r="46" spans="1:16">
      <c r="A46" s="98">
        <f>+A45+1</f>
        <v>502003</v>
      </c>
      <c r="B46" s="99" t="s">
        <v>123</v>
      </c>
      <c r="C46" s="87"/>
      <c r="D46" s="87">
        <v>1800000</v>
      </c>
      <c r="E46" s="87">
        <f t="shared" si="0"/>
        <v>0</v>
      </c>
      <c r="F46" s="87">
        <f t="shared" si="1"/>
        <v>1800000</v>
      </c>
      <c r="G46" s="87"/>
      <c r="H46" s="87"/>
      <c r="I46" s="87">
        <f t="shared" si="4"/>
        <v>0</v>
      </c>
      <c r="J46" s="88">
        <v>3800000</v>
      </c>
      <c r="N46" s="86" t="s">
        <v>124</v>
      </c>
      <c r="O46" s="89">
        <f>+J40</f>
        <v>17073420</v>
      </c>
      <c r="P46" s="90">
        <f>+O46/O48</f>
        <v>0.17130750970349942</v>
      </c>
    </row>
    <row r="47" spans="1:16">
      <c r="A47" s="98">
        <v>503004</v>
      </c>
      <c r="B47" s="99" t="s">
        <v>125</v>
      </c>
      <c r="C47" s="87">
        <v>0</v>
      </c>
      <c r="D47" s="87">
        <v>10596</v>
      </c>
      <c r="E47" s="87">
        <f t="shared" si="0"/>
        <v>0</v>
      </c>
      <c r="F47" s="87">
        <f t="shared" si="1"/>
        <v>10596</v>
      </c>
      <c r="G47" s="87"/>
      <c r="H47" s="87"/>
      <c r="I47" s="87">
        <f t="shared" si="4"/>
        <v>0</v>
      </c>
      <c r="J47" s="88">
        <f t="shared" ref="J47:J78" si="6">IF(F47&gt;E47,F47,0)</f>
        <v>10596</v>
      </c>
      <c r="N47" s="86" t="s">
        <v>126</v>
      </c>
      <c r="O47" s="89">
        <f>+J43</f>
        <v>82591913</v>
      </c>
      <c r="P47" s="90">
        <f>+O47/O48</f>
        <v>0.82869249029650061</v>
      </c>
    </row>
    <row r="48" spans="1:16">
      <c r="A48" s="98">
        <v>401001</v>
      </c>
      <c r="B48" s="99" t="s">
        <v>127</v>
      </c>
      <c r="C48" s="87">
        <v>22634273</v>
      </c>
      <c r="D48" s="87">
        <v>0</v>
      </c>
      <c r="E48" s="87">
        <f t="shared" si="0"/>
        <v>22634273</v>
      </c>
      <c r="F48" s="87">
        <f t="shared" si="1"/>
        <v>0</v>
      </c>
      <c r="G48" s="87"/>
      <c r="H48" s="87"/>
      <c r="I48" s="87">
        <f t="shared" si="4"/>
        <v>22634273</v>
      </c>
      <c r="J48" s="88">
        <f t="shared" si="6"/>
        <v>0</v>
      </c>
      <c r="N48" s="86"/>
      <c r="O48" s="89">
        <f>+O46+O47</f>
        <v>99665333</v>
      </c>
      <c r="P48" s="90">
        <f>+P46+P47</f>
        <v>1</v>
      </c>
    </row>
    <row r="49" spans="1:15">
      <c r="A49" s="98">
        <f>+A48</f>
        <v>401001</v>
      </c>
      <c r="B49" s="99" t="s">
        <v>128</v>
      </c>
      <c r="C49" s="87">
        <v>23000000</v>
      </c>
      <c r="D49" s="87"/>
      <c r="E49" s="87">
        <f t="shared" si="0"/>
        <v>23000000</v>
      </c>
      <c r="F49" s="87">
        <f t="shared" si="1"/>
        <v>0</v>
      </c>
      <c r="G49" s="87"/>
      <c r="H49" s="87"/>
      <c r="I49" s="87">
        <f t="shared" si="4"/>
        <v>23000000</v>
      </c>
      <c r="J49" s="88">
        <f t="shared" si="6"/>
        <v>0</v>
      </c>
    </row>
    <row r="50" spans="1:15">
      <c r="A50" s="98">
        <v>411001</v>
      </c>
      <c r="B50" s="99" t="s">
        <v>129</v>
      </c>
      <c r="C50" s="87">
        <v>216746765</v>
      </c>
      <c r="D50" s="87">
        <v>1480000</v>
      </c>
      <c r="E50" s="87">
        <f t="shared" si="0"/>
        <v>215266765</v>
      </c>
      <c r="F50" s="87">
        <f t="shared" si="1"/>
        <v>0</v>
      </c>
      <c r="G50" s="87"/>
      <c r="H50" s="87"/>
      <c r="I50" s="87">
        <f t="shared" si="4"/>
        <v>215266765</v>
      </c>
      <c r="J50" s="88">
        <f t="shared" si="6"/>
        <v>0</v>
      </c>
    </row>
    <row r="51" spans="1:15">
      <c r="A51" s="98">
        <v>411004</v>
      </c>
      <c r="B51" s="99" t="s">
        <v>130</v>
      </c>
      <c r="C51" s="87">
        <v>1665525</v>
      </c>
      <c r="D51" s="87">
        <v>0</v>
      </c>
      <c r="E51" s="87">
        <f t="shared" si="0"/>
        <v>1665525</v>
      </c>
      <c r="F51" s="87">
        <f t="shared" si="1"/>
        <v>0</v>
      </c>
      <c r="G51" s="87"/>
      <c r="H51" s="87"/>
      <c r="I51" s="87">
        <f t="shared" si="4"/>
        <v>1665525</v>
      </c>
      <c r="J51" s="88">
        <f t="shared" si="6"/>
        <v>0</v>
      </c>
      <c r="N51" s="104" t="s">
        <v>162</v>
      </c>
      <c r="O51" s="104">
        <v>35110.980000000003</v>
      </c>
    </row>
    <row r="52" spans="1:15">
      <c r="A52" s="98">
        <v>411007</v>
      </c>
      <c r="B52" s="99" t="s">
        <v>131</v>
      </c>
      <c r="C52" s="87">
        <v>10508314</v>
      </c>
      <c r="D52" s="87">
        <v>0</v>
      </c>
      <c r="E52" s="87">
        <f t="shared" si="0"/>
        <v>10508314</v>
      </c>
      <c r="F52" s="87">
        <f t="shared" si="1"/>
        <v>0</v>
      </c>
      <c r="G52" s="87"/>
      <c r="H52" s="87"/>
      <c r="I52" s="87">
        <f t="shared" si="4"/>
        <v>10508314</v>
      </c>
      <c r="J52" s="88">
        <f t="shared" si="6"/>
        <v>0</v>
      </c>
      <c r="N52" s="104" t="s">
        <v>163</v>
      </c>
      <c r="O52" s="104">
        <v>12000</v>
      </c>
    </row>
    <row r="53" spans="1:15">
      <c r="A53" s="98">
        <v>411009</v>
      </c>
      <c r="B53" s="99" t="s">
        <v>132</v>
      </c>
      <c r="C53" s="87">
        <v>1411562</v>
      </c>
      <c r="D53" s="87">
        <v>0</v>
      </c>
      <c r="E53" s="87">
        <f t="shared" si="0"/>
        <v>1411562</v>
      </c>
      <c r="F53" s="87">
        <f t="shared" si="1"/>
        <v>0</v>
      </c>
      <c r="G53" s="87"/>
      <c r="H53" s="87"/>
      <c r="I53" s="87">
        <f t="shared" si="4"/>
        <v>1411562</v>
      </c>
      <c r="J53" s="88">
        <f t="shared" si="6"/>
        <v>0</v>
      </c>
      <c r="N53" s="104" t="s">
        <v>164</v>
      </c>
      <c r="O53" s="105">
        <f>+O52*O51</f>
        <v>421331760.00000006</v>
      </c>
    </row>
    <row r="54" spans="1:15">
      <c r="A54" s="98">
        <v>411011</v>
      </c>
      <c r="B54" s="99" t="s">
        <v>133</v>
      </c>
      <c r="C54" s="87">
        <v>12322666</v>
      </c>
      <c r="D54" s="87">
        <v>0</v>
      </c>
      <c r="E54" s="87">
        <f t="shared" si="0"/>
        <v>12322666</v>
      </c>
      <c r="F54" s="87">
        <f t="shared" si="1"/>
        <v>0</v>
      </c>
      <c r="G54" s="87"/>
      <c r="H54" s="87"/>
      <c r="I54" s="87">
        <f t="shared" si="4"/>
        <v>12322666</v>
      </c>
      <c r="J54" s="88">
        <f t="shared" si="6"/>
        <v>0</v>
      </c>
      <c r="N54" s="104"/>
      <c r="O54" s="104"/>
    </row>
    <row r="55" spans="1:15">
      <c r="A55" s="98">
        <v>412001</v>
      </c>
      <c r="B55" s="99" t="s">
        <v>134</v>
      </c>
      <c r="C55" s="87">
        <v>12000000</v>
      </c>
      <c r="D55" s="87">
        <v>0</v>
      </c>
      <c r="E55" s="87">
        <f t="shared" si="0"/>
        <v>12000000</v>
      </c>
      <c r="F55" s="87">
        <f t="shared" si="1"/>
        <v>0</v>
      </c>
      <c r="G55" s="87"/>
      <c r="H55" s="87"/>
      <c r="I55" s="87">
        <f t="shared" si="4"/>
        <v>12000000</v>
      </c>
      <c r="J55" s="88">
        <f t="shared" si="6"/>
        <v>0</v>
      </c>
      <c r="N55" s="104" t="s">
        <v>165</v>
      </c>
      <c r="O55" s="104">
        <v>36789.360000000001</v>
      </c>
    </row>
    <row r="56" spans="1:15">
      <c r="A56" s="98">
        <v>412006</v>
      </c>
      <c r="B56" s="99" t="s">
        <v>135</v>
      </c>
      <c r="C56" s="87">
        <v>11738640</v>
      </c>
      <c r="D56" s="87">
        <v>0</v>
      </c>
      <c r="E56" s="87">
        <f t="shared" si="0"/>
        <v>11738640</v>
      </c>
      <c r="F56" s="87">
        <f t="shared" si="1"/>
        <v>0</v>
      </c>
      <c r="G56" s="87"/>
      <c r="H56" s="87"/>
      <c r="I56" s="87">
        <f t="shared" si="4"/>
        <v>11738640</v>
      </c>
      <c r="J56" s="88">
        <f t="shared" si="6"/>
        <v>0</v>
      </c>
      <c r="N56" s="104" t="s">
        <v>163</v>
      </c>
      <c r="O56" s="104">
        <v>4000</v>
      </c>
    </row>
    <row r="57" spans="1:15">
      <c r="A57" s="98">
        <v>413001</v>
      </c>
      <c r="B57" s="99" t="s">
        <v>136</v>
      </c>
      <c r="C57" s="87">
        <v>281769</v>
      </c>
      <c r="D57" s="87">
        <v>0</v>
      </c>
      <c r="E57" s="87">
        <f t="shared" si="0"/>
        <v>281769</v>
      </c>
      <c r="F57" s="87">
        <f t="shared" si="1"/>
        <v>0</v>
      </c>
      <c r="G57" s="87"/>
      <c r="H57" s="87"/>
      <c r="I57" s="87">
        <f t="shared" si="4"/>
        <v>281769</v>
      </c>
      <c r="J57" s="88">
        <f t="shared" si="6"/>
        <v>0</v>
      </c>
      <c r="N57" s="104" t="s">
        <v>164</v>
      </c>
      <c r="O57" s="105">
        <f>+O56*O55</f>
        <v>147157440</v>
      </c>
    </row>
    <row r="58" spans="1:15">
      <c r="A58" s="98">
        <v>413002</v>
      </c>
      <c r="B58" s="99" t="s">
        <v>137</v>
      </c>
      <c r="C58" s="87">
        <v>34114</v>
      </c>
      <c r="D58" s="87">
        <v>0</v>
      </c>
      <c r="E58" s="87">
        <f t="shared" si="0"/>
        <v>34114</v>
      </c>
      <c r="F58" s="87">
        <f t="shared" si="1"/>
        <v>0</v>
      </c>
      <c r="G58" s="87"/>
      <c r="H58" s="87"/>
      <c r="I58" s="87">
        <f t="shared" si="4"/>
        <v>34114</v>
      </c>
      <c r="J58" s="88">
        <f t="shared" si="6"/>
        <v>0</v>
      </c>
    </row>
    <row r="59" spans="1:15">
      <c r="A59" s="98">
        <v>413003</v>
      </c>
      <c r="B59" s="99" t="s">
        <v>138</v>
      </c>
      <c r="C59" s="87">
        <v>3089282</v>
      </c>
      <c r="D59" s="87">
        <v>0</v>
      </c>
      <c r="E59" s="87">
        <f t="shared" si="0"/>
        <v>3089282</v>
      </c>
      <c r="F59" s="87">
        <f t="shared" si="1"/>
        <v>0</v>
      </c>
      <c r="G59" s="87"/>
      <c r="H59" s="87"/>
      <c r="I59" s="87">
        <f t="shared" si="4"/>
        <v>3089282</v>
      </c>
      <c r="J59" s="88">
        <f t="shared" si="6"/>
        <v>0</v>
      </c>
    </row>
    <row r="60" spans="1:15">
      <c r="A60" s="98">
        <v>413005</v>
      </c>
      <c r="B60" s="99" t="s">
        <v>139</v>
      </c>
      <c r="C60" s="87">
        <v>262804</v>
      </c>
      <c r="D60" s="87">
        <v>0</v>
      </c>
      <c r="E60" s="87">
        <f t="shared" si="0"/>
        <v>262804</v>
      </c>
      <c r="F60" s="87">
        <f t="shared" si="1"/>
        <v>0</v>
      </c>
      <c r="G60" s="87"/>
      <c r="H60" s="87"/>
      <c r="I60" s="87">
        <f t="shared" si="4"/>
        <v>262804</v>
      </c>
      <c r="J60" s="88">
        <f t="shared" si="6"/>
        <v>0</v>
      </c>
    </row>
    <row r="61" spans="1:15">
      <c r="A61" s="98">
        <v>413007</v>
      </c>
      <c r="B61" s="99" t="s">
        <v>140</v>
      </c>
      <c r="C61" s="87">
        <v>67503</v>
      </c>
      <c r="D61" s="87">
        <v>4348</v>
      </c>
      <c r="E61" s="87">
        <f t="shared" si="0"/>
        <v>63155</v>
      </c>
      <c r="F61" s="87">
        <f t="shared" si="1"/>
        <v>0</v>
      </c>
      <c r="G61" s="87"/>
      <c r="H61" s="87"/>
      <c r="I61" s="87">
        <f t="shared" si="4"/>
        <v>63155</v>
      </c>
      <c r="J61" s="88">
        <f t="shared" si="6"/>
        <v>0</v>
      </c>
    </row>
    <row r="62" spans="1:15">
      <c r="A62" s="98">
        <v>414001</v>
      </c>
      <c r="B62" s="99" t="s">
        <v>141</v>
      </c>
      <c r="C62" s="87">
        <v>3307360</v>
      </c>
      <c r="D62" s="87">
        <v>110924</v>
      </c>
      <c r="E62" s="87">
        <f t="shared" si="0"/>
        <v>3196436</v>
      </c>
      <c r="F62" s="87">
        <f t="shared" si="1"/>
        <v>0</v>
      </c>
      <c r="G62" s="87"/>
      <c r="H62" s="87"/>
      <c r="I62" s="87">
        <f t="shared" si="4"/>
        <v>3196436</v>
      </c>
      <c r="J62" s="88">
        <f t="shared" si="6"/>
        <v>0</v>
      </c>
    </row>
    <row r="63" spans="1:15">
      <c r="A63" s="98">
        <v>414002</v>
      </c>
      <c r="B63" s="99" t="s">
        <v>142</v>
      </c>
      <c r="C63" s="87">
        <v>1389044</v>
      </c>
      <c r="D63" s="87">
        <v>91440</v>
      </c>
      <c r="E63" s="87">
        <f t="shared" si="0"/>
        <v>1297604</v>
      </c>
      <c r="F63" s="87">
        <f t="shared" si="1"/>
        <v>0</v>
      </c>
      <c r="G63" s="87"/>
      <c r="H63" s="87"/>
      <c r="I63" s="87">
        <f t="shared" si="4"/>
        <v>1297604</v>
      </c>
      <c r="J63" s="88">
        <f t="shared" si="6"/>
        <v>0</v>
      </c>
    </row>
    <row r="64" spans="1:15">
      <c r="A64" s="98">
        <v>414003</v>
      </c>
      <c r="B64" s="99" t="s">
        <v>143</v>
      </c>
      <c r="C64" s="87">
        <v>444985</v>
      </c>
      <c r="D64" s="87">
        <v>0</v>
      </c>
      <c r="E64" s="87">
        <f t="shared" si="0"/>
        <v>444985</v>
      </c>
      <c r="F64" s="87">
        <f t="shared" si="1"/>
        <v>0</v>
      </c>
      <c r="G64" s="87"/>
      <c r="H64" s="87"/>
      <c r="I64" s="87">
        <f t="shared" si="4"/>
        <v>444985</v>
      </c>
      <c r="J64" s="88">
        <f t="shared" si="6"/>
        <v>0</v>
      </c>
    </row>
    <row r="65" spans="1:10">
      <c r="A65" s="98">
        <v>414012</v>
      </c>
      <c r="B65" s="99" t="s">
        <v>144</v>
      </c>
      <c r="C65" s="87">
        <v>7375270</v>
      </c>
      <c r="D65" s="87">
        <v>2062</v>
      </c>
      <c r="E65" s="87">
        <f t="shared" si="0"/>
        <v>7373208</v>
      </c>
      <c r="F65" s="87">
        <f t="shared" si="1"/>
        <v>0</v>
      </c>
      <c r="G65" s="87"/>
      <c r="H65" s="87"/>
      <c r="I65" s="87">
        <f t="shared" si="4"/>
        <v>7373208</v>
      </c>
      <c r="J65" s="88">
        <f t="shared" si="6"/>
        <v>0</v>
      </c>
    </row>
    <row r="66" spans="1:10">
      <c r="A66" s="98">
        <v>414014</v>
      </c>
      <c r="B66" s="99" t="s">
        <v>145</v>
      </c>
      <c r="C66" s="87">
        <v>6563572</v>
      </c>
      <c r="D66" s="87">
        <v>0</v>
      </c>
      <c r="E66" s="87">
        <f t="shared" si="0"/>
        <v>6563572</v>
      </c>
      <c r="F66" s="87">
        <f t="shared" si="1"/>
        <v>0</v>
      </c>
      <c r="G66" s="87"/>
      <c r="H66" s="87"/>
      <c r="I66" s="87">
        <f t="shared" si="4"/>
        <v>6563572</v>
      </c>
      <c r="J66" s="88">
        <f t="shared" si="6"/>
        <v>0</v>
      </c>
    </row>
    <row r="67" spans="1:10">
      <c r="A67" s="98">
        <v>414015</v>
      </c>
      <c r="B67" s="99" t="s">
        <v>146</v>
      </c>
      <c r="C67" s="87">
        <v>957220</v>
      </c>
      <c r="D67" s="87">
        <v>0</v>
      </c>
      <c r="E67" s="87">
        <f t="shared" si="0"/>
        <v>957220</v>
      </c>
      <c r="F67" s="87">
        <f t="shared" si="1"/>
        <v>0</v>
      </c>
      <c r="G67" s="87"/>
      <c r="H67" s="87"/>
      <c r="I67" s="87">
        <f t="shared" si="4"/>
        <v>957220</v>
      </c>
      <c r="J67" s="88">
        <f t="shared" si="6"/>
        <v>0</v>
      </c>
    </row>
    <row r="68" spans="1:10">
      <c r="A68" s="98">
        <v>416004</v>
      </c>
      <c r="B68" s="99" t="s">
        <v>147</v>
      </c>
      <c r="C68" s="87">
        <v>20387546</v>
      </c>
      <c r="D68" s="87">
        <v>0</v>
      </c>
      <c r="E68" s="87">
        <f t="shared" si="0"/>
        <v>20387546</v>
      </c>
      <c r="F68" s="87">
        <f t="shared" si="1"/>
        <v>0</v>
      </c>
      <c r="G68" s="87"/>
      <c r="H68" s="87"/>
      <c r="I68" s="87">
        <f t="shared" si="4"/>
        <v>20387546</v>
      </c>
      <c r="J68" s="88">
        <f t="shared" si="6"/>
        <v>0</v>
      </c>
    </row>
    <row r="69" spans="1:10">
      <c r="A69" s="98">
        <v>417002</v>
      </c>
      <c r="B69" s="99" t="s">
        <v>148</v>
      </c>
      <c r="C69" s="87">
        <f>165025+1700000</f>
        <v>1865025</v>
      </c>
      <c r="D69" s="87">
        <v>24500</v>
      </c>
      <c r="E69" s="87">
        <f t="shared" si="0"/>
        <v>1840525</v>
      </c>
      <c r="F69" s="87">
        <f t="shared" si="1"/>
        <v>0</v>
      </c>
      <c r="G69" s="87"/>
      <c r="H69" s="87"/>
      <c r="I69" s="87">
        <f t="shared" si="4"/>
        <v>1840525</v>
      </c>
      <c r="J69" s="88">
        <f t="shared" si="6"/>
        <v>0</v>
      </c>
    </row>
    <row r="70" spans="1:10">
      <c r="A70" s="98">
        <v>418001</v>
      </c>
      <c r="B70" s="99" t="s">
        <v>149</v>
      </c>
      <c r="C70" s="87">
        <v>2369485</v>
      </c>
      <c r="D70" s="87">
        <v>0</v>
      </c>
      <c r="E70" s="87">
        <f t="shared" si="0"/>
        <v>2369485</v>
      </c>
      <c r="F70" s="87">
        <f t="shared" si="1"/>
        <v>0</v>
      </c>
      <c r="G70" s="87"/>
      <c r="H70" s="87"/>
      <c r="I70" s="87">
        <f t="shared" si="4"/>
        <v>2369485</v>
      </c>
      <c r="J70" s="88">
        <f t="shared" si="6"/>
        <v>0</v>
      </c>
    </row>
    <row r="71" spans="1:10">
      <c r="A71" s="98">
        <v>420002</v>
      </c>
      <c r="B71" s="99" t="s">
        <v>150</v>
      </c>
      <c r="C71" s="87">
        <v>197574</v>
      </c>
      <c r="D71" s="87">
        <v>0</v>
      </c>
      <c r="E71" s="87">
        <f t="shared" si="0"/>
        <v>197574</v>
      </c>
      <c r="F71" s="87">
        <f t="shared" si="1"/>
        <v>0</v>
      </c>
      <c r="G71" s="87"/>
      <c r="H71" s="87"/>
      <c r="I71" s="87">
        <f t="shared" si="4"/>
        <v>197574</v>
      </c>
      <c r="J71" s="88">
        <f t="shared" si="6"/>
        <v>0</v>
      </c>
    </row>
    <row r="72" spans="1:10">
      <c r="A72" s="98">
        <v>421007</v>
      </c>
      <c r="B72" s="99" t="s">
        <v>151</v>
      </c>
      <c r="C72" s="87">
        <v>2824512</v>
      </c>
      <c r="D72" s="87">
        <v>0</v>
      </c>
      <c r="E72" s="87">
        <f t="shared" si="0"/>
        <v>2824512</v>
      </c>
      <c r="F72" s="87">
        <f t="shared" si="1"/>
        <v>0</v>
      </c>
      <c r="G72" s="87"/>
      <c r="H72" s="87"/>
      <c r="I72" s="87">
        <f t="shared" si="4"/>
        <v>2824512</v>
      </c>
      <c r="J72" s="88">
        <f t="shared" si="6"/>
        <v>0</v>
      </c>
    </row>
    <row r="73" spans="1:10">
      <c r="A73" s="98">
        <v>422002</v>
      </c>
      <c r="B73" s="99" t="s">
        <v>152</v>
      </c>
      <c r="C73" s="87">
        <f>756735+339655</f>
        <v>1096390</v>
      </c>
      <c r="D73" s="87">
        <v>0</v>
      </c>
      <c r="E73" s="87">
        <f t="shared" si="0"/>
        <v>1096390</v>
      </c>
      <c r="F73" s="87">
        <f t="shared" si="1"/>
        <v>0</v>
      </c>
      <c r="G73" s="87"/>
      <c r="H73" s="87"/>
      <c r="I73" s="87">
        <f t="shared" si="4"/>
        <v>1096390</v>
      </c>
      <c r="J73" s="88">
        <f t="shared" si="6"/>
        <v>0</v>
      </c>
    </row>
    <row r="74" spans="1:10">
      <c r="A74" s="98">
        <v>422004</v>
      </c>
      <c r="B74" s="99" t="s">
        <v>153</v>
      </c>
      <c r="C74" s="87">
        <v>3167229</v>
      </c>
      <c r="D74" s="87">
        <v>0</v>
      </c>
      <c r="E74" s="87">
        <f t="shared" si="0"/>
        <v>3167229</v>
      </c>
      <c r="F74" s="87">
        <f t="shared" si="1"/>
        <v>0</v>
      </c>
      <c r="G74" s="87"/>
      <c r="H74" s="87"/>
      <c r="I74" s="87">
        <f t="shared" si="4"/>
        <v>3167229</v>
      </c>
      <c r="J74" s="88">
        <f t="shared" si="6"/>
        <v>0</v>
      </c>
    </row>
    <row r="75" spans="1:10">
      <c r="A75" s="98">
        <v>422007</v>
      </c>
      <c r="B75" s="99" t="s">
        <v>154</v>
      </c>
      <c r="C75" s="87">
        <v>1532100</v>
      </c>
      <c r="D75" s="87">
        <v>0</v>
      </c>
      <c r="E75" s="87">
        <f t="shared" ref="E75:E106" si="7">IF(C75&gt;D75,(C75-D75),0)</f>
        <v>1532100</v>
      </c>
      <c r="F75" s="87">
        <f t="shared" ref="F75:F106" si="8">IF(D75&gt;C75,D75-C75,0)</f>
        <v>0</v>
      </c>
      <c r="G75" s="87"/>
      <c r="H75" s="87"/>
      <c r="I75" s="87">
        <f t="shared" si="4"/>
        <v>1532100</v>
      </c>
      <c r="J75" s="88">
        <f t="shared" si="6"/>
        <v>0</v>
      </c>
    </row>
    <row r="76" spans="1:10">
      <c r="A76" s="98">
        <v>423002</v>
      </c>
      <c r="B76" s="99" t="s">
        <v>155</v>
      </c>
      <c r="C76" s="87">
        <v>1540493</v>
      </c>
      <c r="D76" s="87">
        <v>16839</v>
      </c>
      <c r="E76" s="87">
        <f t="shared" si="7"/>
        <v>1523654</v>
      </c>
      <c r="F76" s="87">
        <f t="shared" si="8"/>
        <v>0</v>
      </c>
      <c r="G76" s="87"/>
      <c r="H76" s="87"/>
      <c r="I76" s="87">
        <f t="shared" si="4"/>
        <v>1523654</v>
      </c>
      <c r="J76" s="88">
        <f t="shared" si="6"/>
        <v>0</v>
      </c>
    </row>
    <row r="77" spans="1:10">
      <c r="A77" s="98">
        <v>424002</v>
      </c>
      <c r="B77" s="99" t="s">
        <v>156</v>
      </c>
      <c r="C77" s="87">
        <v>2199123</v>
      </c>
      <c r="D77" s="87">
        <v>0</v>
      </c>
      <c r="E77" s="87">
        <f t="shared" si="7"/>
        <v>2199123</v>
      </c>
      <c r="F77" s="87">
        <f t="shared" si="8"/>
        <v>0</v>
      </c>
      <c r="G77" s="87"/>
      <c r="H77" s="87"/>
      <c r="I77" s="87">
        <f t="shared" si="4"/>
        <v>2199123</v>
      </c>
      <c r="J77" s="88">
        <f t="shared" si="6"/>
        <v>0</v>
      </c>
    </row>
    <row r="78" spans="1:10">
      <c r="A78" s="98">
        <v>424006</v>
      </c>
      <c r="B78" s="99" t="s">
        <v>157</v>
      </c>
      <c r="C78" s="87">
        <v>6189474</v>
      </c>
      <c r="D78" s="87">
        <v>0</v>
      </c>
      <c r="E78" s="87">
        <f t="shared" si="7"/>
        <v>6189474</v>
      </c>
      <c r="F78" s="87">
        <f t="shared" si="8"/>
        <v>0</v>
      </c>
      <c r="G78" s="87"/>
      <c r="H78" s="87"/>
      <c r="I78" s="87">
        <f t="shared" si="4"/>
        <v>6189474</v>
      </c>
      <c r="J78" s="88">
        <f t="shared" si="6"/>
        <v>0</v>
      </c>
    </row>
    <row r="79" spans="1:10">
      <c r="A79" s="100" t="s">
        <v>158</v>
      </c>
      <c r="B79" s="101"/>
      <c r="C79" s="91">
        <f t="shared" ref="C79:J79" si="9">SUM(C11:C78)</f>
        <v>2040215539</v>
      </c>
      <c r="D79" s="91">
        <f t="shared" si="9"/>
        <v>2040215539</v>
      </c>
      <c r="E79" s="91">
        <f t="shared" si="9"/>
        <v>736168787</v>
      </c>
      <c r="F79" s="91">
        <f t="shared" si="9"/>
        <v>736168787</v>
      </c>
      <c r="G79" s="91">
        <f t="shared" si="9"/>
        <v>358729281</v>
      </c>
      <c r="H79" s="91">
        <f t="shared" si="9"/>
        <v>349648981</v>
      </c>
      <c r="I79" s="91">
        <f t="shared" si="9"/>
        <v>377439506</v>
      </c>
      <c r="J79" s="92">
        <f t="shared" si="9"/>
        <v>386519806</v>
      </c>
    </row>
    <row r="80" spans="1:10">
      <c r="A80" s="100" t="s">
        <v>159</v>
      </c>
      <c r="B80" s="101"/>
      <c r="C80" s="91"/>
      <c r="D80" s="91"/>
      <c r="E80" s="91"/>
      <c r="F80" s="91"/>
      <c r="G80" s="91">
        <v>0</v>
      </c>
      <c r="H80" s="91">
        <f>+G79-H79</f>
        <v>9080300</v>
      </c>
      <c r="I80" s="91">
        <f>+J79-I79</f>
        <v>9080300</v>
      </c>
      <c r="J80" s="92">
        <v>0</v>
      </c>
    </row>
    <row r="81" spans="1:10" ht="15.75" thickBot="1">
      <c r="A81" s="102" t="s">
        <v>160</v>
      </c>
      <c r="B81" s="103"/>
      <c r="C81" s="93">
        <f>+C79+C80</f>
        <v>2040215539</v>
      </c>
      <c r="D81" s="93">
        <f t="shared" ref="D81:J81" si="10">+D79+D80</f>
        <v>2040215539</v>
      </c>
      <c r="E81" s="93">
        <f t="shared" si="10"/>
        <v>736168787</v>
      </c>
      <c r="F81" s="93">
        <f t="shared" si="10"/>
        <v>736168787</v>
      </c>
      <c r="G81" s="93">
        <f t="shared" si="10"/>
        <v>358729281</v>
      </c>
      <c r="H81" s="93">
        <f t="shared" si="10"/>
        <v>358729281</v>
      </c>
      <c r="I81" s="93">
        <f t="shared" si="10"/>
        <v>386519806</v>
      </c>
      <c r="J81" s="94">
        <f t="shared" si="10"/>
        <v>386519806</v>
      </c>
    </row>
    <row r="83" spans="1:10">
      <c r="C83" s="95">
        <f>+C81-D81</f>
        <v>0</v>
      </c>
      <c r="D83" s="95"/>
    </row>
  </sheetData>
  <mergeCells count="3">
    <mergeCell ref="E9:F9"/>
    <mergeCell ref="G9:H9"/>
    <mergeCell ref="I9:J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1"/>
  <sheetViews>
    <sheetView tabSelected="1" zoomScale="208" zoomScaleNormal="208" workbookViewId="0">
      <selection activeCell="E33" sqref="E33"/>
    </sheetView>
  </sheetViews>
  <sheetFormatPr baseColWidth="10" defaultColWidth="9.33203125" defaultRowHeight="12.75"/>
  <cols>
    <col min="1" max="1" width="3.83203125" customWidth="1"/>
    <col min="2" max="2" width="8.83203125" customWidth="1"/>
    <col min="3" max="3" width="2.83203125" customWidth="1"/>
    <col min="4" max="4" width="5.33203125" customWidth="1"/>
    <col min="5" max="5" width="4" customWidth="1"/>
    <col min="6" max="6" width="14.83203125" customWidth="1"/>
    <col min="7" max="7" width="3.5" customWidth="1"/>
    <col min="8" max="8" width="10.5" customWidth="1"/>
    <col min="9" max="9" width="3.1640625" customWidth="1"/>
    <col min="10" max="10" width="11.33203125" customWidth="1"/>
    <col min="11" max="12" width="6.6640625" customWidth="1"/>
    <col min="13" max="13" width="10.33203125" customWidth="1"/>
    <col min="14" max="14" width="10.5" customWidth="1"/>
    <col min="15" max="15" width="3.33203125" customWidth="1"/>
    <col min="16" max="16" width="10.6640625" customWidth="1"/>
    <col min="17" max="17" width="13.83203125" customWidth="1"/>
    <col min="18" max="18" width="10.6640625" customWidth="1"/>
    <col min="19" max="19" width="14.83203125" bestFit="1" customWidth="1"/>
    <col min="20" max="20" width="10.83203125" customWidth="1"/>
    <col min="21" max="21" width="3.33203125" customWidth="1"/>
    <col min="22" max="22" width="7.33203125" customWidth="1"/>
    <col min="23" max="23" width="7.1640625" customWidth="1"/>
  </cols>
  <sheetData>
    <row r="1" spans="1:23" ht="11.25" customHeight="1">
      <c r="A1" s="4" t="s">
        <v>0</v>
      </c>
      <c r="B1" s="4"/>
      <c r="C1" s="4"/>
      <c r="D1" s="4"/>
      <c r="E1" s="4"/>
      <c r="F1" s="4"/>
      <c r="G1" s="4"/>
      <c r="H1" s="4"/>
      <c r="I1" s="4"/>
      <c r="J1" s="4"/>
      <c r="K1" s="4"/>
      <c r="L1" s="4"/>
      <c r="M1" s="4"/>
      <c r="N1" s="4"/>
      <c r="O1" s="4"/>
      <c r="P1" s="4"/>
      <c r="Q1" s="4"/>
      <c r="R1" s="4"/>
      <c r="S1" s="4"/>
      <c r="T1" s="4"/>
      <c r="U1" s="4"/>
      <c r="V1" s="4"/>
      <c r="W1" s="4"/>
    </row>
    <row r="2" spans="1:23" ht="11.25" customHeight="1">
      <c r="A2" s="5" t="s">
        <v>1</v>
      </c>
      <c r="B2" s="5"/>
      <c r="C2" s="5"/>
      <c r="D2" s="5"/>
      <c r="E2" s="5"/>
      <c r="F2" s="5"/>
      <c r="G2" s="5"/>
      <c r="H2" s="5"/>
      <c r="I2" s="5"/>
      <c r="J2" s="5"/>
      <c r="K2" s="5"/>
      <c r="L2" s="5"/>
      <c r="M2" s="5"/>
      <c r="N2" s="5"/>
      <c r="O2" s="5"/>
      <c r="P2" s="5"/>
      <c r="Q2" s="5"/>
      <c r="R2" s="5"/>
      <c r="S2" s="5"/>
      <c r="T2" s="6"/>
      <c r="U2" s="7"/>
      <c r="V2" s="8"/>
      <c r="W2" s="1"/>
    </row>
    <row r="3" spans="1:23" ht="45.95" customHeight="1">
      <c r="A3" s="9" t="s">
        <v>2</v>
      </c>
      <c r="B3" s="9"/>
      <c r="C3" s="9"/>
      <c r="D3" s="9"/>
      <c r="E3" s="9"/>
      <c r="F3" s="9"/>
      <c r="G3" s="9"/>
      <c r="H3" s="9"/>
      <c r="I3" s="9"/>
      <c r="J3" s="9"/>
      <c r="K3" s="9"/>
      <c r="L3" s="9"/>
      <c r="M3" s="9"/>
      <c r="N3" s="9"/>
      <c r="O3" s="9"/>
      <c r="P3" s="9"/>
      <c r="Q3" s="9"/>
      <c r="R3" s="9"/>
      <c r="S3" s="9"/>
      <c r="T3" s="9"/>
      <c r="U3" s="9"/>
      <c r="V3" s="9"/>
      <c r="W3" s="9"/>
    </row>
    <row r="4" spans="1:23" ht="24" customHeight="1">
      <c r="A4" s="10" t="s">
        <v>3</v>
      </c>
      <c r="B4" s="10"/>
      <c r="C4" s="10"/>
      <c r="D4" s="10"/>
      <c r="E4" s="10"/>
      <c r="F4" s="10"/>
      <c r="G4" s="10"/>
      <c r="H4" s="10"/>
      <c r="I4" s="10"/>
      <c r="J4" s="10"/>
      <c r="K4" s="10"/>
      <c r="L4" s="10"/>
      <c r="M4" s="10"/>
      <c r="N4" s="10"/>
      <c r="O4" s="10"/>
      <c r="P4" s="10"/>
      <c r="Q4" s="10"/>
      <c r="R4" s="10"/>
      <c r="S4" s="10"/>
      <c r="T4" s="10"/>
      <c r="U4" s="10"/>
      <c r="V4" s="10"/>
      <c r="W4" s="10"/>
    </row>
    <row r="5" spans="1:23" ht="12" customHeight="1">
      <c r="A5" s="11" t="s">
        <v>4</v>
      </c>
      <c r="B5" s="12"/>
      <c r="C5" s="12"/>
      <c r="D5" s="12"/>
      <c r="E5" s="12"/>
      <c r="F5" s="12"/>
      <c r="G5" s="12"/>
      <c r="H5" s="12"/>
      <c r="I5" s="12"/>
      <c r="J5" s="12"/>
      <c r="K5" s="13"/>
      <c r="L5" s="11" t="s">
        <v>5</v>
      </c>
      <c r="M5" s="12"/>
      <c r="N5" s="12"/>
      <c r="O5" s="12"/>
      <c r="P5" s="12"/>
      <c r="Q5" s="12"/>
      <c r="R5" s="12"/>
      <c r="S5" s="12"/>
      <c r="T5" s="12"/>
      <c r="U5" s="12"/>
      <c r="V5" s="12"/>
      <c r="W5" s="13"/>
    </row>
    <row r="6" spans="1:23" ht="12" customHeight="1">
      <c r="A6" s="11" t="str">
        <f>+'BALANCE OSFL 2023'!A6</f>
        <v>65.555.555-5</v>
      </c>
      <c r="B6" s="12"/>
      <c r="C6" s="12"/>
      <c r="D6" s="12"/>
      <c r="E6" s="12"/>
      <c r="F6" s="12"/>
      <c r="G6" s="12"/>
      <c r="H6" s="12"/>
      <c r="I6" s="12"/>
      <c r="J6" s="12"/>
      <c r="K6" s="13"/>
      <c r="L6" s="7" t="str">
        <f>+'BALANCE OSFL 2023'!A4</f>
        <v xml:space="preserve">FUNDACIÓN REHABILITA </v>
      </c>
      <c r="M6" s="14"/>
      <c r="N6" s="14"/>
      <c r="O6" s="14"/>
      <c r="P6" s="14"/>
      <c r="Q6" s="14"/>
      <c r="R6" s="14"/>
      <c r="S6" s="14"/>
      <c r="T6" s="14"/>
      <c r="U6" s="14"/>
      <c r="V6" s="14"/>
      <c r="W6" s="8"/>
    </row>
    <row r="7" spans="1:23" ht="12" customHeight="1">
      <c r="A7" s="11" t="s">
        <v>6</v>
      </c>
      <c r="B7" s="12"/>
      <c r="C7" s="12"/>
      <c r="D7" s="12"/>
      <c r="E7" s="12"/>
      <c r="F7" s="12"/>
      <c r="G7" s="12"/>
      <c r="H7" s="12"/>
      <c r="I7" s="12"/>
      <c r="J7" s="12"/>
      <c r="K7" s="13"/>
      <c r="L7" s="11" t="s">
        <v>7</v>
      </c>
      <c r="M7" s="12"/>
      <c r="N7" s="12"/>
      <c r="O7" s="12"/>
      <c r="P7" s="12"/>
      <c r="Q7" s="12"/>
      <c r="R7" s="12"/>
      <c r="S7" s="12"/>
      <c r="T7" s="12"/>
      <c r="U7" s="12"/>
      <c r="V7" s="12"/>
      <c r="W7" s="13"/>
    </row>
    <row r="8" spans="1:23" ht="12" customHeight="1">
      <c r="A8" s="7" t="str">
        <f>+'BALANCE OSFL 2023'!A8</f>
        <v>Almirante Señoret 100 Santiago Centro</v>
      </c>
      <c r="B8" s="14"/>
      <c r="C8" s="14"/>
      <c r="D8" s="14"/>
      <c r="E8" s="14"/>
      <c r="F8" s="14"/>
      <c r="G8" s="14"/>
      <c r="H8" s="14"/>
      <c r="I8" s="14"/>
      <c r="J8" s="14"/>
      <c r="K8" s="8"/>
      <c r="L8" s="7" t="s">
        <v>174</v>
      </c>
      <c r="M8" s="14"/>
      <c r="N8" s="14"/>
      <c r="O8" s="14"/>
      <c r="P8" s="14"/>
      <c r="Q8" s="14"/>
      <c r="R8" s="14"/>
      <c r="S8" s="14"/>
      <c r="T8" s="14"/>
      <c r="U8" s="14"/>
      <c r="V8" s="14"/>
      <c r="W8" s="8"/>
    </row>
    <row r="9" spans="1:23" ht="12" customHeight="1">
      <c r="A9" s="11" t="s">
        <v>8</v>
      </c>
      <c r="B9" s="12"/>
      <c r="C9" s="12"/>
      <c r="D9" s="12"/>
      <c r="E9" s="12"/>
      <c r="F9" s="12"/>
      <c r="G9" s="12"/>
      <c r="H9" s="12"/>
      <c r="I9" s="12"/>
      <c r="J9" s="12"/>
      <c r="K9" s="13"/>
      <c r="L9" s="11"/>
      <c r="M9" s="12"/>
      <c r="N9" s="12"/>
      <c r="O9" s="12"/>
      <c r="P9" s="13"/>
      <c r="Q9" s="2"/>
      <c r="R9" s="2"/>
      <c r="S9" s="2"/>
      <c r="T9" s="11" t="s">
        <v>9</v>
      </c>
      <c r="U9" s="12"/>
      <c r="V9" s="12"/>
      <c r="W9" s="13"/>
    </row>
    <row r="10" spans="1:23" ht="12" customHeight="1">
      <c r="A10" s="7"/>
      <c r="B10" s="14"/>
      <c r="C10" s="14"/>
      <c r="D10" s="14"/>
      <c r="E10" s="14"/>
      <c r="F10" s="14"/>
      <c r="G10" s="14"/>
      <c r="H10" s="14"/>
      <c r="I10" s="14"/>
      <c r="J10" s="14"/>
      <c r="K10" s="8"/>
      <c r="L10" s="7"/>
      <c r="M10" s="14"/>
      <c r="N10" s="14"/>
      <c r="O10" s="14"/>
      <c r="P10" s="8"/>
      <c r="Q10" s="3"/>
      <c r="R10" s="3"/>
      <c r="S10" s="3"/>
      <c r="T10" s="7"/>
      <c r="U10" s="14"/>
      <c r="V10" s="14"/>
      <c r="W10" s="8"/>
    </row>
    <row r="11" spans="1:23" ht="21" customHeight="1">
      <c r="A11" s="15" t="s">
        <v>10</v>
      </c>
      <c r="B11" s="15"/>
      <c r="C11" s="15"/>
      <c r="D11" s="15"/>
      <c r="E11" s="15"/>
      <c r="F11" s="15"/>
      <c r="G11" s="15"/>
      <c r="H11" s="15"/>
      <c r="I11" s="15"/>
      <c r="J11" s="15"/>
      <c r="K11" s="15"/>
      <c r="L11" s="15"/>
      <c r="M11" s="16"/>
      <c r="N11" s="15"/>
      <c r="O11" s="15"/>
      <c r="P11" s="15"/>
      <c r="Q11" s="16"/>
      <c r="R11" s="16"/>
      <c r="S11" s="16"/>
      <c r="T11" s="15"/>
      <c r="U11" s="15"/>
      <c r="V11" s="15"/>
      <c r="W11" s="15"/>
    </row>
    <row r="12" spans="1:23" ht="35.450000000000003" customHeight="1">
      <c r="A12" s="106" t="s">
        <v>11</v>
      </c>
      <c r="B12" s="107" t="s">
        <v>12</v>
      </c>
      <c r="C12" s="108"/>
      <c r="D12" s="106" t="s">
        <v>13</v>
      </c>
      <c r="E12" s="107" t="s">
        <v>14</v>
      </c>
      <c r="F12" s="108"/>
      <c r="G12" s="109" t="s">
        <v>46</v>
      </c>
      <c r="H12" s="110"/>
      <c r="I12" s="111" t="s">
        <v>16</v>
      </c>
      <c r="J12" s="112"/>
      <c r="K12" s="113" t="s">
        <v>17</v>
      </c>
      <c r="L12" s="114"/>
      <c r="M12" s="115" t="s">
        <v>40</v>
      </c>
      <c r="N12" s="116" t="s">
        <v>41</v>
      </c>
      <c r="O12" s="113" t="s">
        <v>18</v>
      </c>
      <c r="P12" s="114"/>
      <c r="Q12" s="117" t="s">
        <v>42</v>
      </c>
      <c r="R12" s="115" t="s">
        <v>43</v>
      </c>
      <c r="S12" s="118" t="s">
        <v>44</v>
      </c>
      <c r="T12" s="119" t="s">
        <v>19</v>
      </c>
      <c r="U12" s="108"/>
      <c r="V12" s="109" t="s">
        <v>45</v>
      </c>
      <c r="W12" s="108"/>
    </row>
    <row r="13" spans="1:23" ht="9.75" customHeight="1">
      <c r="A13" s="120">
        <v>1</v>
      </c>
      <c r="B13" s="121" t="s">
        <v>166</v>
      </c>
      <c r="C13" s="121"/>
      <c r="D13" s="120"/>
      <c r="E13" s="121"/>
      <c r="F13" s="121"/>
      <c r="G13" s="121" t="s">
        <v>169</v>
      </c>
      <c r="H13" s="121"/>
      <c r="I13" s="121">
        <v>101</v>
      </c>
      <c r="J13" s="121"/>
      <c r="K13" s="121">
        <v>1</v>
      </c>
      <c r="L13" s="121"/>
      <c r="M13" s="120"/>
      <c r="N13" s="120" t="s">
        <v>175</v>
      </c>
      <c r="O13" s="122"/>
      <c r="P13" s="121"/>
      <c r="Q13" s="120"/>
      <c r="R13" s="120"/>
      <c r="S13" s="120"/>
      <c r="T13" s="122">
        <v>4</v>
      </c>
      <c r="U13" s="121"/>
      <c r="V13" s="124">
        <f>+'BALANCE OSFL 2023'!O41*80%</f>
        <v>229475101.60000002</v>
      </c>
      <c r="W13" s="125"/>
    </row>
    <row r="14" spans="1:23" ht="9.75" customHeight="1">
      <c r="A14" s="120">
        <v>2</v>
      </c>
      <c r="B14" s="121" t="s">
        <v>167</v>
      </c>
      <c r="C14" s="121"/>
      <c r="D14" s="120"/>
      <c r="E14" s="121"/>
      <c r="F14" s="121"/>
      <c r="G14" s="121" t="str">
        <f>+G18</f>
        <v>CHILE</v>
      </c>
      <c r="H14" s="121"/>
      <c r="I14" s="121">
        <v>101</v>
      </c>
      <c r="J14" s="121"/>
      <c r="K14" s="121">
        <v>1</v>
      </c>
      <c r="L14" s="121"/>
      <c r="M14" s="120"/>
      <c r="N14" s="120" t="s">
        <v>175</v>
      </c>
      <c r="O14" s="122"/>
      <c r="P14" s="121"/>
      <c r="Q14" s="120"/>
      <c r="R14" s="120"/>
      <c r="S14" s="120"/>
      <c r="T14" s="122">
        <v>4</v>
      </c>
      <c r="U14" s="121"/>
      <c r="V14" s="124">
        <f>+'BALANCE OSFL 2023'!O41*20%</f>
        <v>57368775.400000006</v>
      </c>
      <c r="W14" s="125"/>
    </row>
    <row r="15" spans="1:23" ht="9.75" customHeight="1">
      <c r="A15" s="120">
        <v>3</v>
      </c>
      <c r="B15" s="121" t="s">
        <v>176</v>
      </c>
      <c r="C15" s="121"/>
      <c r="D15" s="120"/>
      <c r="E15" s="121"/>
      <c r="F15" s="121"/>
      <c r="G15" s="121" t="str">
        <f>+G14</f>
        <v>CHILE</v>
      </c>
      <c r="H15" s="121"/>
      <c r="I15" s="121">
        <v>101</v>
      </c>
      <c r="J15" s="121"/>
      <c r="K15" s="121">
        <v>9</v>
      </c>
      <c r="L15" s="121"/>
      <c r="M15" s="120"/>
      <c r="N15" s="120" t="s">
        <v>175</v>
      </c>
      <c r="O15" s="122"/>
      <c r="P15" s="121"/>
      <c r="Q15" s="120"/>
      <c r="R15" s="120"/>
      <c r="S15" s="120"/>
      <c r="T15" s="122">
        <v>1</v>
      </c>
      <c r="U15" s="121"/>
      <c r="V15" s="124">
        <f>+'BALANCE OSFL 2023'!J45</f>
        <v>1800000</v>
      </c>
      <c r="W15" s="125"/>
    </row>
    <row r="16" spans="1:23" ht="9.75" customHeight="1">
      <c r="A16" s="120">
        <v>4</v>
      </c>
      <c r="B16" s="121" t="s">
        <v>177</v>
      </c>
      <c r="C16" s="121"/>
      <c r="D16" s="120"/>
      <c r="E16" s="121"/>
      <c r="F16" s="121"/>
      <c r="G16" s="121" t="str">
        <f>+G15</f>
        <v>CHILE</v>
      </c>
      <c r="H16" s="121"/>
      <c r="I16" s="121">
        <v>101</v>
      </c>
      <c r="J16" s="121"/>
      <c r="K16" s="121">
        <v>9</v>
      </c>
      <c r="L16" s="121"/>
      <c r="M16" s="120"/>
      <c r="N16" s="120" t="s">
        <v>175</v>
      </c>
      <c r="O16" s="122"/>
      <c r="P16" s="121"/>
      <c r="Q16" s="120"/>
      <c r="R16" s="120"/>
      <c r="S16" s="120"/>
      <c r="T16" s="122">
        <v>1</v>
      </c>
      <c r="U16" s="121"/>
      <c r="V16" s="124">
        <f>+'BALANCE OSFL 2023'!J46</f>
        <v>3800000</v>
      </c>
      <c r="W16" s="123"/>
    </row>
    <row r="17" spans="1:23" ht="9.75" customHeight="1">
      <c r="A17" s="120">
        <v>5</v>
      </c>
      <c r="B17" s="121" t="str">
        <f>+B14</f>
        <v>99.999.999-9</v>
      </c>
      <c r="C17" s="121"/>
      <c r="D17" s="120"/>
      <c r="E17" s="121"/>
      <c r="F17" s="121"/>
      <c r="G17" s="121" t="str">
        <f>+G16</f>
        <v>CHILE</v>
      </c>
      <c r="H17" s="121"/>
      <c r="I17" s="121">
        <v>101</v>
      </c>
      <c r="J17" s="121"/>
      <c r="K17" s="121">
        <v>10</v>
      </c>
      <c r="L17" s="121"/>
      <c r="M17" s="120"/>
      <c r="N17" s="120" t="s">
        <v>175</v>
      </c>
      <c r="O17" s="122"/>
      <c r="P17" s="121"/>
      <c r="Q17" s="120"/>
      <c r="R17" s="120"/>
      <c r="S17" s="120"/>
      <c r="T17" s="122">
        <v>1</v>
      </c>
      <c r="U17" s="121"/>
      <c r="V17" s="124">
        <f>+'BALANCE OSFL 2023'!O42*20%-V15-V16</f>
        <v>14335185.800000001</v>
      </c>
      <c r="W17" s="123"/>
    </row>
    <row r="18" spans="1:23" ht="9.75" customHeight="1">
      <c r="A18" s="120">
        <v>6</v>
      </c>
      <c r="B18" s="121" t="s">
        <v>168</v>
      </c>
      <c r="C18" s="121"/>
      <c r="D18" s="120"/>
      <c r="E18" s="121"/>
      <c r="F18" s="121"/>
      <c r="G18" s="121" t="str">
        <f>+G13</f>
        <v>CHILE</v>
      </c>
      <c r="H18" s="121"/>
      <c r="I18" s="121">
        <v>101</v>
      </c>
      <c r="J18" s="121"/>
      <c r="K18" s="121">
        <v>10</v>
      </c>
      <c r="L18" s="121"/>
      <c r="M18" s="120"/>
      <c r="N18" s="120" t="s">
        <v>175</v>
      </c>
      <c r="O18" s="122"/>
      <c r="P18" s="121"/>
      <c r="Q18" s="120"/>
      <c r="R18" s="120"/>
      <c r="S18" s="120"/>
      <c r="T18" s="122">
        <v>1</v>
      </c>
      <c r="U18" s="121"/>
      <c r="V18" s="124">
        <f>+'BALANCE OSFL 2023'!O42*80%</f>
        <v>79740743.200000003</v>
      </c>
      <c r="W18" s="123"/>
    </row>
    <row r="19" spans="1:23" ht="18.75" customHeight="1">
      <c r="A19" s="23" t="s">
        <v>20</v>
      </c>
      <c r="B19" s="23"/>
      <c r="C19" s="23"/>
      <c r="D19" s="23"/>
      <c r="E19" s="23"/>
      <c r="F19" s="23"/>
      <c r="G19" s="23"/>
      <c r="H19" s="23"/>
      <c r="I19" s="23"/>
      <c r="J19" s="23"/>
      <c r="K19" s="23"/>
      <c r="L19" s="23"/>
      <c r="M19" s="23"/>
      <c r="N19" s="23"/>
      <c r="O19" s="23"/>
      <c r="P19" s="23"/>
      <c r="Q19" s="23"/>
      <c r="R19" s="23"/>
      <c r="S19" s="23"/>
      <c r="T19" s="23"/>
      <c r="U19" s="23"/>
      <c r="V19" s="23"/>
      <c r="W19" s="23"/>
    </row>
    <row r="20" spans="1:23" ht="27.75" customHeight="1">
      <c r="A20" s="19" t="s">
        <v>21</v>
      </c>
      <c r="B20" s="25"/>
      <c r="C20" s="26" t="s">
        <v>22</v>
      </c>
      <c r="D20" s="27"/>
      <c r="E20" s="28"/>
      <c r="F20" s="29" t="s">
        <v>23</v>
      </c>
      <c r="G20" s="30"/>
      <c r="H20" s="19" t="s">
        <v>24</v>
      </c>
      <c r="I20" s="25"/>
      <c r="J20" s="31"/>
      <c r="K20" s="32"/>
      <c r="L20" s="32"/>
      <c r="M20" s="32"/>
      <c r="N20" s="32"/>
      <c r="O20" s="32"/>
      <c r="P20" s="32"/>
      <c r="Q20" s="32"/>
      <c r="R20" s="32"/>
      <c r="S20" s="32"/>
      <c r="T20" s="32"/>
      <c r="U20" s="32"/>
      <c r="V20" s="32"/>
      <c r="W20" s="32"/>
    </row>
    <row r="21" spans="1:23" ht="9.1999999999999993" customHeight="1">
      <c r="A21" s="21"/>
      <c r="B21" s="22"/>
      <c r="C21" s="21"/>
      <c r="D21" s="24"/>
      <c r="E21" s="22"/>
      <c r="F21" s="21"/>
      <c r="G21" s="22"/>
      <c r="H21" s="21">
        <v>6</v>
      </c>
      <c r="I21" s="22"/>
      <c r="J21" s="31"/>
      <c r="K21" s="32"/>
      <c r="L21" s="32"/>
      <c r="M21" s="32"/>
      <c r="N21" s="32"/>
      <c r="O21" s="32"/>
      <c r="P21" s="32"/>
      <c r="Q21" s="32"/>
      <c r="R21" s="32"/>
      <c r="S21" s="32"/>
      <c r="T21" s="32"/>
      <c r="U21" s="32"/>
      <c r="V21" s="32"/>
      <c r="W21" s="32"/>
    </row>
    <row r="22" spans="1:23" ht="20.25" customHeight="1">
      <c r="A22" s="23" t="s">
        <v>25</v>
      </c>
      <c r="B22" s="23"/>
      <c r="C22" s="23"/>
      <c r="D22" s="23"/>
      <c r="E22" s="23"/>
      <c r="F22" s="23"/>
      <c r="G22" s="23"/>
      <c r="H22" s="23"/>
      <c r="I22" s="23"/>
      <c r="J22" s="23"/>
      <c r="K22" s="23"/>
      <c r="L22" s="23"/>
      <c r="M22" s="23"/>
      <c r="N22" s="23"/>
      <c r="O22" s="23"/>
      <c r="P22" s="23"/>
      <c r="Q22" s="23"/>
      <c r="R22" s="23"/>
      <c r="S22" s="23"/>
      <c r="T22" s="23"/>
      <c r="U22" s="23"/>
      <c r="V22" s="23"/>
      <c r="W22" s="23"/>
    </row>
    <row r="23" spans="1:23" ht="27.75" customHeight="1">
      <c r="A23" s="17" t="s">
        <v>26</v>
      </c>
      <c r="B23" s="18"/>
      <c r="C23" s="29" t="s">
        <v>27</v>
      </c>
      <c r="D23" s="33"/>
      <c r="E23" s="30"/>
      <c r="F23" s="34" t="s">
        <v>7</v>
      </c>
      <c r="G23" s="35"/>
      <c r="H23" s="29" t="s">
        <v>15</v>
      </c>
      <c r="I23" s="30"/>
      <c r="J23" s="29" t="s">
        <v>28</v>
      </c>
      <c r="K23" s="30"/>
      <c r="L23" s="31"/>
      <c r="M23" s="32"/>
      <c r="N23" s="32"/>
      <c r="O23" s="32"/>
      <c r="P23" s="32"/>
      <c r="Q23" s="32"/>
      <c r="R23" s="32"/>
      <c r="S23" s="32"/>
      <c r="T23" s="32"/>
      <c r="U23" s="32"/>
      <c r="V23" s="32"/>
      <c r="W23" s="32"/>
    </row>
    <row r="24" spans="1:23" ht="9.1999999999999993" customHeight="1">
      <c r="A24" s="21"/>
      <c r="B24" s="22"/>
      <c r="C24" s="21"/>
      <c r="D24" s="24"/>
      <c r="E24" s="22"/>
      <c r="F24" s="21"/>
      <c r="G24" s="22"/>
      <c r="H24" s="21"/>
      <c r="I24" s="22"/>
      <c r="J24" s="21"/>
      <c r="K24" s="22"/>
      <c r="L24" s="31"/>
      <c r="M24" s="32"/>
      <c r="N24" s="32"/>
      <c r="O24" s="32"/>
      <c r="P24" s="32"/>
      <c r="Q24" s="32"/>
      <c r="R24" s="32"/>
      <c r="S24" s="32"/>
      <c r="T24" s="32"/>
      <c r="U24" s="32"/>
      <c r="V24" s="32"/>
      <c r="W24" s="32"/>
    </row>
    <row r="25" spans="1:23" ht="20.25" customHeight="1">
      <c r="A25" s="23" t="s">
        <v>29</v>
      </c>
      <c r="B25" s="23"/>
      <c r="C25" s="23"/>
      <c r="D25" s="23"/>
      <c r="E25" s="23"/>
      <c r="F25" s="23"/>
      <c r="G25" s="23"/>
      <c r="H25" s="23"/>
      <c r="I25" s="23"/>
      <c r="J25" s="23"/>
      <c r="K25" s="23"/>
      <c r="L25" s="23"/>
      <c r="M25" s="23"/>
      <c r="N25" s="23"/>
      <c r="O25" s="23"/>
      <c r="P25" s="23"/>
      <c r="Q25" s="23"/>
      <c r="R25" s="23"/>
      <c r="S25" s="23"/>
      <c r="T25" s="23"/>
      <c r="U25" s="23"/>
      <c r="V25" s="23"/>
      <c r="W25" s="23"/>
    </row>
    <row r="26" spans="1:23" ht="18.600000000000001" customHeight="1">
      <c r="A26" s="11" t="s">
        <v>30</v>
      </c>
      <c r="B26" s="12"/>
      <c r="C26" s="12"/>
      <c r="D26" s="12"/>
      <c r="E26" s="13"/>
      <c r="F26" s="11" t="s">
        <v>31</v>
      </c>
      <c r="G26" s="12"/>
      <c r="H26" s="12"/>
      <c r="I26" s="13"/>
      <c r="J26" s="19" t="s">
        <v>32</v>
      </c>
      <c r="K26" s="25"/>
      <c r="L26" s="36" t="s">
        <v>33</v>
      </c>
      <c r="M26" s="37"/>
      <c r="N26" s="37"/>
      <c r="O26" s="38"/>
      <c r="P26" s="31"/>
      <c r="Q26" s="32"/>
      <c r="R26" s="32"/>
      <c r="S26" s="32"/>
      <c r="T26" s="32"/>
      <c r="U26" s="32"/>
      <c r="V26" s="32"/>
      <c r="W26" s="32"/>
    </row>
    <row r="27" spans="1:23" ht="42" customHeight="1">
      <c r="A27" s="11" t="s">
        <v>34</v>
      </c>
      <c r="B27" s="13"/>
      <c r="C27" s="19" t="s">
        <v>35</v>
      </c>
      <c r="D27" s="20"/>
      <c r="E27" s="25"/>
      <c r="F27" s="17" t="s">
        <v>36</v>
      </c>
      <c r="G27" s="18"/>
      <c r="H27" s="42" t="s">
        <v>37</v>
      </c>
      <c r="I27" s="43"/>
      <c r="J27" s="19" t="s">
        <v>38</v>
      </c>
      <c r="K27" s="25"/>
      <c r="L27" s="39"/>
      <c r="M27" s="40"/>
      <c r="N27" s="40"/>
      <c r="O27" s="41"/>
      <c r="P27" s="31"/>
      <c r="Q27" s="32"/>
      <c r="R27" s="32"/>
      <c r="S27" s="32"/>
      <c r="T27" s="32"/>
      <c r="U27" s="32"/>
      <c r="V27" s="32"/>
      <c r="W27" s="32"/>
    </row>
    <row r="28" spans="1:23" ht="21.2" customHeight="1">
      <c r="A28" s="126">
        <v>6</v>
      </c>
      <c r="B28" s="45"/>
      <c r="C28" s="126">
        <f>SUM(V13:W18)</f>
        <v>386519806</v>
      </c>
      <c r="D28" s="46"/>
      <c r="E28" s="45"/>
      <c r="F28" s="44"/>
      <c r="G28" s="45"/>
      <c r="H28" s="44"/>
      <c r="I28" s="45"/>
      <c r="J28" s="44"/>
      <c r="K28" s="45"/>
      <c r="L28" s="44">
        <v>6</v>
      </c>
      <c r="M28" s="46"/>
      <c r="N28" s="46"/>
      <c r="O28" s="45"/>
      <c r="P28" s="31"/>
      <c r="Q28" s="32"/>
      <c r="R28" s="32"/>
      <c r="S28" s="32"/>
      <c r="T28" s="32"/>
      <c r="U28" s="32"/>
      <c r="V28" s="32"/>
      <c r="W28" s="32"/>
    </row>
    <row r="29" spans="1:23" ht="18.600000000000001" customHeight="1">
      <c r="A29" s="47"/>
      <c r="B29" s="47"/>
      <c r="C29" s="47"/>
      <c r="D29" s="47"/>
      <c r="E29" s="47"/>
      <c r="F29" s="47"/>
      <c r="G29" s="47"/>
      <c r="H29" s="47"/>
      <c r="I29" s="47"/>
      <c r="J29" s="47"/>
      <c r="K29" s="47"/>
      <c r="L29" s="47"/>
      <c r="M29" s="47"/>
      <c r="N29" s="47"/>
      <c r="O29" s="47"/>
      <c r="P29" s="47"/>
      <c r="Q29" s="47"/>
      <c r="R29" s="47"/>
      <c r="S29" s="47"/>
      <c r="T29" s="47"/>
      <c r="U29" s="47"/>
      <c r="V29" s="47"/>
      <c r="W29" s="47"/>
    </row>
    <row r="30" spans="1:23" ht="9.1999999999999993" customHeight="1">
      <c r="A30" s="48" t="s">
        <v>39</v>
      </c>
      <c r="B30" s="49"/>
      <c r="C30" s="49"/>
      <c r="D30" s="49"/>
      <c r="E30" s="49"/>
      <c r="F30" s="49"/>
      <c r="G30" s="50"/>
      <c r="H30" s="51"/>
      <c r="I30" s="47"/>
      <c r="J30" s="47"/>
      <c r="K30" s="47"/>
      <c r="L30" s="47"/>
      <c r="M30" s="47"/>
      <c r="N30" s="47"/>
      <c r="O30" s="47"/>
      <c r="P30" s="47"/>
      <c r="Q30" s="47"/>
      <c r="R30" s="47"/>
      <c r="S30" s="47"/>
      <c r="T30" s="47"/>
      <c r="U30" s="47"/>
      <c r="V30" s="47"/>
      <c r="W30" s="47"/>
    </row>
    <row r="31" spans="1:23" ht="9.1999999999999993" customHeight="1">
      <c r="A31" s="121" t="s">
        <v>178</v>
      </c>
      <c r="B31" s="121"/>
      <c r="C31" s="121"/>
      <c r="D31" s="121"/>
      <c r="E31" s="121"/>
      <c r="F31" s="121"/>
      <c r="G31" s="120"/>
      <c r="H31" s="51"/>
      <c r="I31" s="47"/>
      <c r="J31" s="47"/>
      <c r="K31" s="47"/>
      <c r="L31" s="47"/>
      <c r="M31" s="47"/>
      <c r="N31" s="47"/>
      <c r="O31" s="47"/>
      <c r="P31" s="47"/>
      <c r="Q31" s="47"/>
      <c r="R31" s="47"/>
      <c r="S31" s="47"/>
      <c r="T31" s="47"/>
      <c r="U31" s="47"/>
      <c r="V31" s="47"/>
      <c r="W31" s="47"/>
    </row>
  </sheetData>
  <mergeCells count="121">
    <mergeCell ref="O15:P15"/>
    <mergeCell ref="T15:U15"/>
    <mergeCell ref="V15:W15"/>
    <mergeCell ref="B17:C17"/>
    <mergeCell ref="E17:F17"/>
    <mergeCell ref="G17:H17"/>
    <mergeCell ref="I17:J17"/>
    <mergeCell ref="K17:L17"/>
    <mergeCell ref="O17:P17"/>
    <mergeCell ref="T17:U17"/>
    <mergeCell ref="V17:W17"/>
    <mergeCell ref="B15:C15"/>
    <mergeCell ref="E15:F15"/>
    <mergeCell ref="G15:H15"/>
    <mergeCell ref="I15:J15"/>
    <mergeCell ref="K15:L15"/>
    <mergeCell ref="O18:P18"/>
    <mergeCell ref="T18:U18"/>
    <mergeCell ref="V18:W18"/>
    <mergeCell ref="B16:C16"/>
    <mergeCell ref="E16:F16"/>
    <mergeCell ref="G16:H16"/>
    <mergeCell ref="I16:J16"/>
    <mergeCell ref="K16:L16"/>
    <mergeCell ref="O16:P16"/>
    <mergeCell ref="T16:U16"/>
    <mergeCell ref="V16:W16"/>
    <mergeCell ref="V14:W14"/>
    <mergeCell ref="B14:C14"/>
    <mergeCell ref="E14:F14"/>
    <mergeCell ref="G14:H14"/>
    <mergeCell ref="I14:J14"/>
    <mergeCell ref="K14:L14"/>
    <mergeCell ref="O14:P14"/>
    <mergeCell ref="T14:U14"/>
    <mergeCell ref="L28:O28"/>
    <mergeCell ref="A29:W29"/>
    <mergeCell ref="A30:G30"/>
    <mergeCell ref="H30:W31"/>
    <mergeCell ref="A31:B31"/>
    <mergeCell ref="C31:D31"/>
    <mergeCell ref="E31:F31"/>
    <mergeCell ref="A25:W25"/>
    <mergeCell ref="A26:E26"/>
    <mergeCell ref="F26:I26"/>
    <mergeCell ref="J26:K26"/>
    <mergeCell ref="L26:O27"/>
    <mergeCell ref="P26:W28"/>
    <mergeCell ref="A27:B27"/>
    <mergeCell ref="C27:E27"/>
    <mergeCell ref="F27:G27"/>
    <mergeCell ref="H27:I27"/>
    <mergeCell ref="J27:K27"/>
    <mergeCell ref="A28:B28"/>
    <mergeCell ref="C28:E28"/>
    <mergeCell ref="F28:G28"/>
    <mergeCell ref="H28:I28"/>
    <mergeCell ref="J28:K28"/>
    <mergeCell ref="A22:W22"/>
    <mergeCell ref="A23:B23"/>
    <mergeCell ref="C23:E23"/>
    <mergeCell ref="F23:G23"/>
    <mergeCell ref="H23:I23"/>
    <mergeCell ref="J23:K23"/>
    <mergeCell ref="L23:W24"/>
    <mergeCell ref="A24:B24"/>
    <mergeCell ref="C24:E24"/>
    <mergeCell ref="F24:G24"/>
    <mergeCell ref="H24:I24"/>
    <mergeCell ref="J24:K24"/>
    <mergeCell ref="A20:B20"/>
    <mergeCell ref="C20:E20"/>
    <mergeCell ref="F20:G20"/>
    <mergeCell ref="H20:I20"/>
    <mergeCell ref="J20:W21"/>
    <mergeCell ref="A21:B21"/>
    <mergeCell ref="C21:E21"/>
    <mergeCell ref="F21:G21"/>
    <mergeCell ref="H21:I21"/>
    <mergeCell ref="V13:W13"/>
    <mergeCell ref="A19:W19"/>
    <mergeCell ref="B13:C13"/>
    <mergeCell ref="E13:F13"/>
    <mergeCell ref="G13:H13"/>
    <mergeCell ref="I13:J13"/>
    <mergeCell ref="K13:L13"/>
    <mergeCell ref="O13:P13"/>
    <mergeCell ref="T13:U13"/>
    <mergeCell ref="B18:C18"/>
    <mergeCell ref="E18:F18"/>
    <mergeCell ref="G18:H18"/>
    <mergeCell ref="I18:J18"/>
    <mergeCell ref="K18:L18"/>
    <mergeCell ref="A8:K8"/>
    <mergeCell ref="L8:W8"/>
    <mergeCell ref="A9:K9"/>
    <mergeCell ref="L9:P9"/>
    <mergeCell ref="T9:W9"/>
    <mergeCell ref="A10:K10"/>
    <mergeCell ref="L10:P10"/>
    <mergeCell ref="T10:W10"/>
    <mergeCell ref="A11:W11"/>
    <mergeCell ref="B12:C12"/>
    <mergeCell ref="E12:F12"/>
    <mergeCell ref="G12:H12"/>
    <mergeCell ref="I12:J12"/>
    <mergeCell ref="K12:L12"/>
    <mergeCell ref="O12:P12"/>
    <mergeCell ref="T12:U12"/>
    <mergeCell ref="V12:W12"/>
    <mergeCell ref="A5:K5"/>
    <mergeCell ref="L5:W5"/>
    <mergeCell ref="A6:K6"/>
    <mergeCell ref="L6:W6"/>
    <mergeCell ref="A7:K7"/>
    <mergeCell ref="L7:W7"/>
    <mergeCell ref="A1:W1"/>
    <mergeCell ref="A2:T2"/>
    <mergeCell ref="U2:V2"/>
    <mergeCell ref="A3:W3"/>
    <mergeCell ref="A4:W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6" sqref="B6"/>
    </sheetView>
  </sheetViews>
  <sheetFormatPr baseColWidth="10" defaultRowHeight="12.75"/>
  <sheetData>
    <row r="2" spans="2:2">
      <c r="B2" t="s">
        <v>170</v>
      </c>
    </row>
    <row r="4" spans="2:2">
      <c r="B4" t="s">
        <v>171</v>
      </c>
    </row>
    <row r="6" spans="2:2">
      <c r="B6"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 </vt:lpstr>
      <vt:lpstr>BALANCE OSFL 2023</vt:lpstr>
      <vt:lpstr>F1945</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claudio.cisternas</dc:creator>
  <cp:lastModifiedBy>ROBERTO</cp:lastModifiedBy>
  <dcterms:created xsi:type="dcterms:W3CDTF">2023-08-18T13:19:43Z</dcterms:created>
  <dcterms:modified xsi:type="dcterms:W3CDTF">2024-01-08T16:36:46Z</dcterms:modified>
</cp:coreProperties>
</file>