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activeTab="1"/>
  </bookViews>
  <sheets>
    <sheet name="ANTECEDENTES " sheetId="3" r:id="rId1"/>
    <sheet name="BALANCE OSFL 2023" sheetId="4" r:id="rId2"/>
    <sheet name="F1945" sheetId="1" r:id="rId3"/>
    <sheet name="Hoja4" sheetId="5" r:id="rId4"/>
  </sheets>
  <externalReferences>
    <externalReference r:id="rId5"/>
    <externalReference r:id="rId6"/>
    <externalReference r:id="rId7"/>
  </externalReferences>
  <definedNames>
    <definedName name="\b" localSheetId="0">#REF!</definedName>
    <definedName name="\b">#REF!</definedName>
    <definedName name="\z" localSheetId="0">#REF!</definedName>
    <definedName name="\z">#REF!</definedName>
    <definedName name="aa">#REF!</definedName>
    <definedName name="aaa">#REF!</definedName>
    <definedName name="aaaa">#REF!</definedName>
    <definedName name="casa" localSheetId="0">#REF!</definedName>
    <definedName name="casa">#REF!</definedName>
    <definedName name="CBDDSDSGSE" localSheetId="0">#REF!</definedName>
    <definedName name="CBDDSDSGSE">#REF!</definedName>
    <definedName name="CC" localSheetId="0">#REF!</definedName>
    <definedName name="CC">#REF!</definedName>
    <definedName name="CCCC" localSheetId="0">[1]bien!#REF!</definedName>
    <definedName name="CCCC">[1]bien!#REF!</definedName>
    <definedName name="CCCCC" localSheetId="0">[1]bien!#REF!</definedName>
    <definedName name="CCCCC">[1]bien!#REF!</definedName>
    <definedName name="CERTIFICADO" localSheetId="0">#REF!</definedName>
    <definedName name="CERTIFICADO">#REF!</definedName>
    <definedName name="DD" localSheetId="0">#REF!</definedName>
    <definedName name="DD">#REF!</definedName>
    <definedName name="DFF" localSheetId="0">#REF!</definedName>
    <definedName name="DFF">#REF!</definedName>
    <definedName name="DFFFD" localSheetId="0">#REF!</definedName>
    <definedName name="DFFFD">#REF!</definedName>
    <definedName name="DOS" localSheetId="0">#REF!</definedName>
    <definedName name="DOS">#REF!</definedName>
    <definedName name="EDEE" localSheetId="0">#REF!</definedName>
    <definedName name="EDEE">#REF!</definedName>
    <definedName name="Excel_BuiltIn_Print_Area_2_1" localSheetId="0">#REF!</definedName>
    <definedName name="Excel_BuiltIn_Print_Area_2_1">#REF!</definedName>
    <definedName name="Factores">'[1]calculos planilla'!$A$2:$M$134</definedName>
    <definedName name="fecha">[1]bien!$F$8</definedName>
    <definedName name="fecha_act" localSheetId="0">[1]bien!#REF!</definedName>
    <definedName name="fecha_act">[1]bien!#REF!</definedName>
    <definedName name="FF" localSheetId="0">#REF!</definedName>
    <definedName name="FF">#REF!</definedName>
    <definedName name="FFF" localSheetId="0">#REF!</definedName>
    <definedName name="FFF">#REF!</definedName>
    <definedName name="FFFF" localSheetId="0">[1]bien!#REF!</definedName>
    <definedName name="FFFF">[1]bien!#REF!</definedName>
    <definedName name="g" localSheetId="0">#REF!</definedName>
    <definedName name="g">#REF!</definedName>
    <definedName name="GVKey">""</definedName>
    <definedName name="HGHHH" localSheetId="0">#REF!</definedName>
    <definedName name="HGHHH">#REF!</definedName>
    <definedName name="HHHH" localSheetId="0">#REF!</definedName>
    <definedName name="HHHH">#REF!</definedName>
    <definedName name="HISTORICO">[1]bien!$F$11</definedName>
    <definedName name="inicial">'[1]calculos planilla'!$S$3:$U$14</definedName>
    <definedName name="INVERSION" localSheetId="0">#REF!</definedName>
    <definedName name="INVERSION">#REF!</definedName>
    <definedName name="ipc">'[1]calculos planilla'!$P$3:$Q$146</definedName>
    <definedName name="matriz" localSheetId="0">#REF!</definedName>
    <definedName name="matriz">#REF!</definedName>
    <definedName name="matriz2" localSheetId="0">#REF!</definedName>
    <definedName name="matriz2">#REF!</definedName>
    <definedName name="mmm">#REF!</definedName>
    <definedName name="operacion" localSheetId="0">#REF!</definedName>
    <definedName name="operacion">#REF!</definedName>
    <definedName name="OPERACION1" localSheetId="0">#REF!</definedName>
    <definedName name="OPERACION1">#REF!</definedName>
    <definedName name="operacion4">#REF!</definedName>
    <definedName name="ORDENADO" localSheetId="0">#REF!</definedName>
    <definedName name="ORDENADO">#REF!</definedName>
    <definedName name="pert">#REF!</definedName>
    <definedName name="RRRR" localSheetId="0">#REF!</definedName>
    <definedName name="RRRR">#REF!</definedName>
    <definedName name="SPSet">"current"</definedName>
    <definedName name="SPWS_WBID">""</definedName>
    <definedName name="SRDF" localSheetId="0">#REF!</definedName>
    <definedName name="SRDF">#REF!</definedName>
    <definedName name="ssss">#REF!</definedName>
    <definedName name="TABLAS" localSheetId="0">#REF!</definedName>
    <definedName name="TABLAS">#REF!</definedName>
    <definedName name="TTTT" localSheetId="0">#REF!</definedName>
    <definedName name="TTTT">#REF!</definedName>
    <definedName name="v" localSheetId="0">'[2]Registrar '!$A$2:$B$182</definedName>
    <definedName name="v">'[3]Registrar '!$A$2:$B$182</definedName>
    <definedName name="VFGDGDS" localSheetId="0">#REF!</definedName>
    <definedName name="VFGDGDS">#REF!</definedName>
    <definedName name="Vutil">[1]bien!$G$17</definedName>
    <definedName name="XX" localSheetId="0">#REF!</definedName>
    <definedName name="XX">#REF!</definedName>
    <definedName name="XXX" localSheetId="0">#REF!</definedName>
    <definedName name="XXX">#REF!</definedName>
  </definedNames>
  <calcPr calcId="144525"/>
</workbook>
</file>

<file path=xl/calcChain.xml><?xml version="1.0" encoding="utf-8"?>
<calcChain xmlns="http://schemas.openxmlformats.org/spreadsheetml/2006/main">
  <c r="O42" i="4" l="1"/>
  <c r="O41" i="4"/>
  <c r="K46" i="4"/>
  <c r="V17" i="1" l="1"/>
  <c r="V18" i="1"/>
  <c r="V14" i="1"/>
  <c r="V13" i="1"/>
  <c r="C28" i="1" s="1"/>
  <c r="V16" i="1"/>
  <c r="V15" i="1"/>
  <c r="B17" i="1"/>
  <c r="G17" i="1"/>
  <c r="G16" i="1"/>
  <c r="G15" i="1"/>
  <c r="A8" i="1"/>
  <c r="G18" i="1"/>
  <c r="G14" i="1" s="1"/>
  <c r="L6" i="1"/>
  <c r="A6" i="1"/>
  <c r="O57" i="4"/>
  <c r="O53" i="4"/>
  <c r="J78" i="4"/>
  <c r="F78" i="4"/>
  <c r="I78" i="4" s="1"/>
  <c r="E78" i="4"/>
  <c r="J77" i="4"/>
  <c r="F77" i="4"/>
  <c r="I77" i="4" s="1"/>
  <c r="E77" i="4"/>
  <c r="J76" i="4"/>
  <c r="F76" i="4"/>
  <c r="I76" i="4" s="1"/>
  <c r="E76" i="4"/>
  <c r="J75" i="4"/>
  <c r="F75" i="4"/>
  <c r="I75" i="4" s="1"/>
  <c r="E75" i="4"/>
  <c r="J74" i="4"/>
  <c r="F74" i="4"/>
  <c r="I74" i="4" s="1"/>
  <c r="E74" i="4"/>
  <c r="C73" i="4"/>
  <c r="F73" i="4" s="1"/>
  <c r="F72" i="4"/>
  <c r="E72" i="4"/>
  <c r="J72" i="4" s="1"/>
  <c r="F71" i="4"/>
  <c r="E71" i="4"/>
  <c r="J71" i="4" s="1"/>
  <c r="F70" i="4"/>
  <c r="E70" i="4"/>
  <c r="J70" i="4" s="1"/>
  <c r="E69" i="4"/>
  <c r="C69" i="4"/>
  <c r="F69" i="4" s="1"/>
  <c r="J69" i="4" s="1"/>
  <c r="F68" i="4"/>
  <c r="J68" i="4" s="1"/>
  <c r="E68" i="4"/>
  <c r="I68" i="4" s="1"/>
  <c r="F67" i="4"/>
  <c r="J67" i="4" s="1"/>
  <c r="E67" i="4"/>
  <c r="I67" i="4" s="1"/>
  <c r="F66" i="4"/>
  <c r="J66" i="4" s="1"/>
  <c r="E66" i="4"/>
  <c r="I66" i="4" s="1"/>
  <c r="F65" i="4"/>
  <c r="J65" i="4" s="1"/>
  <c r="E65" i="4"/>
  <c r="I65" i="4" s="1"/>
  <c r="F64" i="4"/>
  <c r="J64" i="4" s="1"/>
  <c r="E64" i="4"/>
  <c r="I64" i="4" s="1"/>
  <c r="F63" i="4"/>
  <c r="J63" i="4" s="1"/>
  <c r="E63" i="4"/>
  <c r="I63" i="4" s="1"/>
  <c r="F62" i="4"/>
  <c r="J62" i="4" s="1"/>
  <c r="E62" i="4"/>
  <c r="I62" i="4" s="1"/>
  <c r="F61" i="4"/>
  <c r="J61" i="4" s="1"/>
  <c r="E61" i="4"/>
  <c r="I61" i="4" s="1"/>
  <c r="F60" i="4"/>
  <c r="J60" i="4" s="1"/>
  <c r="E60" i="4"/>
  <c r="I60" i="4" s="1"/>
  <c r="F59" i="4"/>
  <c r="J59" i="4" s="1"/>
  <c r="E59" i="4"/>
  <c r="I59" i="4" s="1"/>
  <c r="F58" i="4"/>
  <c r="J58" i="4" s="1"/>
  <c r="E58" i="4"/>
  <c r="I58" i="4" s="1"/>
  <c r="F57" i="4"/>
  <c r="J57" i="4" s="1"/>
  <c r="E57" i="4"/>
  <c r="I57" i="4" s="1"/>
  <c r="F56" i="4"/>
  <c r="J56" i="4" s="1"/>
  <c r="E56" i="4"/>
  <c r="I56" i="4" s="1"/>
  <c r="F55" i="4"/>
  <c r="J55" i="4" s="1"/>
  <c r="E55" i="4"/>
  <c r="I55" i="4" s="1"/>
  <c r="F54" i="4"/>
  <c r="J54" i="4" s="1"/>
  <c r="E54" i="4"/>
  <c r="I54" i="4" s="1"/>
  <c r="F53" i="4"/>
  <c r="J53" i="4" s="1"/>
  <c r="E53" i="4"/>
  <c r="I53" i="4" s="1"/>
  <c r="F52" i="4"/>
  <c r="J52" i="4" s="1"/>
  <c r="E52" i="4"/>
  <c r="I52" i="4" s="1"/>
  <c r="F51" i="4"/>
  <c r="J51" i="4" s="1"/>
  <c r="E51" i="4"/>
  <c r="I51" i="4" s="1"/>
  <c r="F50" i="4"/>
  <c r="J50" i="4" s="1"/>
  <c r="E50" i="4"/>
  <c r="I50" i="4" s="1"/>
  <c r="F49" i="4"/>
  <c r="J49" i="4" s="1"/>
  <c r="E49" i="4"/>
  <c r="I49" i="4" s="1"/>
  <c r="A49" i="4"/>
  <c r="F48" i="4"/>
  <c r="E48" i="4"/>
  <c r="J48" i="4" s="1"/>
  <c r="I47" i="4"/>
  <c r="F47" i="4"/>
  <c r="J47" i="4" s="1"/>
  <c r="E47" i="4"/>
  <c r="F46" i="4"/>
  <c r="I46" i="4" s="1"/>
  <c r="E46" i="4"/>
  <c r="F45" i="4"/>
  <c r="I45" i="4" s="1"/>
  <c r="E45" i="4"/>
  <c r="A45" i="4"/>
  <c r="A46" i="4" s="1"/>
  <c r="F44" i="4"/>
  <c r="E44" i="4"/>
  <c r="J44" i="4" s="1"/>
  <c r="I43" i="4"/>
  <c r="F43" i="4"/>
  <c r="J43" i="4" s="1"/>
  <c r="O47" i="4" s="1"/>
  <c r="E43" i="4"/>
  <c r="F42" i="4"/>
  <c r="E42" i="4"/>
  <c r="J42" i="4" s="1"/>
  <c r="I41" i="4"/>
  <c r="F41" i="4"/>
  <c r="J41" i="4" s="1"/>
  <c r="E41" i="4"/>
  <c r="I40" i="4"/>
  <c r="F40" i="4"/>
  <c r="J40" i="4" s="1"/>
  <c r="E40" i="4"/>
  <c r="G39" i="4"/>
  <c r="F39" i="4"/>
  <c r="H39" i="4" s="1"/>
  <c r="E39" i="4"/>
  <c r="D39" i="4"/>
  <c r="H38" i="4"/>
  <c r="F38" i="4"/>
  <c r="G38" i="4" s="1"/>
  <c r="E38" i="4"/>
  <c r="H37" i="4"/>
  <c r="F37" i="4"/>
  <c r="G37" i="4" s="1"/>
  <c r="E37" i="4"/>
  <c r="H36" i="4"/>
  <c r="F36" i="4"/>
  <c r="G36" i="4" s="1"/>
  <c r="E36" i="4"/>
  <c r="H35" i="4"/>
  <c r="F35" i="4"/>
  <c r="G35" i="4" s="1"/>
  <c r="E35" i="4"/>
  <c r="H34" i="4"/>
  <c r="F34" i="4"/>
  <c r="G34" i="4" s="1"/>
  <c r="E34" i="4"/>
  <c r="H33" i="4"/>
  <c r="F33" i="4"/>
  <c r="G33" i="4" s="1"/>
  <c r="E33" i="4"/>
  <c r="H32" i="4"/>
  <c r="F32" i="4"/>
  <c r="G32" i="4" s="1"/>
  <c r="E32" i="4"/>
  <c r="H31" i="4"/>
  <c r="F31" i="4"/>
  <c r="G31" i="4" s="1"/>
  <c r="E31" i="4"/>
  <c r="H30" i="4"/>
  <c r="F30" i="4"/>
  <c r="G30" i="4" s="1"/>
  <c r="E30" i="4"/>
  <c r="H29" i="4"/>
  <c r="F29" i="4"/>
  <c r="G29" i="4" s="1"/>
  <c r="E29" i="4"/>
  <c r="H28" i="4"/>
  <c r="F28" i="4"/>
  <c r="G28" i="4" s="1"/>
  <c r="E28" i="4"/>
  <c r="D27" i="4"/>
  <c r="F27" i="4" s="1"/>
  <c r="F26" i="4"/>
  <c r="E26" i="4"/>
  <c r="H26" i="4" s="1"/>
  <c r="F25" i="4"/>
  <c r="E25" i="4"/>
  <c r="H25" i="4" s="1"/>
  <c r="F24" i="4"/>
  <c r="E24" i="4"/>
  <c r="H24" i="4" s="1"/>
  <c r="F23" i="4"/>
  <c r="E23" i="4"/>
  <c r="H23" i="4" s="1"/>
  <c r="F22" i="4"/>
  <c r="E22" i="4"/>
  <c r="H22" i="4" s="1"/>
  <c r="F21" i="4"/>
  <c r="E21" i="4"/>
  <c r="H21" i="4" s="1"/>
  <c r="F20" i="4"/>
  <c r="E20" i="4"/>
  <c r="H20" i="4" s="1"/>
  <c r="F19" i="4"/>
  <c r="E19" i="4"/>
  <c r="H19" i="4" s="1"/>
  <c r="E18" i="4"/>
  <c r="D18" i="4"/>
  <c r="F18" i="4" s="1"/>
  <c r="H18" i="4" s="1"/>
  <c r="C18" i="4"/>
  <c r="G17" i="4"/>
  <c r="F17" i="4"/>
  <c r="H17" i="4" s="1"/>
  <c r="E17" i="4"/>
  <c r="G16" i="4"/>
  <c r="F16" i="4"/>
  <c r="H16" i="4" s="1"/>
  <c r="E16" i="4"/>
  <c r="G15" i="4"/>
  <c r="F15" i="4"/>
  <c r="H15" i="4" s="1"/>
  <c r="E15" i="4"/>
  <c r="G14" i="4"/>
  <c r="F14" i="4"/>
  <c r="H14" i="4" s="1"/>
  <c r="E14" i="4"/>
  <c r="G13" i="4"/>
  <c r="F13" i="4"/>
  <c r="H13" i="4" s="1"/>
  <c r="E13" i="4"/>
  <c r="C13" i="4"/>
  <c r="D12" i="4"/>
  <c r="F12" i="4" s="1"/>
  <c r="C12" i="4"/>
  <c r="C79" i="4" s="1"/>
  <c r="C81" i="4" s="1"/>
  <c r="F11" i="4"/>
  <c r="D11" i="4"/>
  <c r="E11" i="4" s="1"/>
  <c r="H17" i="3"/>
  <c r="G11" i="4" l="1"/>
  <c r="H11" i="4"/>
  <c r="J73" i="4"/>
  <c r="G18" i="4"/>
  <c r="O46" i="4"/>
  <c r="J79" i="4"/>
  <c r="I69" i="4"/>
  <c r="H12" i="4"/>
  <c r="F79" i="4"/>
  <c r="F81" i="4" s="1"/>
  <c r="E12" i="4"/>
  <c r="G12" i="4" s="1"/>
  <c r="E27" i="4"/>
  <c r="G27" i="4" s="1"/>
  <c r="E73" i="4"/>
  <c r="I73" i="4" s="1"/>
  <c r="G19" i="4"/>
  <c r="G21" i="4"/>
  <c r="G23" i="4"/>
  <c r="G24" i="4"/>
  <c r="G25" i="4"/>
  <c r="I42" i="4"/>
  <c r="I79" i="4" s="1"/>
  <c r="I44" i="4"/>
  <c r="I48" i="4"/>
  <c r="I70" i="4"/>
  <c r="I71" i="4"/>
  <c r="I72" i="4"/>
  <c r="D79" i="4"/>
  <c r="D81" i="4" s="1"/>
  <c r="C83" i="4" s="1"/>
  <c r="G20" i="4"/>
  <c r="G22" i="4"/>
  <c r="G26" i="4"/>
  <c r="G79" i="4" l="1"/>
  <c r="J81" i="4"/>
  <c r="I80" i="4"/>
  <c r="I81" i="4" s="1"/>
  <c r="E79" i="4"/>
  <c r="E81" i="4" s="1"/>
  <c r="O48" i="4"/>
  <c r="P47" i="4" s="1"/>
  <c r="O43" i="4"/>
  <c r="P41" i="4" s="1"/>
  <c r="H27" i="4"/>
  <c r="H79" i="4" s="1"/>
  <c r="P42" i="4" l="1"/>
  <c r="P43" i="4" s="1"/>
  <c r="G81" i="4"/>
  <c r="H80" i="4"/>
  <c r="H81" i="4" s="1"/>
  <c r="P46" i="4"/>
  <c r="P48" i="4" s="1"/>
</calcChain>
</file>

<file path=xl/sharedStrings.xml><?xml version="1.0" encoding="utf-8"?>
<sst xmlns="http://schemas.openxmlformats.org/spreadsheetml/2006/main" count="189" uniqueCount="181">
  <si>
    <r>
      <rPr>
        <b/>
        <sz val="8"/>
        <rFont val="Arial"/>
        <family val="2"/>
      </rPr>
      <t>F1945</t>
    </r>
  </si>
  <si>
    <r>
      <rPr>
        <b/>
        <sz val="8"/>
        <rFont val="Arial"/>
        <family val="2"/>
      </rPr>
      <t>FOLIO</t>
    </r>
  </si>
  <si>
    <r>
      <rPr>
        <b/>
        <sz val="8"/>
        <rFont val="Arial"/>
        <family val="2"/>
      </rPr>
      <t>Declaración jurada anual sobre ingresos, desembolsos y otros antecedentes de las Organizaciones Sin Fines de Lucro</t>
    </r>
  </si>
  <si>
    <r>
      <rPr>
        <b/>
        <sz val="7"/>
        <rFont val="Arial"/>
        <family val="2"/>
      </rPr>
      <t>Sección A: IDENTIFICACIÓN DEL DECLARANTE</t>
    </r>
  </si>
  <si>
    <r>
      <rPr>
        <b/>
        <sz val="6"/>
        <rFont val="Arial"/>
        <family val="2"/>
      </rPr>
      <t>ROL ÚNICO TRIBUTARIO</t>
    </r>
  </si>
  <si>
    <r>
      <rPr>
        <b/>
        <sz val="6"/>
        <rFont val="Arial"/>
        <family val="2"/>
      </rPr>
      <t>RAZON SOCIAL</t>
    </r>
  </si>
  <si>
    <r>
      <rPr>
        <b/>
        <sz val="6"/>
        <rFont val="Arial"/>
        <family val="2"/>
      </rPr>
      <t>DOMICILIO POSTAL</t>
    </r>
  </si>
  <si>
    <r>
      <rPr>
        <b/>
        <sz val="6"/>
        <rFont val="Arial"/>
        <family val="2"/>
      </rPr>
      <t>COMUNA</t>
    </r>
  </si>
  <si>
    <r>
      <rPr>
        <b/>
        <sz val="6"/>
        <rFont val="Arial"/>
        <family val="2"/>
      </rPr>
      <t>CORREO ELECTRÓNICO</t>
    </r>
  </si>
  <si>
    <r>
      <rPr>
        <b/>
        <sz val="6"/>
        <rFont val="Arial"/>
        <family val="2"/>
      </rPr>
      <t>TELEFONO</t>
    </r>
  </si>
  <si>
    <r>
      <rPr>
        <b/>
        <sz val="7"/>
        <rFont val="Arial"/>
        <family val="2"/>
      </rPr>
      <t>Sección B: Datos de los informados</t>
    </r>
  </si>
  <si>
    <r>
      <rPr>
        <b/>
        <sz val="6"/>
        <rFont val="Arial"/>
        <family val="2"/>
      </rPr>
      <t>N°</t>
    </r>
  </si>
  <si>
    <r>
      <rPr>
        <b/>
        <sz val="6"/>
        <rFont val="Arial"/>
        <family val="2"/>
      </rPr>
      <t>RUT</t>
    </r>
  </si>
  <si>
    <r>
      <rPr>
        <b/>
        <sz val="6"/>
        <rFont val="Arial"/>
        <family val="2"/>
      </rPr>
      <t>DV</t>
    </r>
  </si>
  <si>
    <r>
      <rPr>
        <b/>
        <sz val="6"/>
        <rFont val="Arial"/>
        <family val="2"/>
      </rPr>
      <t>NOMBRE O RAZON SOCIAL ENTIDAD EN EL EXTERIOR</t>
    </r>
  </si>
  <si>
    <r>
      <rPr>
        <b/>
        <sz val="6"/>
        <rFont val="Arial"/>
        <family val="2"/>
      </rPr>
      <t>PAIS</t>
    </r>
  </si>
  <si>
    <r>
      <rPr>
        <b/>
        <sz val="6"/>
        <rFont val="Arial"/>
        <family val="2"/>
      </rPr>
      <t>TIPO  DE INGRESO O EGRESO</t>
    </r>
  </si>
  <si>
    <r>
      <rPr>
        <b/>
        <sz val="6"/>
        <rFont val="Arial"/>
        <family val="2"/>
      </rPr>
      <t>ORIGEN DEL INGRESO</t>
    </r>
  </si>
  <si>
    <r>
      <rPr>
        <b/>
        <sz val="6"/>
        <rFont val="Arial"/>
        <family val="2"/>
      </rPr>
      <t>DESTINO DEL EGRESO</t>
    </r>
  </si>
  <si>
    <r>
      <rPr>
        <b/>
        <sz val="6"/>
        <rFont val="Arial"/>
        <family val="2"/>
      </rPr>
      <t>TIPO DE RELACIÓN</t>
    </r>
  </si>
  <si>
    <r>
      <rPr>
        <b/>
        <sz val="7"/>
        <rFont val="Arial"/>
        <family val="2"/>
      </rPr>
      <t>Sección C: Exenciones Tributarias</t>
    </r>
  </si>
  <si>
    <r>
      <rPr>
        <b/>
        <sz val="6"/>
        <rFont val="Arial"/>
        <family val="2"/>
      </rPr>
      <t>TIPO DE DOCUMENTO</t>
    </r>
  </si>
  <si>
    <r>
      <rPr>
        <b/>
        <sz val="6"/>
        <rFont val="Arial"/>
        <family val="2"/>
      </rPr>
      <t>NUMERO</t>
    </r>
  </si>
  <si>
    <r>
      <rPr>
        <b/>
        <sz val="6"/>
        <rFont val="Arial"/>
        <family val="2"/>
      </rPr>
      <t>AÑO</t>
    </r>
  </si>
  <si>
    <r>
      <rPr>
        <b/>
        <sz val="6"/>
        <rFont val="Arial"/>
        <family val="2"/>
      </rPr>
      <t>TIPO DE EXENCION</t>
    </r>
  </si>
  <si>
    <r>
      <rPr>
        <b/>
        <sz val="7"/>
        <rFont val="Arial"/>
        <family val="2"/>
      </rPr>
      <t>Sección D: Bienes Raíces</t>
    </r>
  </si>
  <si>
    <r>
      <rPr>
        <b/>
        <sz val="6"/>
        <rFont val="Arial"/>
        <family val="2"/>
      </rPr>
      <t>UBICACIÓN BIEN RAIZ</t>
    </r>
  </si>
  <si>
    <r>
      <rPr>
        <b/>
        <sz val="6"/>
        <rFont val="Arial"/>
        <family val="2"/>
      </rPr>
      <t>ROL</t>
    </r>
  </si>
  <si>
    <r>
      <rPr>
        <b/>
        <sz val="6"/>
        <rFont val="Arial"/>
        <family val="2"/>
      </rPr>
      <t>USO</t>
    </r>
  </si>
  <si>
    <r>
      <rPr>
        <b/>
        <sz val="7"/>
        <rFont val="Arial"/>
        <family val="2"/>
      </rPr>
      <t>Sección E : CUADRO RESUMEN</t>
    </r>
  </si>
  <si>
    <r>
      <rPr>
        <b/>
        <sz val="6"/>
        <rFont val="Arial"/>
        <family val="2"/>
      </rPr>
      <t>INGRESOS</t>
    </r>
  </si>
  <si>
    <r>
      <rPr>
        <b/>
        <sz val="6"/>
        <rFont val="Arial"/>
        <family val="2"/>
      </rPr>
      <t>EGRESOS</t>
    </r>
  </si>
  <si>
    <r>
      <rPr>
        <b/>
        <sz val="6"/>
        <rFont val="Arial"/>
        <family val="2"/>
      </rPr>
      <t>BIENES RAICES</t>
    </r>
  </si>
  <si>
    <r>
      <rPr>
        <b/>
        <sz val="6"/>
        <rFont val="Arial"/>
        <family val="2"/>
      </rPr>
      <t>TOTAL DE CASOS INFORMADOS</t>
    </r>
  </si>
  <si>
    <r>
      <rPr>
        <b/>
        <sz val="6"/>
        <rFont val="Arial"/>
        <family val="2"/>
      </rPr>
      <t>CANTIDAD DE INFORMADOS INGRESOS</t>
    </r>
  </si>
  <si>
    <r>
      <rPr>
        <b/>
        <sz val="6"/>
        <rFont val="Arial"/>
        <family val="2"/>
      </rPr>
      <t>TOTAL INGRESOS</t>
    </r>
  </si>
  <si>
    <r>
      <rPr>
        <b/>
        <sz val="6"/>
        <rFont val="Arial"/>
        <family val="2"/>
      </rPr>
      <t>CANTIDAD DE INFORMADOS EGRESOS</t>
    </r>
  </si>
  <si>
    <r>
      <rPr>
        <b/>
        <sz val="6"/>
        <rFont val="Arial"/>
        <family val="2"/>
      </rPr>
      <t>TOTAL EGRESOS</t>
    </r>
  </si>
  <si>
    <r>
      <rPr>
        <b/>
        <sz val="6"/>
        <rFont val="Arial"/>
        <family val="2"/>
      </rPr>
      <t>CANTIDAD DE ROLES</t>
    </r>
  </si>
  <si>
    <r>
      <rPr>
        <sz val="6"/>
        <rFont val="Arial MT"/>
        <family val="2"/>
      </rPr>
      <t>RUT REPRESENTANTE LEGAL</t>
    </r>
  </si>
  <si>
    <t>ORIGEN DE FONDOS</t>
  </si>
  <si>
    <t>MONEDA DE ORIGEN</t>
  </si>
  <si>
    <t>RUT BENEFICIARIO FINAL</t>
  </si>
  <si>
    <t>DV BENEFICIARIO FINAL</t>
  </si>
  <si>
    <t>NOMBRE O RAZÓN SOCIAL BENEFICIARIO FINAL</t>
  </si>
  <si>
    <t>MONTO EN $ (CLP)</t>
  </si>
  <si>
    <t>PAIS O JURISDICCIÓN DE ORIGEN</t>
  </si>
  <si>
    <t>Su objeto social es la rehabiliación auditiva de personas de escasos recursos</t>
  </si>
  <si>
    <t>Realiza importación de audifonos de Brasil con subsidio , los cuales vende a sus pacientes, pero también hace donaciones de estos a personas vulnerables</t>
  </si>
  <si>
    <t>Da atención de salud con profesionales capacitados en audifonía</t>
  </si>
  <si>
    <t>$</t>
  </si>
  <si>
    <t>a)</t>
  </si>
  <si>
    <t>De los egresos del año</t>
  </si>
  <si>
    <t xml:space="preserve">Todos los gastos, salvo lo que están claramente individualizados en el balance general, son tanto para operaciones afectas, como no afectas, como para el objeto </t>
  </si>
  <si>
    <t>social de la OSFL</t>
  </si>
  <si>
    <t>b)</t>
  </si>
  <si>
    <t>De las utilidades y dividendos percibidos en el año</t>
  </si>
  <si>
    <t xml:space="preserve"> sujeta al régimen Pro pyme general, cuyo valor sin reajuste sumó </t>
  </si>
  <si>
    <t xml:space="preserve"> sujeta al régimen 14 A cuyo valor sin reajuste sumó </t>
  </si>
  <si>
    <t>La utilidad percibida  tiene crédito por IDPC  sujeto a restitución y con devolución, por la suma de $ 664.200</t>
  </si>
  <si>
    <t xml:space="preserve"> sujeta al régimen 14 A,</t>
  </si>
  <si>
    <t xml:space="preserve"> En noviembre de 2023 se percibió una utilidad  con tributación cumplida (RAP),proveniente de la sociedad Fonseca LTDA</t>
  </si>
  <si>
    <t xml:space="preserve"> En julio de 2023 se percibió una utilidad afecto a IF, proveniente de la sociedad Castilla SA</t>
  </si>
  <si>
    <t xml:space="preserve"> En diciembre 2023 se percibió un dividendo REX, proveniente de la sociedad Castilla SA</t>
  </si>
  <si>
    <t xml:space="preserve">Balance General - </t>
  </si>
  <si>
    <t>Nombre:</t>
  </si>
  <si>
    <t xml:space="preserve">FUNDACIÓN REHABILITA </t>
  </si>
  <si>
    <t>Rut:</t>
  </si>
  <si>
    <t>65.555.555-5</t>
  </si>
  <si>
    <t>Dirección:</t>
  </si>
  <si>
    <t>Almirante Señoret 100 Santiago Centro</t>
  </si>
  <si>
    <t>Saldos</t>
  </si>
  <si>
    <t>Inventarios</t>
  </si>
  <si>
    <t>Resultados</t>
  </si>
  <si>
    <t>Cod. Cuenta</t>
  </si>
  <si>
    <t>Nom. Cuenta</t>
  </si>
  <si>
    <t>Débitos</t>
  </si>
  <si>
    <t>Créditos</t>
  </si>
  <si>
    <t>Deudor</t>
  </si>
  <si>
    <t>Acreedor</t>
  </si>
  <si>
    <t>Activo</t>
  </si>
  <si>
    <t>Pasivo</t>
  </si>
  <si>
    <t>Pérdidas</t>
  </si>
  <si>
    <t>Ganancias</t>
  </si>
  <si>
    <t>Caja</t>
  </si>
  <si>
    <t>Banco Chile</t>
  </si>
  <si>
    <t>Banco Estado</t>
  </si>
  <si>
    <t>Fondo Mutuos</t>
  </si>
  <si>
    <t>Fondos Por Rendir</t>
  </si>
  <si>
    <t>Deudores Clientes</t>
  </si>
  <si>
    <t>Tarjetas de Credito</t>
  </si>
  <si>
    <t>Mercaderia</t>
  </si>
  <si>
    <t>Pagos Provisionales Mensuales Obligatorios</t>
  </si>
  <si>
    <t>Iva Credito Fiscal</t>
  </si>
  <si>
    <t>Credito Sence</t>
  </si>
  <si>
    <t>Impuesto Por Recuperar</t>
  </si>
  <si>
    <t>Derechos Sociales Fonseca Ltda</t>
  </si>
  <si>
    <t>Garantia Arriendo Oficina</t>
  </si>
  <si>
    <t>Boleta Garantia Proy Prevencion y Promocion de Salud</t>
  </si>
  <si>
    <t>Inversión en Castillas SA</t>
  </si>
  <si>
    <t>Prestamos Bancarios</t>
  </si>
  <si>
    <t>Linea Sobregiro</t>
  </si>
  <si>
    <t xml:space="preserve">Facturas Por Pagar </t>
  </si>
  <si>
    <t>Remuneraciones Por Pagar</t>
  </si>
  <si>
    <t>Honorarios Por Pagar</t>
  </si>
  <si>
    <t>Imposiciones por Pagar</t>
  </si>
  <si>
    <t>Préstamo De Terceros</t>
  </si>
  <si>
    <t>Provision PPMO</t>
  </si>
  <si>
    <t>IVA Debito Fiscal</t>
  </si>
  <si>
    <t>Impuesto Unico Trabajadores</t>
  </si>
  <si>
    <t>Retención Profesionales</t>
  </si>
  <si>
    <t>Impuesto Por Pagar</t>
  </si>
  <si>
    <t>Aporte Socios</t>
  </si>
  <si>
    <t>Ventas Afectas de Audifonos</t>
  </si>
  <si>
    <t>proporcionalidad activiad</t>
  </si>
  <si>
    <t>Donaciones Recibidas</t>
  </si>
  <si>
    <t>de la OSFL</t>
  </si>
  <si>
    <t>Ingreso por Campaña de Rehabilitación</t>
  </si>
  <si>
    <t>del giro</t>
  </si>
  <si>
    <t>Servicios de Atención de Salud No Afectos</t>
  </si>
  <si>
    <t>Intereses Ganados FM</t>
  </si>
  <si>
    <t>Utilidades Percibidas de Fonseca Ltda</t>
  </si>
  <si>
    <t>proporcionalidad iva</t>
  </si>
  <si>
    <t>Dividendos Percibidos de Castilla SA</t>
  </si>
  <si>
    <t>afectos</t>
  </si>
  <si>
    <t>Reajuste Dev. PPMO</t>
  </si>
  <si>
    <t>no afectos</t>
  </si>
  <si>
    <t>Costo de Ventas de Audifonos</t>
  </si>
  <si>
    <t>Costo de donaciones de audifonos</t>
  </si>
  <si>
    <t>Remuneraciones Trabajadores</t>
  </si>
  <si>
    <t>otras Remuneraciones Imponibles</t>
  </si>
  <si>
    <t>Aporte Patronal</t>
  </si>
  <si>
    <t>Finiquitos</t>
  </si>
  <si>
    <t>Asignacion de Colacion</t>
  </si>
  <si>
    <t>Asesorias Contables y Laborales</t>
  </si>
  <si>
    <t>Honorarios</t>
  </si>
  <si>
    <t>Consumo Electrico</t>
  </si>
  <si>
    <t>Telefonia Fija</t>
  </si>
  <si>
    <t>Telefonia Celular</t>
  </si>
  <si>
    <t>Consumo de Agua</t>
  </si>
  <si>
    <t>Servicios Internet</t>
  </si>
  <si>
    <t>Insumos de Oficina</t>
  </si>
  <si>
    <t>Insumo de Aseo</t>
  </si>
  <si>
    <t>Insumos Generales</t>
  </si>
  <si>
    <t>Correspondencia</t>
  </si>
  <si>
    <t>Gastos Comunes</t>
  </si>
  <si>
    <t>Traslado De Mercadería</t>
  </si>
  <si>
    <t>Arriendo Oficinas</t>
  </si>
  <si>
    <t>Articulos Publicitarios</t>
  </si>
  <si>
    <t>Gastos de Representacion</t>
  </si>
  <si>
    <t>Seguros Generales</t>
  </si>
  <si>
    <t>Perdida Crédito Fiscal</t>
  </si>
  <si>
    <t>Comisión Venta de Bonos</t>
  </si>
  <si>
    <t>Gastos Generales</t>
  </si>
  <si>
    <t>Costos Campaña de Rehabilitación</t>
  </si>
  <si>
    <t>Comisiones TransBank</t>
  </si>
  <si>
    <t>Comisiones Bancarias</t>
  </si>
  <si>
    <t>Comisión Factoring</t>
  </si>
  <si>
    <t>Totales Iguales</t>
  </si>
  <si>
    <t>Utilidad del Ejercicio</t>
  </si>
  <si>
    <t>Totales Generales</t>
  </si>
  <si>
    <t>Comprendido entre el 01-01-2023 y el 31-12-2023</t>
  </si>
  <si>
    <t>UF 31/12/2022</t>
  </si>
  <si>
    <t>UF MINIMAS</t>
  </si>
  <si>
    <t>EN PESOS</t>
  </si>
  <si>
    <t>UF 31/12/2023</t>
  </si>
  <si>
    <t>8.888.888-8</t>
  </si>
  <si>
    <t>99.999.999-9</t>
  </si>
  <si>
    <t>76.666.666-6</t>
  </si>
  <si>
    <t>CHILE</t>
  </si>
  <si>
    <t>Tipo de ingreso o egreso: Deberá indicar el código correspondiente al tipo de ingreso o egreso según la siguiente tabla: 3 Código Descripción 101 INGRESO EN DINERO 102 INGRESO EN ESPECIE, BIEN RAIZ 103 INGRESO EN ESPECIE, ACCIONES 104 INGRESO EN ESPECIE, DERECHOS SOCIALES 105 INGRESO EN ESPECIE, DERECHOS DE IMAGEN 106 INGRESO EN ESPECIE, BIEN CORPORAL MUEBLE 107 INGRESO EN ESPECIE, OTROS BIENES INCORPORALES 108 INGRESO, ESPECIES A QUE SE REFIERE EL ART. 31 N°3 LIR) 109 INGRESOS DE CUALQUIER TIPO AMPARADOS EN LAS DONACIONES RECIBIDAS CONFORME AL TÍTULO VIII BIS DEL DL 3.063 DE 1979 110 INGRESOS EN ESPECIE, BIENES IMPORTADOS CONFORME AL TÍTULO VIII BIS DEL DL 3.063 DE 1979 201 EGRESO EN DINERO 202 EGRESO EN ESPECIE, BIEN RAIZ 203 EGRESO EN ESPECIE, ACCIONES 204 EGRESO EN ESPECIE, DERECHOS SOCIALES 205 EGRESO EN ESPECIE, DERECHOS DE IMAGEN 206 EGRESO EN ESPECIE, BIEN CORPORAL MUEBLE 207 EGRESO EN ESPECIE, OTROS BIENES INCORPORALES 208 EGRESO, ESPECIES A QUE SE REFIERE EL POR BIENES QUE SU COMERCIALIZACIÓN SE HA VUELTO INVIABLE (ART. 31 N°3 LIR)</t>
  </si>
  <si>
    <t>Origen del ingreso: Deberá informar de quién provienen los ingresos en dinero, indicando el respectivo código según la siguiente tabla: Código Descripción 1 DONANTE 2 CAUSANTE 3 ASOCIADO 4 APORTE FUNDADOR 5 APORTE ESTADO 6 ARRENDATARIO 7 USUARIO 8 PRESTADOR DE SERVICIO 9 DIVIDENDO / PARTICIPACION RECIBIDA 10 CLIENTE 11 USUFRUCTUARIO 12 ENTREGA GRATUITA 31 N° 3</t>
  </si>
  <si>
    <t>Tipo de Relación: Deberá indicar el tipo de relación que tiene la OSFL y entidad religiosa (sus fundadores, asociados, directores y/o administradores) con la persona natural o jurídica identificada en la columna RUT, según la siguiente tabla: Código Descripción 1 COMERCIAL 2 SOCIETARIA 3 FAMILIAR (*) 4 SIN RELACIÓN</t>
  </si>
  <si>
    <t>La Fundación Rehabilita se inicio el 2 de enero de 2016</t>
  </si>
  <si>
    <t>SANTIAGO CENTRO</t>
  </si>
  <si>
    <t>CLP</t>
  </si>
  <si>
    <t>87.887.887-7</t>
  </si>
  <si>
    <t>96.900.900-0</t>
  </si>
  <si>
    <t>4.444.444-4</t>
  </si>
  <si>
    <t>NO POR RECURSOS OSFL</t>
  </si>
  <si>
    <t>POR RECURSOS OSFL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</si>
</sst>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64" formatCode="_-* #,##0.00_-;\-* #,##0.00_-;_-* &quot;-&quot;??_-;_-@_-"/>
    <numFmt numFmtId="165" formatCode="_(* #,##0.00_);_(* \(#,##0.00\);_(* &quot;-&quot;??_);_(@_)"/>
    <numFmt numFmtId="166" formatCode="_-* #,##0.00\ _€_-;\-* #,##0.00\ _€_-;_-* &quot;-&quot;??\ _€_-;_-@_-"/>
    <numFmt numFmtId="167" formatCode="_-* #,##0.00\ _$_-;\-* #,##0.00\ _$_-;_-* &quot;-&quot;??\ _$_-;_-@_-"/>
    <numFmt numFmtId="168" formatCode="_-&quot;$&quot;* #,##0.00_-;\-&quot;$&quot;* #,##0.00_-;_-&quot;$&quot;* &quot;-&quot;??_-;_-@_-"/>
    <numFmt numFmtId="169" formatCode="_-* #,##0.00\ &quot;€&quot;_-;\-* #,##0.00\ &quot;€&quot;_-;_-* &quot;-&quot;??\ &quot;€&quot;_-;_-@_-"/>
  </numFmts>
  <fonts count="48">
    <font>
      <sz val="10"/>
      <color rgb="FF000000"/>
      <name val="Times New Roman"/>
      <charset val="204"/>
    </font>
    <font>
      <sz val="11"/>
      <color theme="1"/>
      <name val="Calibri"/>
      <family val="2"/>
      <scheme val="minor"/>
    </font>
    <font>
      <sz val="11"/>
      <color theme="1"/>
      <name val="Calibri"/>
      <family val="2"/>
      <scheme val="minor"/>
    </font>
    <font>
      <b/>
      <sz val="8"/>
      <name val="Arial"/>
    </font>
    <font>
      <b/>
      <sz val="7"/>
      <name val="Arial"/>
    </font>
    <font>
      <b/>
      <sz val="6"/>
      <name val="Arial"/>
    </font>
    <font>
      <sz val="6"/>
      <name val="Arial MT"/>
    </font>
    <font>
      <b/>
      <sz val="8"/>
      <name val="Arial"/>
      <family val="2"/>
    </font>
    <font>
      <b/>
      <sz val="7"/>
      <name val="Arial"/>
      <family val="2"/>
    </font>
    <font>
      <b/>
      <sz val="6"/>
      <name val="Arial"/>
      <family val="2"/>
    </font>
    <font>
      <sz val="6"/>
      <name val="Arial MT"/>
      <family val="2"/>
    </font>
    <font>
      <sz val="10"/>
      <color rgb="FF000000"/>
      <name val="Times New Roman"/>
      <charset val="204"/>
    </font>
    <font>
      <b/>
      <sz val="11"/>
      <color theme="1"/>
      <name val="Calibri"/>
      <family val="2"/>
      <scheme val="minor"/>
    </font>
    <font>
      <sz val="10"/>
      <color theme="1"/>
      <name val="Calibri"/>
      <family val="2"/>
      <scheme val="minor"/>
    </font>
    <font>
      <sz val="14"/>
      <color theme="1"/>
      <name val="Calibri"/>
      <family val="2"/>
      <scheme val="minor"/>
    </font>
    <font>
      <sz val="11"/>
      <color indexed="8"/>
      <name val="Calibri"/>
      <family val="2"/>
    </font>
    <font>
      <sz val="11"/>
      <color indexed="9"/>
      <name val="Czcionka tekstu podstawowego"/>
      <family val="2"/>
      <charset val="238"/>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
      <color theme="10"/>
      <name val="Calibri"/>
      <family val="2"/>
      <scheme val="minor"/>
    </font>
    <font>
      <u/>
      <sz val="11.65"/>
      <color theme="10"/>
      <name val="Calibri"/>
      <family val="2"/>
    </font>
    <font>
      <sz val="11"/>
      <color indexed="20"/>
      <name val="Calibri"/>
      <family val="2"/>
    </font>
    <font>
      <sz val="10"/>
      <name val="Times New Roman"/>
      <family val="1"/>
    </font>
    <font>
      <sz val="10"/>
      <name val="Arial"/>
      <family val="2"/>
    </font>
    <font>
      <sz val="11"/>
      <color indexed="60"/>
      <name val="Calibri"/>
      <family val="2"/>
    </font>
    <font>
      <sz val="10"/>
      <name val="Times New Roman"/>
      <family val="1"/>
      <charset val="134"/>
    </font>
    <font>
      <sz val="10"/>
      <color indexed="8"/>
      <name val="MS Sans Serif"/>
      <family val="2"/>
    </font>
    <font>
      <sz val="10"/>
      <name val="Verdana"/>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sz val="9"/>
      <color theme="1"/>
      <name val="Calibri"/>
      <family val="2"/>
      <scheme val="minor"/>
    </font>
    <font>
      <b/>
      <sz val="9"/>
      <color theme="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s>
  <borders count="48">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24">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applyNumberFormat="0" applyFill="0" applyBorder="0" applyAlignment="0" applyProtection="0"/>
    <xf numFmtId="0" fontId="19" fillId="16" borderId="25" applyNumberFormat="0" applyAlignment="0" applyProtection="0"/>
    <xf numFmtId="0" fontId="20" fillId="16" borderId="25" applyNumberFormat="0" applyAlignment="0" applyProtection="0"/>
    <xf numFmtId="0" fontId="21" fillId="17" borderId="26" applyNumberFormat="0" applyAlignment="0" applyProtection="0"/>
    <xf numFmtId="0" fontId="22" fillId="17" borderId="26" applyNumberFormat="0" applyAlignment="0" applyProtection="0"/>
    <xf numFmtId="0" fontId="23" fillId="0" borderId="27" applyNumberFormat="0" applyFill="0" applyAlignment="0" applyProtection="0"/>
    <xf numFmtId="0" fontId="24" fillId="4" borderId="0" applyNumberFormat="0" applyBorder="0" applyAlignment="0" applyProtection="0"/>
    <xf numFmtId="0" fontId="25" fillId="0" borderId="28" applyNumberFormat="0" applyFill="0" applyAlignment="0" applyProtection="0"/>
    <xf numFmtId="0" fontId="26" fillId="0" borderId="29" applyNumberFormat="0" applyFill="0" applyAlignment="0" applyProtection="0"/>
    <xf numFmtId="0" fontId="27" fillId="0" borderId="30" applyNumberFormat="0" applyFill="0" applyAlignment="0" applyProtection="0"/>
    <xf numFmtId="0" fontId="28"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9" fillId="7" borderId="2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3" borderId="0" applyNumberFormat="0" applyBorder="0" applyAlignment="0" applyProtection="0"/>
    <xf numFmtId="41" fontId="15" fillId="0" borderId="0" applyFont="0" applyFill="0" applyBorder="0" applyAlignment="0" applyProtection="0"/>
    <xf numFmtId="41" fontId="2" fillId="0" borderId="0" applyFont="0" applyFill="0" applyBorder="0" applyAlignment="0" applyProtection="0"/>
    <xf numFmtId="164" fontId="15" fillId="0" borderId="0" applyFont="0" applyFill="0" applyBorder="0" applyAlignment="0" applyProtection="0"/>
    <xf numFmtId="164" fontId="34" fillId="0" borderId="0" applyFont="0" applyFill="0" applyBorder="0" applyAlignment="0" applyProtection="0">
      <alignment vertical="center"/>
    </xf>
    <xf numFmtId="165" fontId="35" fillId="0" borderId="0" applyFont="0" applyFill="0" applyBorder="0" applyAlignment="0" applyProtection="0"/>
    <xf numFmtId="164" fontId="34" fillId="0" borderId="0" applyFont="0" applyFill="0" applyBorder="0" applyAlignment="0" applyProtection="0"/>
    <xf numFmtId="165" fontId="3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35" fillId="0" borderId="0" applyFont="0" applyFill="0" applyBorder="0" applyAlignment="0" applyProtection="0"/>
    <xf numFmtId="167" fontId="34" fillId="0" borderId="0" applyFont="0" applyFill="0" applyBorder="0" applyAlignment="0" applyProtection="0"/>
    <xf numFmtId="164" fontId="35" fillId="0" borderId="0" applyFont="0" applyFill="0" applyBorder="0" applyAlignment="0" applyProtection="0"/>
    <xf numFmtId="167" fontId="34" fillId="0" borderId="0" applyFont="0" applyFill="0" applyBorder="0" applyAlignment="0" applyProtection="0"/>
    <xf numFmtId="164" fontId="35" fillId="0" borderId="0" applyFont="0" applyFill="0" applyBorder="0" applyAlignment="0" applyProtection="0"/>
    <xf numFmtId="164" fontId="15" fillId="0" borderId="0" applyFont="0" applyFill="0" applyBorder="0" applyAlignment="0" applyProtection="0"/>
    <xf numFmtId="164" fontId="3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35" fillId="0" borderId="0" applyFont="0" applyFill="0" applyBorder="0" applyAlignment="0" applyProtection="0"/>
    <xf numFmtId="168" fontId="1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8" fontId="2" fillId="0" borderId="0" applyFont="0" applyFill="0" applyBorder="0" applyAlignment="0" applyProtection="0"/>
    <xf numFmtId="0" fontId="36" fillId="22" borderId="0" applyNumberFormat="0" applyBorder="0" applyAlignment="0" applyProtection="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11" fillId="0" borderId="0"/>
    <xf numFmtId="0" fontId="34" fillId="0" borderId="0"/>
    <xf numFmtId="0" fontId="37" fillId="0" borderId="0">
      <alignment vertical="center"/>
    </xf>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8" fillId="0" borderId="0"/>
    <xf numFmtId="0" fontId="35" fillId="0" borderId="0"/>
    <xf numFmtId="0" fontId="39" fillId="0" borderId="0"/>
    <xf numFmtId="0" fontId="35" fillId="0" borderId="0"/>
    <xf numFmtId="0" fontId="35" fillId="0" borderId="0"/>
    <xf numFmtId="0" fontId="35" fillId="0" borderId="0"/>
    <xf numFmtId="0" fontId="35" fillId="0" borderId="0"/>
    <xf numFmtId="0" fontId="35" fillId="0" borderId="0" applyNumberFormat="0" applyFill="0" applyBorder="0" applyAlignment="0" applyProtection="0"/>
    <xf numFmtId="0" fontId="35" fillId="0" borderId="0"/>
    <xf numFmtId="0" fontId="35" fillId="0" borderId="0"/>
    <xf numFmtId="0" fontId="35" fillId="22" borderId="31" applyNumberFormat="0" applyFont="0" applyAlignment="0" applyProtection="0"/>
    <xf numFmtId="0" fontId="35" fillId="22" borderId="31" applyNumberFormat="0" applyFont="0" applyAlignment="0" applyProtection="0"/>
    <xf numFmtId="0" fontId="35" fillId="23" borderId="31" applyNumberFormat="0" applyFont="0" applyAlignment="0" applyProtection="0"/>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0" fillId="16" borderId="32"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29" applyNumberFormat="0" applyFill="0" applyAlignment="0" applyProtection="0"/>
    <xf numFmtId="0" fontId="28" fillId="0" borderId="30" applyNumberFormat="0" applyFill="0" applyAlignment="0" applyProtection="0"/>
    <xf numFmtId="0" fontId="44" fillId="0" borderId="0" applyNumberFormat="0" applyFill="0" applyBorder="0" applyAlignment="0" applyProtection="0"/>
    <xf numFmtId="0" fontId="45" fillId="0" borderId="33" applyNumberFormat="0" applyFill="0" applyAlignment="0" applyProtection="0"/>
  </cellStyleXfs>
  <cellXfs count="132">
    <xf numFmtId="0" fontId="0" fillId="0" borderId="0" xfId="0" applyFill="1" applyBorder="1" applyAlignment="1">
      <alignment horizontal="left" vertical="top"/>
    </xf>
    <xf numFmtId="0" fontId="0" fillId="0" borderId="4" xfId="0" applyFill="1" applyBorder="1" applyAlignment="1">
      <alignment horizontal="left" wrapText="1"/>
    </xf>
    <xf numFmtId="0" fontId="5" fillId="0" borderId="6" xfId="0" applyFont="1" applyFill="1" applyBorder="1" applyAlignment="1">
      <alignment horizontal="center" vertical="top" wrapText="1"/>
    </xf>
    <xf numFmtId="0" fontId="0" fillId="0" borderId="6" xfId="0" applyFill="1" applyBorder="1" applyAlignment="1">
      <alignment horizontal="left" wrapText="1"/>
    </xf>
    <xf numFmtId="0" fontId="12" fillId="0" borderId="0" xfId="1" applyFont="1"/>
    <xf numFmtId="0" fontId="2" fillId="0" borderId="0" xfId="1"/>
    <xf numFmtId="0" fontId="2" fillId="0" borderId="16" xfId="1" applyBorder="1"/>
    <xf numFmtId="0" fontId="2" fillId="0" borderId="17" xfId="1" applyBorder="1"/>
    <xf numFmtId="0" fontId="2" fillId="0" borderId="18" xfId="1" applyBorder="1"/>
    <xf numFmtId="0" fontId="2" fillId="0" borderId="19" xfId="1" applyBorder="1"/>
    <xf numFmtId="0" fontId="2" fillId="0" borderId="0" xfId="1" applyBorder="1"/>
    <xf numFmtId="0" fontId="2" fillId="0" borderId="20" xfId="1" applyBorder="1"/>
    <xf numFmtId="0" fontId="2" fillId="0" borderId="21" xfId="1" applyBorder="1"/>
    <xf numFmtId="0" fontId="2" fillId="0" borderId="22" xfId="1" applyBorder="1"/>
    <xf numFmtId="0" fontId="2" fillId="0" borderId="23" xfId="1" applyBorder="1"/>
    <xf numFmtId="0" fontId="2" fillId="0" borderId="0" xfId="1" applyAlignment="1">
      <alignment horizontal="center"/>
    </xf>
    <xf numFmtId="0" fontId="2" fillId="0" borderId="19" xfId="1" applyBorder="1" applyAlignment="1">
      <alignment horizontal="center"/>
    </xf>
    <xf numFmtId="0" fontId="12" fillId="0" borderId="0" xfId="1" applyFont="1" applyFill="1" applyBorder="1" applyAlignment="1">
      <alignment horizontal="left"/>
    </xf>
    <xf numFmtId="0" fontId="2" fillId="0" borderId="0" xfId="1" applyFill="1" applyBorder="1"/>
    <xf numFmtId="3" fontId="13" fillId="0" borderId="0" xfId="1" applyNumberFormat="1" applyFont="1" applyFill="1" applyBorder="1"/>
    <xf numFmtId="3" fontId="2" fillId="0" borderId="0" xfId="1" applyNumberFormat="1"/>
    <xf numFmtId="3" fontId="13" fillId="0" borderId="24" xfId="1" applyNumberFormat="1" applyFont="1" applyFill="1" applyBorder="1"/>
    <xf numFmtId="0" fontId="14" fillId="0" borderId="0" xfId="1" applyFont="1"/>
    <xf numFmtId="0" fontId="12" fillId="0" borderId="0" xfId="1" applyFont="1" applyBorder="1"/>
    <xf numFmtId="0" fontId="2" fillId="0" borderId="21" xfId="1" applyBorder="1" applyAlignment="1">
      <alignment horizontal="center"/>
    </xf>
    <xf numFmtId="0" fontId="2" fillId="0" borderId="0" xfId="69"/>
    <xf numFmtId="0" fontId="12" fillId="0" borderId="16" xfId="69" applyFont="1" applyBorder="1"/>
    <xf numFmtId="0" fontId="12" fillId="0" borderId="17" xfId="69" applyFont="1" applyBorder="1"/>
    <xf numFmtId="0" fontId="12" fillId="0" borderId="34" xfId="69" applyFont="1" applyBorder="1"/>
    <xf numFmtId="0" fontId="12" fillId="0" borderId="21" xfId="69" applyFont="1" applyBorder="1"/>
    <xf numFmtId="0" fontId="12" fillId="0" borderId="22" xfId="69" applyFont="1" applyBorder="1"/>
    <xf numFmtId="0" fontId="12" fillId="0" borderId="38" xfId="69" applyFont="1" applyBorder="1" applyAlignment="1">
      <alignment horizontal="center"/>
    </xf>
    <xf numFmtId="0" fontId="12" fillId="0" borderId="39" xfId="69" applyFont="1" applyBorder="1" applyAlignment="1">
      <alignment horizontal="center"/>
    </xf>
    <xf numFmtId="3" fontId="46" fillId="0" borderId="13" xfId="69" applyNumberFormat="1" applyFont="1" applyFill="1" applyBorder="1"/>
    <xf numFmtId="3" fontId="46" fillId="0" borderId="41" xfId="69" applyNumberFormat="1" applyFont="1" applyFill="1" applyBorder="1"/>
    <xf numFmtId="0" fontId="2" fillId="0" borderId="12" xfId="69" applyBorder="1"/>
    <xf numFmtId="3" fontId="46" fillId="0" borderId="12" xfId="69" applyNumberFormat="1" applyFont="1" applyFill="1" applyBorder="1"/>
    <xf numFmtId="3" fontId="46" fillId="0" borderId="24" xfId="69" applyNumberFormat="1" applyFont="1" applyFill="1" applyBorder="1"/>
    <xf numFmtId="3" fontId="2" fillId="0" borderId="12" xfId="69" applyNumberFormat="1" applyBorder="1"/>
    <xf numFmtId="9" fontId="0" fillId="0" borderId="12" xfId="109" applyFont="1" applyBorder="1"/>
    <xf numFmtId="3" fontId="47" fillId="0" borderId="12" xfId="69" applyNumberFormat="1" applyFont="1" applyFill="1" applyBorder="1"/>
    <xf numFmtId="3" fontId="47" fillId="0" borderId="24" xfId="69" applyNumberFormat="1" applyFont="1" applyFill="1" applyBorder="1"/>
    <xf numFmtId="3" fontId="47" fillId="0" borderId="38" xfId="69" applyNumberFormat="1" applyFont="1" applyFill="1" applyBorder="1"/>
    <xf numFmtId="3" fontId="47" fillId="0" borderId="39" xfId="69" applyNumberFormat="1" applyFont="1" applyFill="1" applyBorder="1"/>
    <xf numFmtId="3" fontId="2" fillId="0" borderId="0" xfId="69" applyNumberFormat="1"/>
    <xf numFmtId="0" fontId="2" fillId="0" borderId="40" xfId="69" applyFill="1" applyBorder="1"/>
    <xf numFmtId="0" fontId="2" fillId="0" borderId="13" xfId="69" applyFill="1" applyBorder="1"/>
    <xf numFmtId="0" fontId="2" fillId="0" borderId="42" xfId="69" applyFill="1" applyBorder="1"/>
    <xf numFmtId="0" fontId="2" fillId="0" borderId="12" xfId="69" applyFill="1" applyBorder="1"/>
    <xf numFmtId="0" fontId="12" fillId="0" borderId="42" xfId="69" applyFont="1" applyFill="1" applyBorder="1"/>
    <xf numFmtId="0" fontId="12" fillId="0" borderId="12" xfId="69" applyFont="1" applyFill="1" applyBorder="1"/>
    <xf numFmtId="0" fontId="12" fillId="0" borderId="43" xfId="69" applyFont="1" applyFill="1" applyBorder="1"/>
    <xf numFmtId="0" fontId="12" fillId="0" borderId="38" xfId="69" applyFont="1" applyFill="1" applyBorder="1"/>
    <xf numFmtId="0" fontId="0" fillId="0" borderId="0" xfId="0"/>
    <xf numFmtId="3" fontId="0" fillId="0" borderId="12" xfId="0" applyNumberFormat="1" applyBorder="1"/>
    <xf numFmtId="0" fontId="5" fillId="0" borderId="44" xfId="0" applyFont="1" applyFill="1" applyBorder="1" applyAlignment="1">
      <alignment horizontal="center" vertical="top" wrapText="1"/>
    </xf>
    <xf numFmtId="0" fontId="5" fillId="0" borderId="4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46" xfId="0" applyFont="1" applyFill="1" applyBorder="1" applyAlignment="1">
      <alignment horizontal="center" vertical="top" wrapText="1"/>
    </xf>
    <xf numFmtId="0" fontId="5" fillId="0" borderId="47" xfId="0" applyFont="1" applyFill="1" applyBorder="1" applyAlignment="1">
      <alignment horizontal="center" vertical="top" wrapText="1"/>
    </xf>
    <xf numFmtId="0" fontId="6" fillId="0" borderId="12" xfId="0" applyFont="1" applyFill="1" applyBorder="1" applyAlignment="1">
      <alignment horizontal="center" vertical="top" wrapText="1"/>
    </xf>
    <xf numFmtId="0" fontId="12" fillId="0" borderId="35" xfId="69" applyFont="1" applyBorder="1" applyAlignment="1">
      <alignment horizontal="center"/>
    </xf>
    <xf numFmtId="0" fontId="12" fillId="0" borderId="36" xfId="69" applyFont="1" applyBorder="1" applyAlignment="1">
      <alignment horizontal="center"/>
    </xf>
    <xf numFmtId="0" fontId="12" fillId="0" borderId="37" xfId="69" applyFont="1" applyBorder="1" applyAlignment="1">
      <alignment horizontal="center"/>
    </xf>
    <xf numFmtId="0" fontId="10" fillId="0" borderId="12" xfId="0" applyFont="1" applyFill="1" applyBorder="1" applyAlignment="1">
      <alignment horizontal="center" vertical="top" wrapText="1"/>
    </xf>
    <xf numFmtId="0" fontId="6" fillId="0" borderId="12" xfId="0" applyFont="1" applyFill="1" applyBorder="1" applyAlignment="1">
      <alignment horizontal="center" vertical="top" wrapText="1"/>
    </xf>
    <xf numFmtId="3" fontId="10" fillId="0" borderId="14" xfId="0" applyNumberFormat="1" applyFont="1" applyFill="1" applyBorder="1" applyAlignment="1">
      <alignment horizontal="center" vertical="top" wrapText="1"/>
    </xf>
    <xf numFmtId="3" fontId="10" fillId="0" borderId="15" xfId="0" applyNumberFormat="1"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pplyBorder="1" applyAlignment="1">
      <alignment horizontal="left" vertical="center" wrapText="1"/>
    </xf>
    <xf numFmtId="0" fontId="6" fillId="0" borderId="2" xfId="0" applyFont="1" applyFill="1" applyBorder="1" applyAlignment="1">
      <alignment horizontal="left" vertical="top" wrapText="1" indent="6"/>
    </xf>
    <xf numFmtId="0" fontId="6" fillId="0" borderId="6" xfId="0" applyFont="1" applyFill="1" applyBorder="1" applyAlignment="1">
      <alignment horizontal="left" vertical="top" wrapText="1" indent="6"/>
    </xf>
    <xf numFmtId="0" fontId="6" fillId="0" borderId="3" xfId="0" applyFont="1" applyFill="1" applyBorder="1" applyAlignment="1">
      <alignment horizontal="left" vertical="top" wrapText="1" indent="6"/>
    </xf>
    <xf numFmtId="0" fontId="0" fillId="0" borderId="4" xfId="0"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left" vertical="top" wrapText="1" indent="1"/>
    </xf>
    <xf numFmtId="0" fontId="5" fillId="0" borderId="3" xfId="0" applyFont="1" applyFill="1" applyBorder="1" applyAlignment="1">
      <alignment horizontal="left" vertical="top" wrapText="1" inden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5" fillId="0" borderId="6" xfId="0" applyFont="1" applyFill="1" applyBorder="1" applyAlignment="1">
      <alignment horizontal="left" vertical="top" wrapText="1" inden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3" fontId="10"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indent="3"/>
    </xf>
    <xf numFmtId="0" fontId="5" fillId="0" borderId="3" xfId="0" applyFont="1" applyFill="1" applyBorder="1" applyAlignment="1">
      <alignment horizontal="left" vertical="center" wrapText="1" indent="3"/>
    </xf>
    <xf numFmtId="0" fontId="10"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6" xfId="0" applyFont="1" applyFill="1" applyBorder="1" applyAlignment="1">
      <alignment horizontal="center" vertical="top" wrapText="1"/>
    </xf>
    <xf numFmtId="0" fontId="5" fillId="0" borderId="2" xfId="0" applyFont="1" applyFill="1" applyBorder="1" applyAlignment="1">
      <alignment horizontal="left" vertical="center" wrapText="1" indent="1"/>
    </xf>
    <xf numFmtId="0" fontId="5" fillId="0" borderId="6"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0" fillId="0" borderId="2" xfId="0" applyFill="1" applyBorder="1" applyAlignment="1">
      <alignment horizontal="left" wrapText="1"/>
    </xf>
    <xf numFmtId="0" fontId="0" fillId="0" borderId="6" xfId="0" applyFill="1" applyBorder="1" applyAlignment="1">
      <alignment horizontal="left" wrapText="1"/>
    </xf>
    <xf numFmtId="0" fontId="0" fillId="0" borderId="3" xfId="0" applyFill="1" applyBorder="1" applyAlignment="1">
      <alignment horizontal="left"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5" fillId="0" borderId="7" xfId="0" applyFont="1" applyFill="1" applyBorder="1" applyAlignment="1">
      <alignment horizontal="center" vertical="top" wrapText="1"/>
    </xf>
    <xf numFmtId="0" fontId="3" fillId="0" borderId="0" xfId="0" applyFont="1" applyFill="1" applyBorder="1" applyAlignment="1">
      <alignment horizontal="right" vertical="top" wrapText="1" indent="4"/>
    </xf>
    <xf numFmtId="0" fontId="3" fillId="0" borderId="0" xfId="0" applyFont="1" applyFill="1" applyBorder="1" applyAlignment="1">
      <alignment horizontal="right" vertical="top" wrapText="1" indent="2"/>
    </xf>
    <xf numFmtId="0" fontId="3" fillId="0" borderId="1" xfId="0" applyFont="1" applyFill="1" applyBorder="1" applyAlignment="1">
      <alignment horizontal="right" vertical="top" wrapText="1" indent="2"/>
    </xf>
    <xf numFmtId="0" fontId="3"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24" borderId="42" xfId="69" applyFill="1" applyBorder="1"/>
    <xf numFmtId="0" fontId="2" fillId="24" borderId="12" xfId="69" applyFill="1" applyBorder="1"/>
    <xf numFmtId="3" fontId="46" fillId="24" borderId="12" xfId="69" applyNumberFormat="1" applyFont="1" applyFill="1" applyBorder="1"/>
    <xf numFmtId="3" fontId="46" fillId="24" borderId="24" xfId="69" applyNumberFormat="1" applyFont="1" applyFill="1" applyBorder="1"/>
    <xf numFmtId="0" fontId="1" fillId="0" borderId="0" xfId="69" applyFont="1"/>
  </cellXfs>
  <cellStyles count="124">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akcent 1" xfId="14"/>
    <cellStyle name="60% - Énfasis1 2" xfId="15"/>
    <cellStyle name="60% - Énfasis2 2" xfId="16"/>
    <cellStyle name="60% - Énfasis3 2" xfId="17"/>
    <cellStyle name="60% - Énfasis4 2" xfId="18"/>
    <cellStyle name="60% - Énfasis5 2" xfId="19"/>
    <cellStyle name="60% - Énfasis6 2" xfId="20"/>
    <cellStyle name="Advertencia" xfId="21"/>
    <cellStyle name="Calcular" xfId="22"/>
    <cellStyle name="Cálculo 2" xfId="23"/>
    <cellStyle name="Celda comprob." xfId="24"/>
    <cellStyle name="Celda de comprobación 2" xfId="25"/>
    <cellStyle name="Celda vinculada 2" xfId="26"/>
    <cellStyle name="Correcto" xfId="27"/>
    <cellStyle name="Encabez. 1" xfId="28"/>
    <cellStyle name="Encabez. 2" xfId="29"/>
    <cellStyle name="Encabezado 3" xfId="30"/>
    <cellStyle name="Encabezado 4 2" xfId="31"/>
    <cellStyle name="Énfasis1 2" xfId="32"/>
    <cellStyle name="Énfasis2 2" xfId="33"/>
    <cellStyle name="Énfasis3 2" xfId="34"/>
    <cellStyle name="Énfasis4 2" xfId="35"/>
    <cellStyle name="Énfasis5 2" xfId="36"/>
    <cellStyle name="Énfasis6 2" xfId="37"/>
    <cellStyle name="Entrada 2" xfId="38"/>
    <cellStyle name="Explicación" xfId="39"/>
    <cellStyle name="Hipervínculo 2" xfId="40"/>
    <cellStyle name="Hipervínculo 3" xfId="41"/>
    <cellStyle name="Incorrecto 2" xfId="42"/>
    <cellStyle name="Millares [0] 2" xfId="43"/>
    <cellStyle name="Millares [0] 3" xfId="44"/>
    <cellStyle name="Millares 2" xfId="45"/>
    <cellStyle name="Millares 2 2" xfId="46"/>
    <cellStyle name="Millares 2 2 2" xfId="47"/>
    <cellStyle name="Millares 2 3" xfId="48"/>
    <cellStyle name="Millares 2 3 2" xfId="49"/>
    <cellStyle name="Millares 2 4" xfId="50"/>
    <cellStyle name="Millares 2 4 2" xfId="51"/>
    <cellStyle name="Millares 2 5" xfId="52"/>
    <cellStyle name="Millares 3" xfId="53"/>
    <cellStyle name="Millares 3 2" xfId="54"/>
    <cellStyle name="Millares 3 3" xfId="55"/>
    <cellStyle name="Millares 4" xfId="56"/>
    <cellStyle name="Millares 5" xfId="57"/>
    <cellStyle name="Millares 6" xfId="58"/>
    <cellStyle name="Millares 7" xfId="59"/>
    <cellStyle name="Millares 8" xfId="60"/>
    <cellStyle name="Millares 9" xfId="61"/>
    <cellStyle name="Moneda 2" xfId="62"/>
    <cellStyle name="Moneda 2 2" xfId="63"/>
    <cellStyle name="Moneda 3" xfId="64"/>
    <cellStyle name="Moneda 4" xfId="65"/>
    <cellStyle name="Neutral 2" xfId="66"/>
    <cellStyle name="Normal" xfId="0" builtinId="0"/>
    <cellStyle name="Normal 10" xfId="67"/>
    <cellStyle name="Normal 11" xfId="68"/>
    <cellStyle name="Normal 12" xfId="69"/>
    <cellStyle name="Normal 13" xfId="70"/>
    <cellStyle name="Normal 14" xfId="71"/>
    <cellStyle name="Normal 15" xfId="72"/>
    <cellStyle name="Normal 16" xfId="73"/>
    <cellStyle name="Normal 17" xfId="74"/>
    <cellStyle name="Normal 2" xfId="1"/>
    <cellStyle name="Normal 2 2" xfId="75"/>
    <cellStyle name="Normal 2 2 2" xfId="76"/>
    <cellStyle name="Normal 2 2 2 2" xfId="77"/>
    <cellStyle name="Normal 2 2 3" xfId="78"/>
    <cellStyle name="Normal 2 2 4" xfId="79"/>
    <cellStyle name="Normal 2 2 4 2" xfId="80"/>
    <cellStyle name="Normal 2 3" xfId="81"/>
    <cellStyle name="Normal 2 3 2" xfId="82"/>
    <cellStyle name="Normal 2 3 2 2" xfId="83"/>
    <cellStyle name="Normal 2 4" xfId="84"/>
    <cellStyle name="Normal 2 4 2" xfId="85"/>
    <cellStyle name="Normal 2 8" xfId="86"/>
    <cellStyle name="Normal 3" xfId="87"/>
    <cellStyle name="Normal 3 2" xfId="88"/>
    <cellStyle name="Normal 3 3" xfId="89"/>
    <cellStyle name="Normal 3 3 2" xfId="90"/>
    <cellStyle name="Normal 3 3 2 2" xfId="91"/>
    <cellStyle name="Normal 3 4" xfId="92"/>
    <cellStyle name="Normal 3 5" xfId="93"/>
    <cellStyle name="Normal 4" xfId="94"/>
    <cellStyle name="Normal 4 2" xfId="95"/>
    <cellStyle name="Normal 5" xfId="96"/>
    <cellStyle name="Normal 5 2" xfId="97"/>
    <cellStyle name="Normal 5 3" xfId="98"/>
    <cellStyle name="Normal 6" xfId="99"/>
    <cellStyle name="Normal 6 2" xfId="100"/>
    <cellStyle name="Normal 6 2 2" xfId="101"/>
    <cellStyle name="Normal 7" xfId="102"/>
    <cellStyle name="Normal 8" xfId="103"/>
    <cellStyle name="Normal 9" xfId="104"/>
    <cellStyle name="Normal 9 2" xfId="105"/>
    <cellStyle name="Nota" xfId="106"/>
    <cellStyle name="Nota 2" xfId="107"/>
    <cellStyle name="Notas 2" xfId="108"/>
    <cellStyle name="Porcentaje 2" xfId="109"/>
    <cellStyle name="Porcentaje 2 2" xfId="110"/>
    <cellStyle name="Porcentaje 2 3" xfId="111"/>
    <cellStyle name="Porcentual 2" xfId="112"/>
    <cellStyle name="Porcentual 2 2" xfId="113"/>
    <cellStyle name="Porcentual 2 2 2" xfId="114"/>
    <cellStyle name="Porcentual 2 3" xfId="115"/>
    <cellStyle name="Porcentual 2 3 2" xfId="116"/>
    <cellStyle name="Salida 2" xfId="117"/>
    <cellStyle name="Texto de advertencia 2" xfId="118"/>
    <cellStyle name="Texto explicativo 2" xfId="119"/>
    <cellStyle name="Título 2 2" xfId="120"/>
    <cellStyle name="Título 3 2" xfId="121"/>
    <cellStyle name="Título 4" xfId="122"/>
    <cellStyle name="Total 2"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88709</xdr:colOff>
      <xdr:row>0</xdr:row>
      <xdr:rowOff>0</xdr:rowOff>
    </xdr:from>
    <xdr:ext cx="957510" cy="369341"/>
    <xdr:pic>
      <xdr:nvPicPr>
        <xdr:cNvPr id="2" name="image1.jpe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57510" cy="36934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MP\Archivos%20temporales%20de%20Internet\Content.Outlook\Q2W04AWC\F22%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D15" sqref="D15"/>
    </sheetView>
  </sheetViews>
  <sheetFormatPr baseColWidth="10" defaultRowHeight="15"/>
  <cols>
    <col min="1" max="1" width="12" style="15"/>
    <col min="2" max="2" width="7.33203125" style="5" customWidth="1"/>
    <col min="3" max="3" width="20.5" style="5" customWidth="1"/>
    <col min="4" max="4" width="72.1640625" style="5" customWidth="1"/>
    <col min="5" max="5" width="14.33203125" style="5" bestFit="1" customWidth="1"/>
    <col min="6" max="6" width="12" style="5"/>
    <col min="7" max="7" width="18" style="5" customWidth="1"/>
    <col min="8" max="8" width="12" style="5"/>
    <col min="9" max="9" width="14.6640625" style="5" customWidth="1"/>
    <col min="10" max="257" width="12" style="5"/>
    <col min="258" max="258" width="42.33203125" style="5" customWidth="1"/>
    <col min="259" max="513" width="12" style="5"/>
    <col min="514" max="514" width="42.33203125" style="5" customWidth="1"/>
    <col min="515" max="769" width="12" style="5"/>
    <col min="770" max="770" width="42.33203125" style="5" customWidth="1"/>
    <col min="771" max="1025" width="12" style="5"/>
    <col min="1026" max="1026" width="42.33203125" style="5" customWidth="1"/>
    <col min="1027" max="1281" width="12" style="5"/>
    <col min="1282" max="1282" width="42.33203125" style="5" customWidth="1"/>
    <col min="1283" max="1537" width="12" style="5"/>
    <col min="1538" max="1538" width="42.33203125" style="5" customWidth="1"/>
    <col min="1539" max="1793" width="12" style="5"/>
    <col min="1794" max="1794" width="42.33203125" style="5" customWidth="1"/>
    <col min="1795" max="2049" width="12" style="5"/>
    <col min="2050" max="2050" width="42.33203125" style="5" customWidth="1"/>
    <col min="2051" max="2305" width="12" style="5"/>
    <col min="2306" max="2306" width="42.33203125" style="5" customWidth="1"/>
    <col min="2307" max="2561" width="12" style="5"/>
    <col min="2562" max="2562" width="42.33203125" style="5" customWidth="1"/>
    <col min="2563" max="2817" width="12" style="5"/>
    <col min="2818" max="2818" width="42.33203125" style="5" customWidth="1"/>
    <col min="2819" max="3073" width="12" style="5"/>
    <col min="3074" max="3074" width="42.33203125" style="5" customWidth="1"/>
    <col min="3075" max="3329" width="12" style="5"/>
    <col min="3330" max="3330" width="42.33203125" style="5" customWidth="1"/>
    <col min="3331" max="3585" width="12" style="5"/>
    <col min="3586" max="3586" width="42.33203125" style="5" customWidth="1"/>
    <col min="3587" max="3841" width="12" style="5"/>
    <col min="3842" max="3842" width="42.33203125" style="5" customWidth="1"/>
    <col min="3843" max="4097" width="12" style="5"/>
    <col min="4098" max="4098" width="42.33203125" style="5" customWidth="1"/>
    <col min="4099" max="4353" width="12" style="5"/>
    <col min="4354" max="4354" width="42.33203125" style="5" customWidth="1"/>
    <col min="4355" max="4609" width="12" style="5"/>
    <col min="4610" max="4610" width="42.33203125" style="5" customWidth="1"/>
    <col min="4611" max="4865" width="12" style="5"/>
    <col min="4866" max="4866" width="42.33203125" style="5" customWidth="1"/>
    <col min="4867" max="5121" width="12" style="5"/>
    <col min="5122" max="5122" width="42.33203125" style="5" customWidth="1"/>
    <col min="5123" max="5377" width="12" style="5"/>
    <col min="5378" max="5378" width="42.33203125" style="5" customWidth="1"/>
    <col min="5379" max="5633" width="12" style="5"/>
    <col min="5634" max="5634" width="42.33203125" style="5" customWidth="1"/>
    <col min="5635" max="5889" width="12" style="5"/>
    <col min="5890" max="5890" width="42.33203125" style="5" customWidth="1"/>
    <col min="5891" max="6145" width="12" style="5"/>
    <col min="6146" max="6146" width="42.33203125" style="5" customWidth="1"/>
    <col min="6147" max="6401" width="12" style="5"/>
    <col min="6402" max="6402" width="42.33203125" style="5" customWidth="1"/>
    <col min="6403" max="6657" width="12" style="5"/>
    <col min="6658" max="6658" width="42.33203125" style="5" customWidth="1"/>
    <col min="6659" max="6913" width="12" style="5"/>
    <col min="6914" max="6914" width="42.33203125" style="5" customWidth="1"/>
    <col min="6915" max="7169" width="12" style="5"/>
    <col min="7170" max="7170" width="42.33203125" style="5" customWidth="1"/>
    <col min="7171" max="7425" width="12" style="5"/>
    <col min="7426" max="7426" width="42.33203125" style="5" customWidth="1"/>
    <col min="7427" max="7681" width="12" style="5"/>
    <col min="7682" max="7682" width="42.33203125" style="5" customWidth="1"/>
    <col min="7683" max="7937" width="12" style="5"/>
    <col min="7938" max="7938" width="42.33203125" style="5" customWidth="1"/>
    <col min="7939" max="8193" width="12" style="5"/>
    <col min="8194" max="8194" width="42.33203125" style="5" customWidth="1"/>
    <col min="8195" max="8449" width="12" style="5"/>
    <col min="8450" max="8450" width="42.33203125" style="5" customWidth="1"/>
    <col min="8451" max="8705" width="12" style="5"/>
    <col min="8706" max="8706" width="42.33203125" style="5" customWidth="1"/>
    <col min="8707" max="8961" width="12" style="5"/>
    <col min="8962" max="8962" width="42.33203125" style="5" customWidth="1"/>
    <col min="8963" max="9217" width="12" style="5"/>
    <col min="9218" max="9218" width="42.33203125" style="5" customWidth="1"/>
    <col min="9219" max="9473" width="12" style="5"/>
    <col min="9474" max="9474" width="42.33203125" style="5" customWidth="1"/>
    <col min="9475" max="9729" width="12" style="5"/>
    <col min="9730" max="9730" width="42.33203125" style="5" customWidth="1"/>
    <col min="9731" max="9985" width="12" style="5"/>
    <col min="9986" max="9986" width="42.33203125" style="5" customWidth="1"/>
    <col min="9987" max="10241" width="12" style="5"/>
    <col min="10242" max="10242" width="42.33203125" style="5" customWidth="1"/>
    <col min="10243" max="10497" width="12" style="5"/>
    <col min="10498" max="10498" width="42.33203125" style="5" customWidth="1"/>
    <col min="10499" max="10753" width="12" style="5"/>
    <col min="10754" max="10754" width="42.33203125" style="5" customWidth="1"/>
    <col min="10755" max="11009" width="12" style="5"/>
    <col min="11010" max="11010" width="42.33203125" style="5" customWidth="1"/>
    <col min="11011" max="11265" width="12" style="5"/>
    <col min="11266" max="11266" width="42.33203125" style="5" customWidth="1"/>
    <col min="11267" max="11521" width="12" style="5"/>
    <col min="11522" max="11522" width="42.33203125" style="5" customWidth="1"/>
    <col min="11523" max="11777" width="12" style="5"/>
    <col min="11778" max="11778" width="42.33203125" style="5" customWidth="1"/>
    <col min="11779" max="12033" width="12" style="5"/>
    <col min="12034" max="12034" width="42.33203125" style="5" customWidth="1"/>
    <col min="12035" max="12289" width="12" style="5"/>
    <col min="12290" max="12290" width="42.33203125" style="5" customWidth="1"/>
    <col min="12291" max="12545" width="12" style="5"/>
    <col min="12546" max="12546" width="42.33203125" style="5" customWidth="1"/>
    <col min="12547" max="12801" width="12" style="5"/>
    <col min="12802" max="12802" width="42.33203125" style="5" customWidth="1"/>
    <col min="12803" max="13057" width="12" style="5"/>
    <col min="13058" max="13058" width="42.33203125" style="5" customWidth="1"/>
    <col min="13059" max="13313" width="12" style="5"/>
    <col min="13314" max="13314" width="42.33203125" style="5" customWidth="1"/>
    <col min="13315" max="13569" width="12" style="5"/>
    <col min="13570" max="13570" width="42.33203125" style="5" customWidth="1"/>
    <col min="13571" max="13825" width="12" style="5"/>
    <col min="13826" max="13826" width="42.33203125" style="5" customWidth="1"/>
    <col min="13827" max="14081" width="12" style="5"/>
    <col min="14082" max="14082" width="42.33203125" style="5" customWidth="1"/>
    <col min="14083" max="14337" width="12" style="5"/>
    <col min="14338" max="14338" width="42.33203125" style="5" customWidth="1"/>
    <col min="14339" max="14593" width="12" style="5"/>
    <col min="14594" max="14594" width="42.33203125" style="5" customWidth="1"/>
    <col min="14595" max="14849" width="12" style="5"/>
    <col min="14850" max="14850" width="42.33203125" style="5" customWidth="1"/>
    <col min="14851" max="15105" width="12" style="5"/>
    <col min="15106" max="15106" width="42.33203125" style="5" customWidth="1"/>
    <col min="15107" max="15361" width="12" style="5"/>
    <col min="15362" max="15362" width="42.33203125" style="5" customWidth="1"/>
    <col min="15363" max="15617" width="12" style="5"/>
    <col min="15618" max="15618" width="42.33203125" style="5" customWidth="1"/>
    <col min="15619" max="15873" width="12" style="5"/>
    <col min="15874" max="15874" width="42.33203125" style="5" customWidth="1"/>
    <col min="15875" max="16129" width="12" style="5"/>
    <col min="16130" max="16130" width="42.33203125" style="5" customWidth="1"/>
    <col min="16131" max="16384" width="12" style="5"/>
  </cols>
  <sheetData>
    <row r="2" spans="2:11" ht="15.75" thickBot="1">
      <c r="B2" s="4"/>
    </row>
    <row r="3" spans="2:11">
      <c r="B3" s="6" t="s">
        <v>173</v>
      </c>
      <c r="C3" s="6"/>
      <c r="D3" s="7"/>
      <c r="E3" s="7"/>
      <c r="F3" s="7"/>
      <c r="G3" s="7"/>
      <c r="H3" s="7"/>
      <c r="I3" s="8"/>
    </row>
    <row r="4" spans="2:11">
      <c r="B4" s="9" t="s">
        <v>47</v>
      </c>
      <c r="C4" s="9"/>
      <c r="D4" s="10"/>
      <c r="E4" s="10"/>
      <c r="F4" s="10"/>
      <c r="G4" s="10"/>
      <c r="H4" s="10"/>
      <c r="I4" s="11"/>
    </row>
    <row r="5" spans="2:11">
      <c r="B5" s="9" t="s">
        <v>48</v>
      </c>
      <c r="C5" s="9"/>
      <c r="D5" s="10"/>
      <c r="E5" s="10"/>
      <c r="F5" s="10"/>
      <c r="G5" s="10"/>
      <c r="H5" s="10"/>
      <c r="I5" s="11"/>
    </row>
    <row r="6" spans="2:11" ht="15.75" thickBot="1">
      <c r="B6" s="12" t="s">
        <v>49</v>
      </c>
      <c r="C6" s="12"/>
      <c r="D6" s="13"/>
      <c r="E6" s="13"/>
      <c r="F6" s="13"/>
      <c r="G6" s="13"/>
      <c r="H6" s="13"/>
      <c r="I6" s="14"/>
    </row>
    <row r="7" spans="2:11">
      <c r="B7" s="15"/>
      <c r="E7" s="15" t="s">
        <v>50</v>
      </c>
    </row>
    <row r="8" spans="2:11">
      <c r="B8" s="16" t="s">
        <v>51</v>
      </c>
      <c r="C8" s="17" t="s">
        <v>52</v>
      </c>
      <c r="D8" s="18"/>
      <c r="E8" s="19"/>
      <c r="F8" s="19"/>
      <c r="G8" s="19"/>
      <c r="H8" s="10"/>
      <c r="I8" s="11"/>
      <c r="J8" s="10"/>
    </row>
    <row r="9" spans="2:11">
      <c r="B9" s="16"/>
      <c r="C9" s="10" t="s">
        <v>53</v>
      </c>
      <c r="D9" s="18"/>
      <c r="E9" s="19"/>
      <c r="F9" s="19"/>
      <c r="G9" s="19"/>
      <c r="H9" s="10"/>
      <c r="I9" s="11"/>
      <c r="J9" s="10"/>
      <c r="K9" s="20"/>
    </row>
    <row r="10" spans="2:11">
      <c r="B10" s="16"/>
      <c r="C10" s="10" t="s">
        <v>54</v>
      </c>
      <c r="D10" s="18"/>
      <c r="E10" s="19"/>
      <c r="F10" s="19"/>
      <c r="G10" s="19"/>
      <c r="H10" s="10"/>
      <c r="I10" s="11"/>
      <c r="J10" s="10"/>
      <c r="K10" s="20"/>
    </row>
    <row r="11" spans="2:11">
      <c r="B11" s="16" t="s">
        <v>55</v>
      </c>
      <c r="C11" s="17" t="s">
        <v>56</v>
      </c>
      <c r="D11" s="18"/>
      <c r="E11" s="19"/>
      <c r="F11" s="19"/>
      <c r="G11" s="19"/>
      <c r="H11" s="10"/>
      <c r="I11" s="11"/>
      <c r="J11" s="10"/>
    </row>
    <row r="12" spans="2:11">
      <c r="B12" s="16"/>
      <c r="C12" s="10" t="s">
        <v>61</v>
      </c>
      <c r="D12" s="10"/>
      <c r="E12" s="10"/>
      <c r="F12" s="10"/>
      <c r="G12" s="10"/>
      <c r="H12" s="10"/>
      <c r="I12" s="11"/>
      <c r="J12" s="10"/>
    </row>
    <row r="13" spans="2:11">
      <c r="B13" s="16"/>
      <c r="C13" s="10" t="s">
        <v>57</v>
      </c>
      <c r="D13" s="10"/>
      <c r="E13" s="10"/>
      <c r="F13" s="10"/>
      <c r="G13" s="10"/>
      <c r="H13" s="21">
        <v>1800000</v>
      </c>
      <c r="I13" s="21"/>
      <c r="J13" s="10"/>
    </row>
    <row r="14" spans="2:11">
      <c r="B14" s="16"/>
      <c r="C14" s="10" t="s">
        <v>62</v>
      </c>
      <c r="D14" s="10"/>
      <c r="E14" s="10"/>
      <c r="F14" s="10"/>
      <c r="G14" s="10"/>
      <c r="H14" s="10"/>
      <c r="I14" s="11"/>
      <c r="J14" s="10"/>
    </row>
    <row r="15" spans="2:11" ht="18.75">
      <c r="B15" s="16"/>
      <c r="C15" s="10" t="s">
        <v>58</v>
      </c>
      <c r="D15" s="10"/>
      <c r="E15" s="10"/>
      <c r="F15" s="10"/>
      <c r="G15" s="10"/>
      <c r="H15" s="21">
        <v>1800000</v>
      </c>
      <c r="I15" s="21"/>
      <c r="J15" s="10"/>
      <c r="K15" s="22"/>
    </row>
    <row r="16" spans="2:11" ht="18.75">
      <c r="B16" s="16"/>
      <c r="C16" s="10" t="s">
        <v>59</v>
      </c>
      <c r="D16" s="23"/>
      <c r="E16" s="23"/>
      <c r="F16" s="23"/>
      <c r="G16" s="10"/>
      <c r="H16" s="19"/>
      <c r="I16" s="11"/>
      <c r="J16" s="10"/>
      <c r="K16" s="22"/>
    </row>
    <row r="17" spans="2:11" ht="18.75">
      <c r="B17" s="16"/>
      <c r="C17" s="10" t="s">
        <v>63</v>
      </c>
      <c r="D17" s="10"/>
      <c r="E17" s="10"/>
      <c r="F17" s="10"/>
      <c r="G17" s="10"/>
      <c r="H17" s="21">
        <f>3800000-H13</f>
        <v>2000000</v>
      </c>
      <c r="I17" s="21"/>
      <c r="J17" s="10"/>
      <c r="K17" s="22"/>
    </row>
    <row r="18" spans="2:11" ht="19.5" thickBot="1">
      <c r="B18" s="24"/>
      <c r="C18" s="13" t="s">
        <v>60</v>
      </c>
      <c r="D18" s="13"/>
      <c r="E18" s="13"/>
      <c r="F18" s="13"/>
      <c r="G18" s="13"/>
      <c r="H18" s="13"/>
      <c r="I18" s="14"/>
      <c r="J18" s="10"/>
      <c r="K18" s="22"/>
    </row>
    <row r="19" spans="2:11">
      <c r="B19" s="10"/>
      <c r="C19" s="10"/>
      <c r="D19" s="10"/>
      <c r="E19" s="10"/>
      <c r="F19" s="10"/>
      <c r="G19" s="10"/>
      <c r="H19" s="10"/>
      <c r="I19" s="10"/>
      <c r="J19" s="10"/>
    </row>
    <row r="20" spans="2:11">
      <c r="B20" s="10"/>
      <c r="C20" s="10"/>
      <c r="D20" s="10"/>
      <c r="E20" s="10"/>
      <c r="F20" s="10"/>
      <c r="G20" s="10"/>
      <c r="H20" s="10"/>
      <c r="I20" s="10"/>
      <c r="J2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abSelected="1" topLeftCell="A34" workbookViewId="0">
      <selection activeCell="L58" sqref="L58"/>
    </sheetView>
  </sheetViews>
  <sheetFormatPr baseColWidth="10" defaultRowHeight="15"/>
  <cols>
    <col min="1" max="1" width="12" style="25"/>
    <col min="2" max="2" width="57" style="25" customWidth="1"/>
    <col min="3" max="3" width="18.83203125" style="25" customWidth="1"/>
    <col min="4" max="4" width="14.83203125" style="25" bestFit="1" customWidth="1"/>
    <col min="5" max="13" width="12" style="25"/>
    <col min="14" max="14" width="18.1640625" style="25" customWidth="1"/>
    <col min="15" max="15" width="13" style="25" bestFit="1" customWidth="1"/>
    <col min="16" max="16384" width="12" style="25"/>
  </cols>
  <sheetData>
    <row r="1" spans="1:10">
      <c r="A1" s="25" t="s">
        <v>64</v>
      </c>
    </row>
    <row r="2" spans="1:10">
      <c r="A2" s="25" t="s">
        <v>161</v>
      </c>
    </row>
    <row r="3" spans="1:10">
      <c r="A3" s="25" t="s">
        <v>65</v>
      </c>
    </row>
    <row r="4" spans="1:10">
      <c r="A4" s="25" t="s">
        <v>66</v>
      </c>
    </row>
    <row r="5" spans="1:10">
      <c r="A5" s="25" t="s">
        <v>67</v>
      </c>
    </row>
    <row r="6" spans="1:10">
      <c r="A6" s="25" t="s">
        <v>68</v>
      </c>
    </row>
    <row r="7" spans="1:10">
      <c r="A7" s="25" t="s">
        <v>69</v>
      </c>
    </row>
    <row r="8" spans="1:10" ht="15.75" thickBot="1">
      <c r="A8" s="25" t="s">
        <v>70</v>
      </c>
    </row>
    <row r="9" spans="1:10">
      <c r="A9" s="26"/>
      <c r="B9" s="27"/>
      <c r="C9" s="28"/>
      <c r="D9" s="28"/>
      <c r="E9" s="61" t="s">
        <v>71</v>
      </c>
      <c r="F9" s="62"/>
      <c r="G9" s="61" t="s">
        <v>72</v>
      </c>
      <c r="H9" s="62"/>
      <c r="I9" s="61" t="s">
        <v>73</v>
      </c>
      <c r="J9" s="63"/>
    </row>
    <row r="10" spans="1:10" ht="15.75" thickBot="1">
      <c r="A10" s="29" t="s">
        <v>74</v>
      </c>
      <c r="B10" s="30" t="s">
        <v>75</v>
      </c>
      <c r="C10" s="31" t="s">
        <v>76</v>
      </c>
      <c r="D10" s="31" t="s">
        <v>77</v>
      </c>
      <c r="E10" s="31" t="s">
        <v>78</v>
      </c>
      <c r="F10" s="31" t="s">
        <v>79</v>
      </c>
      <c r="G10" s="31" t="s">
        <v>80</v>
      </c>
      <c r="H10" s="31" t="s">
        <v>81</v>
      </c>
      <c r="I10" s="31" t="s">
        <v>82</v>
      </c>
      <c r="J10" s="32" t="s">
        <v>83</v>
      </c>
    </row>
    <row r="11" spans="1:10">
      <c r="A11" s="45">
        <v>101000</v>
      </c>
      <c r="B11" s="46" t="s">
        <v>84</v>
      </c>
      <c r="C11" s="33">
        <v>177536232</v>
      </c>
      <c r="D11" s="33">
        <f>164145441+11487000+725-214+69</f>
        <v>175633021</v>
      </c>
      <c r="E11" s="33">
        <f t="shared" ref="E11:E74" si="0">IF(C11&gt;D11,(C11-D11),0)</f>
        <v>1903211</v>
      </c>
      <c r="F11" s="33">
        <f t="shared" ref="F11:F74" si="1">IF(D11&gt;C11,D11-C11,0)</f>
        <v>0</v>
      </c>
      <c r="G11" s="33">
        <f t="shared" ref="G11:G39" si="2">IF(E11&gt;F11,E11,0)</f>
        <v>1903211</v>
      </c>
      <c r="H11" s="33">
        <f t="shared" ref="H11:H39" si="3">IF(F11&gt;E11,F11,0)</f>
        <v>0</v>
      </c>
      <c r="I11" s="33">
        <v>0</v>
      </c>
      <c r="J11" s="34">
        <v>0</v>
      </c>
    </row>
    <row r="12" spans="1:10">
      <c r="A12" s="47">
        <v>101005</v>
      </c>
      <c r="B12" s="48" t="s">
        <v>85</v>
      </c>
      <c r="C12" s="36">
        <f>556660657+35000000</f>
        <v>591660657</v>
      </c>
      <c r="D12" s="36">
        <f>493539811-8178000</f>
        <v>485361811</v>
      </c>
      <c r="E12" s="36">
        <f t="shared" si="0"/>
        <v>106298846</v>
      </c>
      <c r="F12" s="36">
        <f t="shared" si="1"/>
        <v>0</v>
      </c>
      <c r="G12" s="36">
        <f t="shared" si="2"/>
        <v>106298846</v>
      </c>
      <c r="H12" s="36">
        <f t="shared" si="3"/>
        <v>0</v>
      </c>
      <c r="I12" s="36">
        <v>0</v>
      </c>
      <c r="J12" s="37">
        <v>0</v>
      </c>
    </row>
    <row r="13" spans="1:10">
      <c r="A13" s="47">
        <v>101006</v>
      </c>
      <c r="B13" s="48" t="s">
        <v>86</v>
      </c>
      <c r="C13" s="36">
        <f>38306710</f>
        <v>38306710</v>
      </c>
      <c r="D13" s="36">
        <v>0</v>
      </c>
      <c r="E13" s="36">
        <f t="shared" si="0"/>
        <v>38306710</v>
      </c>
      <c r="F13" s="36">
        <f t="shared" si="1"/>
        <v>0</v>
      </c>
      <c r="G13" s="36">
        <f t="shared" si="2"/>
        <v>38306710</v>
      </c>
      <c r="H13" s="36">
        <f t="shared" si="3"/>
        <v>0</v>
      </c>
      <c r="I13" s="36">
        <v>0</v>
      </c>
      <c r="J13" s="37">
        <v>0</v>
      </c>
    </row>
    <row r="14" spans="1:10">
      <c r="A14" s="47">
        <v>102001</v>
      </c>
      <c r="B14" s="48" t="s">
        <v>87</v>
      </c>
      <c r="C14" s="36">
        <v>30000000</v>
      </c>
      <c r="D14" s="36"/>
      <c r="E14" s="36">
        <f t="shared" si="0"/>
        <v>30000000</v>
      </c>
      <c r="F14" s="36">
        <f t="shared" si="1"/>
        <v>0</v>
      </c>
      <c r="G14" s="36">
        <f t="shared" si="2"/>
        <v>30000000</v>
      </c>
      <c r="H14" s="36">
        <f t="shared" si="3"/>
        <v>0</v>
      </c>
      <c r="I14" s="36">
        <v>0</v>
      </c>
      <c r="J14" s="37">
        <v>0</v>
      </c>
    </row>
    <row r="15" spans="1:10">
      <c r="A15" s="47">
        <v>103003</v>
      </c>
      <c r="B15" s="48" t="s">
        <v>88</v>
      </c>
      <c r="C15" s="36">
        <v>11207005</v>
      </c>
      <c r="D15" s="36">
        <v>231140</v>
      </c>
      <c r="E15" s="36">
        <f t="shared" si="0"/>
        <v>10975865</v>
      </c>
      <c r="F15" s="36">
        <f t="shared" si="1"/>
        <v>0</v>
      </c>
      <c r="G15" s="36">
        <f t="shared" si="2"/>
        <v>10975865</v>
      </c>
      <c r="H15" s="36">
        <f t="shared" si="3"/>
        <v>0</v>
      </c>
      <c r="I15" s="36">
        <v>0</v>
      </c>
      <c r="J15" s="37">
        <v>0</v>
      </c>
    </row>
    <row r="16" spans="1:10">
      <c r="A16" s="47">
        <v>104001</v>
      </c>
      <c r="B16" s="48" t="s">
        <v>89</v>
      </c>
      <c r="C16" s="36">
        <v>302748363</v>
      </c>
      <c r="D16" s="36">
        <v>295464430</v>
      </c>
      <c r="E16" s="36">
        <f t="shared" si="0"/>
        <v>7283933</v>
      </c>
      <c r="F16" s="36">
        <f t="shared" si="1"/>
        <v>0</v>
      </c>
      <c r="G16" s="36">
        <f t="shared" si="2"/>
        <v>7283933</v>
      </c>
      <c r="H16" s="36">
        <f t="shared" si="3"/>
        <v>0</v>
      </c>
      <c r="I16" s="36">
        <v>0</v>
      </c>
      <c r="J16" s="37">
        <v>0</v>
      </c>
    </row>
    <row r="17" spans="1:10">
      <c r="A17" s="47">
        <v>104003</v>
      </c>
      <c r="B17" s="48" t="s">
        <v>90</v>
      </c>
      <c r="C17" s="36">
        <v>5687900</v>
      </c>
      <c r="D17" s="36">
        <v>4358384</v>
      </c>
      <c r="E17" s="36">
        <f t="shared" si="0"/>
        <v>1329516</v>
      </c>
      <c r="F17" s="36">
        <f t="shared" si="1"/>
        <v>0</v>
      </c>
      <c r="G17" s="36">
        <f t="shared" si="2"/>
        <v>1329516</v>
      </c>
      <c r="H17" s="36">
        <f t="shared" si="3"/>
        <v>0</v>
      </c>
      <c r="I17" s="36">
        <v>0</v>
      </c>
      <c r="J17" s="37">
        <v>0</v>
      </c>
    </row>
    <row r="18" spans="1:10">
      <c r="A18" s="47">
        <v>104006</v>
      </c>
      <c r="B18" s="48" t="s">
        <v>91</v>
      </c>
      <c r="C18" s="36">
        <f>90774879+25269753</f>
        <v>116044632</v>
      </c>
      <c r="D18" s="36">
        <f>22634273+23000000</f>
        <v>45634273</v>
      </c>
      <c r="E18" s="36">
        <f t="shared" si="0"/>
        <v>70410359</v>
      </c>
      <c r="F18" s="36">
        <f t="shared" si="1"/>
        <v>0</v>
      </c>
      <c r="G18" s="36">
        <f t="shared" si="2"/>
        <v>70410359</v>
      </c>
      <c r="H18" s="36">
        <f t="shared" si="3"/>
        <v>0</v>
      </c>
      <c r="I18" s="36">
        <v>0</v>
      </c>
      <c r="J18" s="37">
        <v>0</v>
      </c>
    </row>
    <row r="19" spans="1:10">
      <c r="A19" s="47">
        <v>113001</v>
      </c>
      <c r="B19" s="48" t="s">
        <v>92</v>
      </c>
      <c r="C19" s="36">
        <v>2388148</v>
      </c>
      <c r="D19" s="36">
        <v>0</v>
      </c>
      <c r="E19" s="36">
        <f t="shared" si="0"/>
        <v>2388148</v>
      </c>
      <c r="F19" s="36">
        <f t="shared" si="1"/>
        <v>0</v>
      </c>
      <c r="G19" s="36">
        <f t="shared" si="2"/>
        <v>2388148</v>
      </c>
      <c r="H19" s="36">
        <f t="shared" si="3"/>
        <v>0</v>
      </c>
      <c r="I19" s="36">
        <v>0</v>
      </c>
      <c r="J19" s="37">
        <v>0</v>
      </c>
    </row>
    <row r="20" spans="1:10">
      <c r="A20" s="47">
        <v>113002</v>
      </c>
      <c r="B20" s="48" t="s">
        <v>93</v>
      </c>
      <c r="C20" s="36">
        <v>3612304</v>
      </c>
      <c r="D20" s="36">
        <v>3612304</v>
      </c>
      <c r="E20" s="36">
        <f t="shared" si="0"/>
        <v>0</v>
      </c>
      <c r="F20" s="36">
        <f t="shared" si="1"/>
        <v>0</v>
      </c>
      <c r="G20" s="36">
        <f t="shared" si="2"/>
        <v>0</v>
      </c>
      <c r="H20" s="36">
        <f t="shared" si="3"/>
        <v>0</v>
      </c>
      <c r="I20" s="36">
        <v>0</v>
      </c>
      <c r="J20" s="37">
        <v>0</v>
      </c>
    </row>
    <row r="21" spans="1:10">
      <c r="A21" s="47">
        <v>113004</v>
      </c>
      <c r="B21" s="48" t="s">
        <v>94</v>
      </c>
      <c r="C21" s="36">
        <v>854938</v>
      </c>
      <c r="D21" s="36">
        <v>0</v>
      </c>
      <c r="E21" s="36">
        <f t="shared" si="0"/>
        <v>854938</v>
      </c>
      <c r="F21" s="36">
        <f t="shared" si="1"/>
        <v>0</v>
      </c>
      <c r="G21" s="36">
        <f t="shared" si="2"/>
        <v>854938</v>
      </c>
      <c r="H21" s="36">
        <f t="shared" si="3"/>
        <v>0</v>
      </c>
      <c r="I21" s="36">
        <v>0</v>
      </c>
      <c r="J21" s="37">
        <v>0</v>
      </c>
    </row>
    <row r="22" spans="1:10">
      <c r="A22" s="47">
        <v>113005</v>
      </c>
      <c r="B22" s="48" t="s">
        <v>95</v>
      </c>
      <c r="C22" s="36">
        <v>514497</v>
      </c>
      <c r="D22" s="36">
        <v>0</v>
      </c>
      <c r="E22" s="36">
        <f t="shared" si="0"/>
        <v>514497</v>
      </c>
      <c r="F22" s="36">
        <f t="shared" si="1"/>
        <v>0</v>
      </c>
      <c r="G22" s="36">
        <f t="shared" si="2"/>
        <v>514497</v>
      </c>
      <c r="H22" s="36">
        <f t="shared" si="3"/>
        <v>0</v>
      </c>
      <c r="I22" s="36">
        <v>0</v>
      </c>
      <c r="J22" s="37">
        <v>0</v>
      </c>
    </row>
    <row r="23" spans="1:10">
      <c r="A23" s="47">
        <v>121001</v>
      </c>
      <c r="B23" s="48" t="s">
        <v>96</v>
      </c>
      <c r="C23" s="36">
        <v>60000000</v>
      </c>
      <c r="D23" s="36">
        <v>0</v>
      </c>
      <c r="E23" s="36">
        <f t="shared" si="0"/>
        <v>60000000</v>
      </c>
      <c r="F23" s="36">
        <f t="shared" si="1"/>
        <v>0</v>
      </c>
      <c r="G23" s="36">
        <f t="shared" si="2"/>
        <v>60000000</v>
      </c>
      <c r="H23" s="36">
        <f t="shared" si="3"/>
        <v>0</v>
      </c>
      <c r="I23" s="36">
        <v>0</v>
      </c>
      <c r="J23" s="37">
        <v>0</v>
      </c>
    </row>
    <row r="24" spans="1:10">
      <c r="A24" s="47">
        <v>124001</v>
      </c>
      <c r="B24" s="48" t="s">
        <v>97</v>
      </c>
      <c r="C24" s="36">
        <v>23800</v>
      </c>
      <c r="D24" s="36">
        <v>0</v>
      </c>
      <c r="E24" s="36">
        <f t="shared" si="0"/>
        <v>23800</v>
      </c>
      <c r="F24" s="36">
        <f t="shared" si="1"/>
        <v>0</v>
      </c>
      <c r="G24" s="36">
        <f t="shared" si="2"/>
        <v>23800</v>
      </c>
      <c r="H24" s="36">
        <f t="shared" si="3"/>
        <v>0</v>
      </c>
      <c r="I24" s="36">
        <v>0</v>
      </c>
      <c r="J24" s="37">
        <v>0</v>
      </c>
    </row>
    <row r="25" spans="1:10">
      <c r="A25" s="47">
        <v>124002</v>
      </c>
      <c r="B25" s="48" t="s">
        <v>98</v>
      </c>
      <c r="C25" s="36">
        <v>8439458</v>
      </c>
      <c r="D25" s="36">
        <v>0</v>
      </c>
      <c r="E25" s="36">
        <f t="shared" si="0"/>
        <v>8439458</v>
      </c>
      <c r="F25" s="36">
        <f t="shared" si="1"/>
        <v>0</v>
      </c>
      <c r="G25" s="36">
        <f t="shared" si="2"/>
        <v>8439458</v>
      </c>
      <c r="H25" s="36">
        <f t="shared" si="3"/>
        <v>0</v>
      </c>
      <c r="I25" s="36">
        <v>0</v>
      </c>
      <c r="J25" s="37">
        <v>0</v>
      </c>
    </row>
    <row r="26" spans="1:10">
      <c r="A26" s="47">
        <v>125001</v>
      </c>
      <c r="B26" s="48" t="s">
        <v>99</v>
      </c>
      <c r="C26" s="36">
        <v>20000000</v>
      </c>
      <c r="D26" s="36">
        <v>0</v>
      </c>
      <c r="E26" s="36">
        <f t="shared" si="0"/>
        <v>20000000</v>
      </c>
      <c r="F26" s="36">
        <f t="shared" si="1"/>
        <v>0</v>
      </c>
      <c r="G26" s="36">
        <f t="shared" si="2"/>
        <v>20000000</v>
      </c>
      <c r="H26" s="36">
        <f t="shared" si="3"/>
        <v>0</v>
      </c>
      <c r="I26" s="36">
        <v>0</v>
      </c>
      <c r="J26" s="37">
        <v>0</v>
      </c>
    </row>
    <row r="27" spans="1:10">
      <c r="A27" s="47">
        <v>201001</v>
      </c>
      <c r="B27" s="48" t="s">
        <v>100</v>
      </c>
      <c r="C27" s="36">
        <v>13437792</v>
      </c>
      <c r="D27" s="36">
        <f>13437792+61000000</f>
        <v>74437792</v>
      </c>
      <c r="E27" s="36">
        <f t="shared" si="0"/>
        <v>0</v>
      </c>
      <c r="F27" s="36">
        <f t="shared" si="1"/>
        <v>61000000</v>
      </c>
      <c r="G27" s="36">
        <f t="shared" si="2"/>
        <v>0</v>
      </c>
      <c r="H27" s="36">
        <f t="shared" si="3"/>
        <v>61000000</v>
      </c>
      <c r="I27" s="36">
        <v>0</v>
      </c>
      <c r="J27" s="37">
        <v>0</v>
      </c>
    </row>
    <row r="28" spans="1:10">
      <c r="A28" s="47">
        <v>201002</v>
      </c>
      <c r="B28" s="48" t="s">
        <v>101</v>
      </c>
      <c r="C28" s="36">
        <v>0</v>
      </c>
      <c r="D28" s="36">
        <v>5000000</v>
      </c>
      <c r="E28" s="36">
        <f t="shared" si="0"/>
        <v>0</v>
      </c>
      <c r="F28" s="36">
        <f t="shared" si="1"/>
        <v>5000000</v>
      </c>
      <c r="G28" s="36">
        <f t="shared" si="2"/>
        <v>0</v>
      </c>
      <c r="H28" s="36">
        <f t="shared" si="3"/>
        <v>5000000</v>
      </c>
      <c r="I28" s="36">
        <v>0</v>
      </c>
      <c r="J28" s="37">
        <v>0</v>
      </c>
    </row>
    <row r="29" spans="1:10">
      <c r="A29" s="47">
        <v>202001</v>
      </c>
      <c r="B29" s="48" t="s">
        <v>102</v>
      </c>
      <c r="C29" s="36">
        <v>26049154</v>
      </c>
      <c r="D29" s="36">
        <v>60443765</v>
      </c>
      <c r="E29" s="36">
        <f t="shared" si="0"/>
        <v>0</v>
      </c>
      <c r="F29" s="36">
        <f t="shared" si="1"/>
        <v>34394611</v>
      </c>
      <c r="G29" s="36">
        <f t="shared" si="2"/>
        <v>0</v>
      </c>
      <c r="H29" s="36">
        <f t="shared" si="3"/>
        <v>34394611</v>
      </c>
      <c r="I29" s="36">
        <v>0</v>
      </c>
      <c r="J29" s="37">
        <v>0</v>
      </c>
    </row>
    <row r="30" spans="1:10">
      <c r="A30" s="47">
        <v>202002</v>
      </c>
      <c r="B30" s="48" t="s">
        <v>103</v>
      </c>
      <c r="C30" s="36">
        <v>182592096</v>
      </c>
      <c r="D30" s="36">
        <v>213648245</v>
      </c>
      <c r="E30" s="36">
        <f t="shared" si="0"/>
        <v>0</v>
      </c>
      <c r="F30" s="36">
        <f t="shared" si="1"/>
        <v>31056149</v>
      </c>
      <c r="G30" s="36">
        <f t="shared" si="2"/>
        <v>0</v>
      </c>
      <c r="H30" s="36">
        <f t="shared" si="3"/>
        <v>31056149</v>
      </c>
      <c r="I30" s="36">
        <v>0</v>
      </c>
      <c r="J30" s="37">
        <v>0</v>
      </c>
    </row>
    <row r="31" spans="1:10">
      <c r="A31" s="47">
        <v>202003</v>
      </c>
      <c r="B31" s="48" t="s">
        <v>104</v>
      </c>
      <c r="C31" s="36">
        <v>9523800</v>
      </c>
      <c r="D31" s="36">
        <v>11163327</v>
      </c>
      <c r="E31" s="36">
        <f t="shared" si="0"/>
        <v>0</v>
      </c>
      <c r="F31" s="36">
        <f t="shared" si="1"/>
        <v>1639527</v>
      </c>
      <c r="G31" s="36">
        <f t="shared" si="2"/>
        <v>0</v>
      </c>
      <c r="H31" s="36">
        <f t="shared" si="3"/>
        <v>1639527</v>
      </c>
      <c r="I31" s="36">
        <v>0</v>
      </c>
      <c r="J31" s="37">
        <v>0</v>
      </c>
    </row>
    <row r="32" spans="1:10">
      <c r="A32" s="47">
        <v>202006</v>
      </c>
      <c r="B32" s="48" t="s">
        <v>105</v>
      </c>
      <c r="C32" s="36">
        <v>31197109</v>
      </c>
      <c r="D32" s="36">
        <v>69247698</v>
      </c>
      <c r="E32" s="36">
        <f t="shared" si="0"/>
        <v>0</v>
      </c>
      <c r="F32" s="36">
        <f t="shared" si="1"/>
        <v>38050589</v>
      </c>
      <c r="G32" s="36">
        <f t="shared" si="2"/>
        <v>0</v>
      </c>
      <c r="H32" s="36">
        <f t="shared" si="3"/>
        <v>38050589</v>
      </c>
      <c r="I32" s="36">
        <v>0</v>
      </c>
      <c r="J32" s="37">
        <v>0</v>
      </c>
    </row>
    <row r="33" spans="1:16">
      <c r="A33" s="47">
        <v>202007</v>
      </c>
      <c r="B33" s="48" t="s">
        <v>106</v>
      </c>
      <c r="C33" s="36">
        <v>9655000</v>
      </c>
      <c r="D33" s="36">
        <v>18566000</v>
      </c>
      <c r="E33" s="36">
        <f t="shared" si="0"/>
        <v>0</v>
      </c>
      <c r="F33" s="36">
        <f t="shared" si="1"/>
        <v>8911000</v>
      </c>
      <c r="G33" s="36">
        <f t="shared" si="2"/>
        <v>0</v>
      </c>
      <c r="H33" s="36">
        <f t="shared" si="3"/>
        <v>8911000</v>
      </c>
      <c r="I33" s="36">
        <v>0</v>
      </c>
      <c r="J33" s="37">
        <v>0</v>
      </c>
    </row>
    <row r="34" spans="1:16">
      <c r="A34" s="47">
        <v>204001</v>
      </c>
      <c r="B34" s="48" t="s">
        <v>107</v>
      </c>
      <c r="C34" s="36">
        <v>0</v>
      </c>
      <c r="D34" s="36">
        <v>80901</v>
      </c>
      <c r="E34" s="36">
        <f t="shared" si="0"/>
        <v>0</v>
      </c>
      <c r="F34" s="36">
        <f t="shared" si="1"/>
        <v>80901</v>
      </c>
      <c r="G34" s="36">
        <f t="shared" si="2"/>
        <v>0</v>
      </c>
      <c r="H34" s="36">
        <f t="shared" si="3"/>
        <v>80901</v>
      </c>
      <c r="I34" s="36">
        <v>0</v>
      </c>
      <c r="J34" s="37">
        <v>0</v>
      </c>
    </row>
    <row r="35" spans="1:16">
      <c r="A35" s="47">
        <v>205001</v>
      </c>
      <c r="B35" s="48" t="s">
        <v>108</v>
      </c>
      <c r="C35" s="36">
        <v>9218462</v>
      </c>
      <c r="D35" s="36">
        <v>9218462</v>
      </c>
      <c r="E35" s="36">
        <f t="shared" si="0"/>
        <v>0</v>
      </c>
      <c r="F35" s="36">
        <f t="shared" si="1"/>
        <v>0</v>
      </c>
      <c r="G35" s="36">
        <f t="shared" si="2"/>
        <v>0</v>
      </c>
      <c r="H35" s="36">
        <f t="shared" si="3"/>
        <v>0</v>
      </c>
      <c r="I35" s="36">
        <v>0</v>
      </c>
      <c r="J35" s="37">
        <v>0</v>
      </c>
    </row>
    <row r="36" spans="1:16">
      <c r="A36" s="47">
        <v>205002</v>
      </c>
      <c r="B36" s="48" t="s">
        <v>109</v>
      </c>
      <c r="C36" s="36">
        <v>1875175</v>
      </c>
      <c r="D36" s="36">
        <v>3562861</v>
      </c>
      <c r="E36" s="36">
        <f t="shared" si="0"/>
        <v>0</v>
      </c>
      <c r="F36" s="36">
        <f t="shared" si="1"/>
        <v>1687686</v>
      </c>
      <c r="G36" s="36">
        <f t="shared" si="2"/>
        <v>0</v>
      </c>
      <c r="H36" s="36">
        <f t="shared" si="3"/>
        <v>1687686</v>
      </c>
      <c r="I36" s="36">
        <v>0</v>
      </c>
      <c r="J36" s="37">
        <v>0</v>
      </c>
    </row>
    <row r="37" spans="1:16">
      <c r="A37" s="47">
        <v>205003</v>
      </c>
      <c r="B37" s="48" t="s">
        <v>110</v>
      </c>
      <c r="C37" s="36">
        <v>578800</v>
      </c>
      <c r="D37" s="36">
        <v>1289528</v>
      </c>
      <c r="E37" s="36">
        <f t="shared" si="0"/>
        <v>0</v>
      </c>
      <c r="F37" s="36">
        <f t="shared" si="1"/>
        <v>710728</v>
      </c>
      <c r="G37" s="36">
        <f t="shared" si="2"/>
        <v>0</v>
      </c>
      <c r="H37" s="36">
        <f t="shared" si="3"/>
        <v>710728</v>
      </c>
      <c r="I37" s="36">
        <v>0</v>
      </c>
      <c r="J37" s="37">
        <v>0</v>
      </c>
    </row>
    <row r="38" spans="1:16">
      <c r="A38" s="47">
        <v>205004</v>
      </c>
      <c r="B38" s="48" t="s">
        <v>111</v>
      </c>
      <c r="C38" s="36">
        <v>3679579</v>
      </c>
      <c r="D38" s="36">
        <v>8897369</v>
      </c>
      <c r="E38" s="36">
        <f t="shared" si="0"/>
        <v>0</v>
      </c>
      <c r="F38" s="36">
        <f t="shared" si="1"/>
        <v>5217790</v>
      </c>
      <c r="G38" s="36">
        <f t="shared" si="2"/>
        <v>0</v>
      </c>
      <c r="H38" s="36">
        <f t="shared" si="3"/>
        <v>5217790</v>
      </c>
      <c r="I38" s="36">
        <v>0</v>
      </c>
      <c r="J38" s="37">
        <v>0</v>
      </c>
    </row>
    <row r="39" spans="1:16">
      <c r="A39" s="47">
        <v>220001</v>
      </c>
      <c r="B39" s="48" t="s">
        <v>112</v>
      </c>
      <c r="C39" s="36">
        <v>0</v>
      </c>
      <c r="D39" s="36">
        <f>1900000+160000000</f>
        <v>161900000</v>
      </c>
      <c r="E39" s="36">
        <f t="shared" si="0"/>
        <v>0</v>
      </c>
      <c r="F39" s="36">
        <f t="shared" si="1"/>
        <v>161900000</v>
      </c>
      <c r="G39" s="36">
        <f t="shared" si="2"/>
        <v>0</v>
      </c>
      <c r="H39" s="36">
        <f t="shared" si="3"/>
        <v>161900000</v>
      </c>
      <c r="I39" s="36">
        <v>0</v>
      </c>
      <c r="J39" s="37">
        <v>0</v>
      </c>
    </row>
    <row r="40" spans="1:16">
      <c r="A40" s="127">
        <v>501001</v>
      </c>
      <c r="B40" s="128" t="s">
        <v>113</v>
      </c>
      <c r="C40" s="129">
        <v>268250</v>
      </c>
      <c r="D40" s="129">
        <v>17341670</v>
      </c>
      <c r="E40" s="129">
        <f t="shared" si="0"/>
        <v>0</v>
      </c>
      <c r="F40" s="129">
        <f t="shared" si="1"/>
        <v>17073420</v>
      </c>
      <c r="G40" s="129"/>
      <c r="H40" s="129"/>
      <c r="I40" s="129">
        <f>IF(E40&gt;F40,E40,0)</f>
        <v>0</v>
      </c>
      <c r="J40" s="130">
        <f>IF(F40&gt;E40,F40,0)</f>
        <v>17073420</v>
      </c>
      <c r="N40" s="25" t="s">
        <v>114</v>
      </c>
    </row>
    <row r="41" spans="1:16">
      <c r="A41" s="127">
        <v>501002</v>
      </c>
      <c r="B41" s="128" t="s">
        <v>115</v>
      </c>
      <c r="C41" s="129"/>
      <c r="D41" s="129">
        <v>254980000</v>
      </c>
      <c r="E41" s="129">
        <f t="shared" si="0"/>
        <v>0</v>
      </c>
      <c r="F41" s="129">
        <f t="shared" si="1"/>
        <v>254980000</v>
      </c>
      <c r="G41" s="129"/>
      <c r="H41" s="129"/>
      <c r="I41" s="129">
        <f>IF(E41&gt;F41,E41,0)</f>
        <v>0</v>
      </c>
      <c r="J41" s="130">
        <f>IF(F41&gt;E41,F41,0)</f>
        <v>254980000</v>
      </c>
      <c r="N41" s="35" t="s">
        <v>116</v>
      </c>
      <c r="O41" s="38">
        <f>+J41+J42+J44</f>
        <v>281243877</v>
      </c>
      <c r="P41" s="39">
        <f>+O41/O43</f>
        <v>0.72763121742848025</v>
      </c>
    </row>
    <row r="42" spans="1:16">
      <c r="A42" s="127">
        <v>501003</v>
      </c>
      <c r="B42" s="128" t="s">
        <v>117</v>
      </c>
      <c r="C42" s="129">
        <v>3946059</v>
      </c>
      <c r="D42" s="129">
        <v>29409936</v>
      </c>
      <c r="E42" s="129">
        <f t="shared" si="0"/>
        <v>0</v>
      </c>
      <c r="F42" s="129">
        <f t="shared" si="1"/>
        <v>25463877</v>
      </c>
      <c r="G42" s="129"/>
      <c r="H42" s="129"/>
      <c r="I42" s="129">
        <f>IF(E42&gt;F42,E42,0)</f>
        <v>0</v>
      </c>
      <c r="J42" s="130">
        <f>IF(F42&gt;E42,F42,0)</f>
        <v>25463877</v>
      </c>
      <c r="N42" s="35" t="s">
        <v>118</v>
      </c>
      <c r="O42" s="38">
        <f>+J40+J43+J47+J45+J46</f>
        <v>105275929</v>
      </c>
      <c r="P42" s="39">
        <f>+O42/O43</f>
        <v>0.27236878257151975</v>
      </c>
    </row>
    <row r="43" spans="1:16">
      <c r="A43" s="127">
        <v>501004</v>
      </c>
      <c r="B43" s="128" t="s">
        <v>119</v>
      </c>
      <c r="C43" s="129">
        <v>0</v>
      </c>
      <c r="D43" s="129">
        <v>82591913</v>
      </c>
      <c r="E43" s="129">
        <f t="shared" si="0"/>
        <v>0</v>
      </c>
      <c r="F43" s="129">
        <f t="shared" si="1"/>
        <v>82591913</v>
      </c>
      <c r="G43" s="129"/>
      <c r="H43" s="129"/>
      <c r="I43" s="129">
        <f>IF(E43&gt;F43,E43,0)</f>
        <v>0</v>
      </c>
      <c r="J43" s="130">
        <f>IF(F43&gt;E43,F43,0)</f>
        <v>82591913</v>
      </c>
      <c r="N43" s="35"/>
      <c r="O43" s="38">
        <f>+O41+O42</f>
        <v>386519806</v>
      </c>
      <c r="P43" s="39">
        <f>+P41+P42</f>
        <v>1</v>
      </c>
    </row>
    <row r="44" spans="1:16">
      <c r="A44" s="127">
        <v>502001</v>
      </c>
      <c r="B44" s="128" t="s">
        <v>120</v>
      </c>
      <c r="C44" s="129"/>
      <c r="D44" s="129">
        <v>800000</v>
      </c>
      <c r="E44" s="129">
        <f t="shared" si="0"/>
        <v>0</v>
      </c>
      <c r="F44" s="129">
        <f t="shared" si="1"/>
        <v>800000</v>
      </c>
      <c r="G44" s="129"/>
      <c r="H44" s="129"/>
      <c r="I44" s="129">
        <f t="shared" ref="I44:I78" si="4">IF(E44&gt;F44,E44,0)</f>
        <v>0</v>
      </c>
      <c r="J44" s="130">
        <f t="shared" ref="J44" si="5">IF(F44&gt;E44,F44,0)</f>
        <v>800000</v>
      </c>
      <c r="K44" s="131" t="s">
        <v>180</v>
      </c>
    </row>
    <row r="45" spans="1:16">
      <c r="A45" s="127">
        <f>+A44+1</f>
        <v>502002</v>
      </c>
      <c r="B45" s="128" t="s">
        <v>121</v>
      </c>
      <c r="C45" s="129"/>
      <c r="D45" s="129">
        <v>3800000</v>
      </c>
      <c r="E45" s="129">
        <f t="shared" si="0"/>
        <v>0</v>
      </c>
      <c r="F45" s="129">
        <f t="shared" si="1"/>
        <v>3800000</v>
      </c>
      <c r="G45" s="129"/>
      <c r="H45" s="129"/>
      <c r="I45" s="129">
        <f t="shared" si="4"/>
        <v>0</v>
      </c>
      <c r="J45" s="130">
        <v>1800000</v>
      </c>
      <c r="K45" s="131" t="s">
        <v>179</v>
      </c>
      <c r="N45" s="25" t="s">
        <v>122</v>
      </c>
    </row>
    <row r="46" spans="1:16">
      <c r="A46" s="127">
        <f>+A45+1</f>
        <v>502003</v>
      </c>
      <c r="B46" s="128" t="s">
        <v>123</v>
      </c>
      <c r="C46" s="129"/>
      <c r="D46" s="129">
        <v>1800000</v>
      </c>
      <c r="E46" s="129">
        <f t="shared" si="0"/>
        <v>0</v>
      </c>
      <c r="F46" s="129">
        <f t="shared" si="1"/>
        <v>1800000</v>
      </c>
      <c r="G46" s="129"/>
      <c r="H46" s="129"/>
      <c r="I46" s="129">
        <f t="shared" si="4"/>
        <v>0</v>
      </c>
      <c r="J46" s="130">
        <v>3800000</v>
      </c>
      <c r="K46" s="25" t="str">
        <f>+K45</f>
        <v>NO POR RECURSOS OSFL</v>
      </c>
      <c r="N46" s="35" t="s">
        <v>124</v>
      </c>
      <c r="O46" s="38">
        <f>+J40</f>
        <v>17073420</v>
      </c>
      <c r="P46" s="39">
        <f>+O46/O48</f>
        <v>0.17130750970349942</v>
      </c>
    </row>
    <row r="47" spans="1:16">
      <c r="A47" s="127">
        <v>503004</v>
      </c>
      <c r="B47" s="128" t="s">
        <v>125</v>
      </c>
      <c r="C47" s="129">
        <v>0</v>
      </c>
      <c r="D47" s="129">
        <v>10596</v>
      </c>
      <c r="E47" s="129">
        <f t="shared" si="0"/>
        <v>0</v>
      </c>
      <c r="F47" s="129">
        <f t="shared" si="1"/>
        <v>10596</v>
      </c>
      <c r="G47" s="129"/>
      <c r="H47" s="129"/>
      <c r="I47" s="129">
        <f t="shared" si="4"/>
        <v>0</v>
      </c>
      <c r="J47" s="130">
        <f t="shared" ref="J47:J78" si="6">IF(F47&gt;E47,F47,0)</f>
        <v>10596</v>
      </c>
      <c r="N47" s="35" t="s">
        <v>126</v>
      </c>
      <c r="O47" s="38">
        <f>+J43</f>
        <v>82591913</v>
      </c>
      <c r="P47" s="39">
        <f>+O47/O48</f>
        <v>0.82869249029650061</v>
      </c>
    </row>
    <row r="48" spans="1:16">
      <c r="A48" s="47">
        <v>401001</v>
      </c>
      <c r="B48" s="48" t="s">
        <v>127</v>
      </c>
      <c r="C48" s="36">
        <v>22634273</v>
      </c>
      <c r="D48" s="36">
        <v>0</v>
      </c>
      <c r="E48" s="36">
        <f t="shared" si="0"/>
        <v>22634273</v>
      </c>
      <c r="F48" s="36">
        <f t="shared" si="1"/>
        <v>0</v>
      </c>
      <c r="G48" s="36"/>
      <c r="H48" s="36"/>
      <c r="I48" s="36">
        <f t="shared" si="4"/>
        <v>22634273</v>
      </c>
      <c r="J48" s="37">
        <f t="shared" si="6"/>
        <v>0</v>
      </c>
      <c r="N48" s="35"/>
      <c r="O48" s="38">
        <f>+O46+O47</f>
        <v>99665333</v>
      </c>
      <c r="P48" s="39">
        <f>+P46+P47</f>
        <v>1</v>
      </c>
    </row>
    <row r="49" spans="1:15">
      <c r="A49" s="47">
        <f>+A48</f>
        <v>401001</v>
      </c>
      <c r="B49" s="48" t="s">
        <v>128</v>
      </c>
      <c r="C49" s="36">
        <v>23000000</v>
      </c>
      <c r="D49" s="36"/>
      <c r="E49" s="36">
        <f t="shared" si="0"/>
        <v>23000000</v>
      </c>
      <c r="F49" s="36">
        <f t="shared" si="1"/>
        <v>0</v>
      </c>
      <c r="G49" s="36"/>
      <c r="H49" s="36"/>
      <c r="I49" s="36">
        <f t="shared" si="4"/>
        <v>23000000</v>
      </c>
      <c r="J49" s="37">
        <f t="shared" si="6"/>
        <v>0</v>
      </c>
    </row>
    <row r="50" spans="1:15">
      <c r="A50" s="47">
        <v>411001</v>
      </c>
      <c r="B50" s="48" t="s">
        <v>129</v>
      </c>
      <c r="C50" s="36">
        <v>216746765</v>
      </c>
      <c r="D50" s="36">
        <v>1480000</v>
      </c>
      <c r="E50" s="36">
        <f t="shared" si="0"/>
        <v>215266765</v>
      </c>
      <c r="F50" s="36">
        <f t="shared" si="1"/>
        <v>0</v>
      </c>
      <c r="G50" s="36"/>
      <c r="H50" s="36"/>
      <c r="I50" s="36">
        <f t="shared" si="4"/>
        <v>215266765</v>
      </c>
      <c r="J50" s="37">
        <f t="shared" si="6"/>
        <v>0</v>
      </c>
    </row>
    <row r="51" spans="1:15">
      <c r="A51" s="47">
        <v>411004</v>
      </c>
      <c r="B51" s="48" t="s">
        <v>130</v>
      </c>
      <c r="C51" s="36">
        <v>1665525</v>
      </c>
      <c r="D51" s="36">
        <v>0</v>
      </c>
      <c r="E51" s="36">
        <f t="shared" si="0"/>
        <v>1665525</v>
      </c>
      <c r="F51" s="36">
        <f t="shared" si="1"/>
        <v>0</v>
      </c>
      <c r="G51" s="36"/>
      <c r="H51" s="36"/>
      <c r="I51" s="36">
        <f t="shared" si="4"/>
        <v>1665525</v>
      </c>
      <c r="J51" s="37">
        <f t="shared" si="6"/>
        <v>0</v>
      </c>
      <c r="N51" s="53" t="s">
        <v>162</v>
      </c>
      <c r="O51" s="53">
        <v>35110.980000000003</v>
      </c>
    </row>
    <row r="52" spans="1:15">
      <c r="A52" s="47">
        <v>411007</v>
      </c>
      <c r="B52" s="48" t="s">
        <v>131</v>
      </c>
      <c r="C52" s="36">
        <v>10508314</v>
      </c>
      <c r="D52" s="36">
        <v>0</v>
      </c>
      <c r="E52" s="36">
        <f t="shared" si="0"/>
        <v>10508314</v>
      </c>
      <c r="F52" s="36">
        <f t="shared" si="1"/>
        <v>0</v>
      </c>
      <c r="G52" s="36"/>
      <c r="H52" s="36"/>
      <c r="I52" s="36">
        <f t="shared" si="4"/>
        <v>10508314</v>
      </c>
      <c r="J52" s="37">
        <f t="shared" si="6"/>
        <v>0</v>
      </c>
      <c r="N52" s="53" t="s">
        <v>163</v>
      </c>
      <c r="O52" s="53">
        <v>12000</v>
      </c>
    </row>
    <row r="53" spans="1:15">
      <c r="A53" s="47">
        <v>411009</v>
      </c>
      <c r="B53" s="48" t="s">
        <v>132</v>
      </c>
      <c r="C53" s="36">
        <v>1411562</v>
      </c>
      <c r="D53" s="36">
        <v>0</v>
      </c>
      <c r="E53" s="36">
        <f t="shared" si="0"/>
        <v>1411562</v>
      </c>
      <c r="F53" s="36">
        <f t="shared" si="1"/>
        <v>0</v>
      </c>
      <c r="G53" s="36"/>
      <c r="H53" s="36"/>
      <c r="I53" s="36">
        <f t="shared" si="4"/>
        <v>1411562</v>
      </c>
      <c r="J53" s="37">
        <f t="shared" si="6"/>
        <v>0</v>
      </c>
      <c r="N53" s="53" t="s">
        <v>164</v>
      </c>
      <c r="O53" s="54">
        <f>+O52*O51</f>
        <v>421331760.00000006</v>
      </c>
    </row>
    <row r="54" spans="1:15">
      <c r="A54" s="47">
        <v>411011</v>
      </c>
      <c r="B54" s="48" t="s">
        <v>133</v>
      </c>
      <c r="C54" s="36">
        <v>12322666</v>
      </c>
      <c r="D54" s="36">
        <v>0</v>
      </c>
      <c r="E54" s="36">
        <f t="shared" si="0"/>
        <v>12322666</v>
      </c>
      <c r="F54" s="36">
        <f t="shared" si="1"/>
        <v>0</v>
      </c>
      <c r="G54" s="36"/>
      <c r="H54" s="36"/>
      <c r="I54" s="36">
        <f t="shared" si="4"/>
        <v>12322666</v>
      </c>
      <c r="J54" s="37">
        <f t="shared" si="6"/>
        <v>0</v>
      </c>
      <c r="N54" s="53"/>
      <c r="O54" s="53"/>
    </row>
    <row r="55" spans="1:15">
      <c r="A55" s="47">
        <v>412001</v>
      </c>
      <c r="B55" s="48" t="s">
        <v>134</v>
      </c>
      <c r="C55" s="36">
        <v>12000000</v>
      </c>
      <c r="D55" s="36">
        <v>0</v>
      </c>
      <c r="E55" s="36">
        <f t="shared" si="0"/>
        <v>12000000</v>
      </c>
      <c r="F55" s="36">
        <f t="shared" si="1"/>
        <v>0</v>
      </c>
      <c r="G55" s="36"/>
      <c r="H55" s="36"/>
      <c r="I55" s="36">
        <f t="shared" si="4"/>
        <v>12000000</v>
      </c>
      <c r="J55" s="37">
        <f t="shared" si="6"/>
        <v>0</v>
      </c>
      <c r="N55" s="53" t="s">
        <v>165</v>
      </c>
      <c r="O55" s="53">
        <v>36789.360000000001</v>
      </c>
    </row>
    <row r="56" spans="1:15">
      <c r="A56" s="47">
        <v>412006</v>
      </c>
      <c r="B56" s="48" t="s">
        <v>135</v>
      </c>
      <c r="C56" s="36">
        <v>11738640</v>
      </c>
      <c r="D56" s="36">
        <v>0</v>
      </c>
      <c r="E56" s="36">
        <f t="shared" si="0"/>
        <v>11738640</v>
      </c>
      <c r="F56" s="36">
        <f t="shared" si="1"/>
        <v>0</v>
      </c>
      <c r="G56" s="36"/>
      <c r="H56" s="36"/>
      <c r="I56" s="36">
        <f t="shared" si="4"/>
        <v>11738640</v>
      </c>
      <c r="J56" s="37">
        <f t="shared" si="6"/>
        <v>0</v>
      </c>
      <c r="N56" s="53" t="s">
        <v>163</v>
      </c>
      <c r="O56" s="53">
        <v>4000</v>
      </c>
    </row>
    <row r="57" spans="1:15">
      <c r="A57" s="47">
        <v>413001</v>
      </c>
      <c r="B57" s="48" t="s">
        <v>136</v>
      </c>
      <c r="C57" s="36">
        <v>281769</v>
      </c>
      <c r="D57" s="36">
        <v>0</v>
      </c>
      <c r="E57" s="36">
        <f t="shared" si="0"/>
        <v>281769</v>
      </c>
      <c r="F57" s="36">
        <f t="shared" si="1"/>
        <v>0</v>
      </c>
      <c r="G57" s="36"/>
      <c r="H57" s="36"/>
      <c r="I57" s="36">
        <f t="shared" si="4"/>
        <v>281769</v>
      </c>
      <c r="J57" s="37">
        <f t="shared" si="6"/>
        <v>0</v>
      </c>
      <c r="N57" s="53" t="s">
        <v>164</v>
      </c>
      <c r="O57" s="54">
        <f>+O56*O55</f>
        <v>147157440</v>
      </c>
    </row>
    <row r="58" spans="1:15">
      <c r="A58" s="47">
        <v>413002</v>
      </c>
      <c r="B58" s="48" t="s">
        <v>137</v>
      </c>
      <c r="C58" s="36">
        <v>34114</v>
      </c>
      <c r="D58" s="36">
        <v>0</v>
      </c>
      <c r="E58" s="36">
        <f t="shared" si="0"/>
        <v>34114</v>
      </c>
      <c r="F58" s="36">
        <f t="shared" si="1"/>
        <v>0</v>
      </c>
      <c r="G58" s="36"/>
      <c r="H58" s="36"/>
      <c r="I58" s="36">
        <f t="shared" si="4"/>
        <v>34114</v>
      </c>
      <c r="J58" s="37">
        <f t="shared" si="6"/>
        <v>0</v>
      </c>
    </row>
    <row r="59" spans="1:15">
      <c r="A59" s="47">
        <v>413003</v>
      </c>
      <c r="B59" s="48" t="s">
        <v>138</v>
      </c>
      <c r="C59" s="36">
        <v>3089282</v>
      </c>
      <c r="D59" s="36">
        <v>0</v>
      </c>
      <c r="E59" s="36">
        <f t="shared" si="0"/>
        <v>3089282</v>
      </c>
      <c r="F59" s="36">
        <f t="shared" si="1"/>
        <v>0</v>
      </c>
      <c r="G59" s="36"/>
      <c r="H59" s="36"/>
      <c r="I59" s="36">
        <f t="shared" si="4"/>
        <v>3089282</v>
      </c>
      <c r="J59" s="37">
        <f t="shared" si="6"/>
        <v>0</v>
      </c>
    </row>
    <row r="60" spans="1:15">
      <c r="A60" s="47">
        <v>413005</v>
      </c>
      <c r="B60" s="48" t="s">
        <v>139</v>
      </c>
      <c r="C60" s="36">
        <v>262804</v>
      </c>
      <c r="D60" s="36">
        <v>0</v>
      </c>
      <c r="E60" s="36">
        <f t="shared" si="0"/>
        <v>262804</v>
      </c>
      <c r="F60" s="36">
        <f t="shared" si="1"/>
        <v>0</v>
      </c>
      <c r="G60" s="36"/>
      <c r="H60" s="36"/>
      <c r="I60" s="36">
        <f t="shared" si="4"/>
        <v>262804</v>
      </c>
      <c r="J60" s="37">
        <f t="shared" si="6"/>
        <v>0</v>
      </c>
    </row>
    <row r="61" spans="1:15">
      <c r="A61" s="47">
        <v>413007</v>
      </c>
      <c r="B61" s="48" t="s">
        <v>140</v>
      </c>
      <c r="C61" s="36">
        <v>67503</v>
      </c>
      <c r="D61" s="36">
        <v>4348</v>
      </c>
      <c r="E61" s="36">
        <f t="shared" si="0"/>
        <v>63155</v>
      </c>
      <c r="F61" s="36">
        <f t="shared" si="1"/>
        <v>0</v>
      </c>
      <c r="G61" s="36"/>
      <c r="H61" s="36"/>
      <c r="I61" s="36">
        <f t="shared" si="4"/>
        <v>63155</v>
      </c>
      <c r="J61" s="37">
        <f t="shared" si="6"/>
        <v>0</v>
      </c>
    </row>
    <row r="62" spans="1:15">
      <c r="A62" s="47">
        <v>414001</v>
      </c>
      <c r="B62" s="48" t="s">
        <v>141</v>
      </c>
      <c r="C62" s="36">
        <v>3307360</v>
      </c>
      <c r="D62" s="36">
        <v>110924</v>
      </c>
      <c r="E62" s="36">
        <f t="shared" si="0"/>
        <v>3196436</v>
      </c>
      <c r="F62" s="36">
        <f t="shared" si="1"/>
        <v>0</v>
      </c>
      <c r="G62" s="36"/>
      <c r="H62" s="36"/>
      <c r="I62" s="36">
        <f t="shared" si="4"/>
        <v>3196436</v>
      </c>
      <c r="J62" s="37">
        <f t="shared" si="6"/>
        <v>0</v>
      </c>
    </row>
    <row r="63" spans="1:15">
      <c r="A63" s="47">
        <v>414002</v>
      </c>
      <c r="B63" s="48" t="s">
        <v>142</v>
      </c>
      <c r="C63" s="36">
        <v>1389044</v>
      </c>
      <c r="D63" s="36">
        <v>91440</v>
      </c>
      <c r="E63" s="36">
        <f t="shared" si="0"/>
        <v>1297604</v>
      </c>
      <c r="F63" s="36">
        <f t="shared" si="1"/>
        <v>0</v>
      </c>
      <c r="G63" s="36"/>
      <c r="H63" s="36"/>
      <c r="I63" s="36">
        <f t="shared" si="4"/>
        <v>1297604</v>
      </c>
      <c r="J63" s="37">
        <f t="shared" si="6"/>
        <v>0</v>
      </c>
    </row>
    <row r="64" spans="1:15">
      <c r="A64" s="47">
        <v>414003</v>
      </c>
      <c r="B64" s="48" t="s">
        <v>143</v>
      </c>
      <c r="C64" s="36">
        <v>444985</v>
      </c>
      <c r="D64" s="36">
        <v>0</v>
      </c>
      <c r="E64" s="36">
        <f t="shared" si="0"/>
        <v>444985</v>
      </c>
      <c r="F64" s="36">
        <f t="shared" si="1"/>
        <v>0</v>
      </c>
      <c r="G64" s="36"/>
      <c r="H64" s="36"/>
      <c r="I64" s="36">
        <f t="shared" si="4"/>
        <v>444985</v>
      </c>
      <c r="J64" s="37">
        <f t="shared" si="6"/>
        <v>0</v>
      </c>
    </row>
    <row r="65" spans="1:10">
      <c r="A65" s="47">
        <v>414012</v>
      </c>
      <c r="B65" s="48" t="s">
        <v>144</v>
      </c>
      <c r="C65" s="36">
        <v>7375270</v>
      </c>
      <c r="D65" s="36">
        <v>2062</v>
      </c>
      <c r="E65" s="36">
        <f t="shared" si="0"/>
        <v>7373208</v>
      </c>
      <c r="F65" s="36">
        <f t="shared" si="1"/>
        <v>0</v>
      </c>
      <c r="G65" s="36"/>
      <c r="H65" s="36"/>
      <c r="I65" s="36">
        <f t="shared" si="4"/>
        <v>7373208</v>
      </c>
      <c r="J65" s="37">
        <f t="shared" si="6"/>
        <v>0</v>
      </c>
    </row>
    <row r="66" spans="1:10">
      <c r="A66" s="47">
        <v>414014</v>
      </c>
      <c r="B66" s="48" t="s">
        <v>145</v>
      </c>
      <c r="C66" s="36">
        <v>6563572</v>
      </c>
      <c r="D66" s="36">
        <v>0</v>
      </c>
      <c r="E66" s="36">
        <f t="shared" si="0"/>
        <v>6563572</v>
      </c>
      <c r="F66" s="36">
        <f t="shared" si="1"/>
        <v>0</v>
      </c>
      <c r="G66" s="36"/>
      <c r="H66" s="36"/>
      <c r="I66" s="36">
        <f t="shared" si="4"/>
        <v>6563572</v>
      </c>
      <c r="J66" s="37">
        <f t="shared" si="6"/>
        <v>0</v>
      </c>
    </row>
    <row r="67" spans="1:10">
      <c r="A67" s="47">
        <v>414015</v>
      </c>
      <c r="B67" s="48" t="s">
        <v>146</v>
      </c>
      <c r="C67" s="36">
        <v>957220</v>
      </c>
      <c r="D67" s="36">
        <v>0</v>
      </c>
      <c r="E67" s="36">
        <f t="shared" si="0"/>
        <v>957220</v>
      </c>
      <c r="F67" s="36">
        <f t="shared" si="1"/>
        <v>0</v>
      </c>
      <c r="G67" s="36"/>
      <c r="H67" s="36"/>
      <c r="I67" s="36">
        <f t="shared" si="4"/>
        <v>957220</v>
      </c>
      <c r="J67" s="37">
        <f t="shared" si="6"/>
        <v>0</v>
      </c>
    </row>
    <row r="68" spans="1:10">
      <c r="A68" s="47">
        <v>416004</v>
      </c>
      <c r="B68" s="48" t="s">
        <v>147</v>
      </c>
      <c r="C68" s="36">
        <v>20387546</v>
      </c>
      <c r="D68" s="36">
        <v>0</v>
      </c>
      <c r="E68" s="36">
        <f t="shared" si="0"/>
        <v>20387546</v>
      </c>
      <c r="F68" s="36">
        <f t="shared" si="1"/>
        <v>0</v>
      </c>
      <c r="G68" s="36"/>
      <c r="H68" s="36"/>
      <c r="I68" s="36">
        <f t="shared" si="4"/>
        <v>20387546</v>
      </c>
      <c r="J68" s="37">
        <f t="shared" si="6"/>
        <v>0</v>
      </c>
    </row>
    <row r="69" spans="1:10">
      <c r="A69" s="47">
        <v>417002</v>
      </c>
      <c r="B69" s="48" t="s">
        <v>148</v>
      </c>
      <c r="C69" s="36">
        <f>165025+1700000</f>
        <v>1865025</v>
      </c>
      <c r="D69" s="36">
        <v>24500</v>
      </c>
      <c r="E69" s="36">
        <f t="shared" si="0"/>
        <v>1840525</v>
      </c>
      <c r="F69" s="36">
        <f t="shared" si="1"/>
        <v>0</v>
      </c>
      <c r="G69" s="36"/>
      <c r="H69" s="36"/>
      <c r="I69" s="36">
        <f t="shared" si="4"/>
        <v>1840525</v>
      </c>
      <c r="J69" s="37">
        <f t="shared" si="6"/>
        <v>0</v>
      </c>
    </row>
    <row r="70" spans="1:10">
      <c r="A70" s="47">
        <v>418001</v>
      </c>
      <c r="B70" s="48" t="s">
        <v>149</v>
      </c>
      <c r="C70" s="36">
        <v>2369485</v>
      </c>
      <c r="D70" s="36">
        <v>0</v>
      </c>
      <c r="E70" s="36">
        <f t="shared" si="0"/>
        <v>2369485</v>
      </c>
      <c r="F70" s="36">
        <f t="shared" si="1"/>
        <v>0</v>
      </c>
      <c r="G70" s="36"/>
      <c r="H70" s="36"/>
      <c r="I70" s="36">
        <f t="shared" si="4"/>
        <v>2369485</v>
      </c>
      <c r="J70" s="37">
        <f t="shared" si="6"/>
        <v>0</v>
      </c>
    </row>
    <row r="71" spans="1:10">
      <c r="A71" s="47">
        <v>420002</v>
      </c>
      <c r="B71" s="48" t="s">
        <v>150</v>
      </c>
      <c r="C71" s="36">
        <v>197574</v>
      </c>
      <c r="D71" s="36">
        <v>0</v>
      </c>
      <c r="E71" s="36">
        <f t="shared" si="0"/>
        <v>197574</v>
      </c>
      <c r="F71" s="36">
        <f t="shared" si="1"/>
        <v>0</v>
      </c>
      <c r="G71" s="36"/>
      <c r="H71" s="36"/>
      <c r="I71" s="36">
        <f t="shared" si="4"/>
        <v>197574</v>
      </c>
      <c r="J71" s="37">
        <f t="shared" si="6"/>
        <v>0</v>
      </c>
    </row>
    <row r="72" spans="1:10">
      <c r="A72" s="47">
        <v>421007</v>
      </c>
      <c r="B72" s="48" t="s">
        <v>151</v>
      </c>
      <c r="C72" s="36">
        <v>2824512</v>
      </c>
      <c r="D72" s="36">
        <v>0</v>
      </c>
      <c r="E72" s="36">
        <f t="shared" si="0"/>
        <v>2824512</v>
      </c>
      <c r="F72" s="36">
        <f t="shared" si="1"/>
        <v>0</v>
      </c>
      <c r="G72" s="36"/>
      <c r="H72" s="36"/>
      <c r="I72" s="36">
        <f t="shared" si="4"/>
        <v>2824512</v>
      </c>
      <c r="J72" s="37">
        <f t="shared" si="6"/>
        <v>0</v>
      </c>
    </row>
    <row r="73" spans="1:10">
      <c r="A73" s="47">
        <v>422002</v>
      </c>
      <c r="B73" s="48" t="s">
        <v>152</v>
      </c>
      <c r="C73" s="36">
        <f>756735+339655</f>
        <v>1096390</v>
      </c>
      <c r="D73" s="36">
        <v>0</v>
      </c>
      <c r="E73" s="36">
        <f t="shared" si="0"/>
        <v>1096390</v>
      </c>
      <c r="F73" s="36">
        <f t="shared" si="1"/>
        <v>0</v>
      </c>
      <c r="G73" s="36"/>
      <c r="H73" s="36"/>
      <c r="I73" s="36">
        <f t="shared" si="4"/>
        <v>1096390</v>
      </c>
      <c r="J73" s="37">
        <f t="shared" si="6"/>
        <v>0</v>
      </c>
    </row>
    <row r="74" spans="1:10">
      <c r="A74" s="47">
        <v>422004</v>
      </c>
      <c r="B74" s="48" t="s">
        <v>153</v>
      </c>
      <c r="C74" s="36">
        <v>3167229</v>
      </c>
      <c r="D74" s="36">
        <v>0</v>
      </c>
      <c r="E74" s="36">
        <f t="shared" si="0"/>
        <v>3167229</v>
      </c>
      <c r="F74" s="36">
        <f t="shared" si="1"/>
        <v>0</v>
      </c>
      <c r="G74" s="36"/>
      <c r="H74" s="36"/>
      <c r="I74" s="36">
        <f t="shared" si="4"/>
        <v>3167229</v>
      </c>
      <c r="J74" s="37">
        <f t="shared" si="6"/>
        <v>0</v>
      </c>
    </row>
    <row r="75" spans="1:10">
      <c r="A75" s="47">
        <v>422007</v>
      </c>
      <c r="B75" s="48" t="s">
        <v>154</v>
      </c>
      <c r="C75" s="36">
        <v>1532100</v>
      </c>
      <c r="D75" s="36">
        <v>0</v>
      </c>
      <c r="E75" s="36">
        <f t="shared" ref="E75:E78" si="7">IF(C75&gt;D75,(C75-D75),0)</f>
        <v>1532100</v>
      </c>
      <c r="F75" s="36">
        <f t="shared" ref="F75:F78" si="8">IF(D75&gt;C75,D75-C75,0)</f>
        <v>0</v>
      </c>
      <c r="G75" s="36"/>
      <c r="H75" s="36"/>
      <c r="I75" s="36">
        <f t="shared" si="4"/>
        <v>1532100</v>
      </c>
      <c r="J75" s="37">
        <f t="shared" si="6"/>
        <v>0</v>
      </c>
    </row>
    <row r="76" spans="1:10">
      <c r="A76" s="47">
        <v>423002</v>
      </c>
      <c r="B76" s="48" t="s">
        <v>155</v>
      </c>
      <c r="C76" s="36">
        <v>1540493</v>
      </c>
      <c r="D76" s="36">
        <v>16839</v>
      </c>
      <c r="E76" s="36">
        <f t="shared" si="7"/>
        <v>1523654</v>
      </c>
      <c r="F76" s="36">
        <f t="shared" si="8"/>
        <v>0</v>
      </c>
      <c r="G76" s="36"/>
      <c r="H76" s="36"/>
      <c r="I76" s="36">
        <f t="shared" si="4"/>
        <v>1523654</v>
      </c>
      <c r="J76" s="37">
        <f t="shared" si="6"/>
        <v>0</v>
      </c>
    </row>
    <row r="77" spans="1:10">
      <c r="A77" s="47">
        <v>424002</v>
      </c>
      <c r="B77" s="48" t="s">
        <v>156</v>
      </c>
      <c r="C77" s="36">
        <v>2199123</v>
      </c>
      <c r="D77" s="36">
        <v>0</v>
      </c>
      <c r="E77" s="36">
        <f t="shared" si="7"/>
        <v>2199123</v>
      </c>
      <c r="F77" s="36">
        <f t="shared" si="8"/>
        <v>0</v>
      </c>
      <c r="G77" s="36"/>
      <c r="H77" s="36"/>
      <c r="I77" s="36">
        <f t="shared" si="4"/>
        <v>2199123</v>
      </c>
      <c r="J77" s="37">
        <f t="shared" si="6"/>
        <v>0</v>
      </c>
    </row>
    <row r="78" spans="1:10">
      <c r="A78" s="47">
        <v>424006</v>
      </c>
      <c r="B78" s="48" t="s">
        <v>157</v>
      </c>
      <c r="C78" s="36">
        <v>6189474</v>
      </c>
      <c r="D78" s="36">
        <v>0</v>
      </c>
      <c r="E78" s="36">
        <f t="shared" si="7"/>
        <v>6189474</v>
      </c>
      <c r="F78" s="36">
        <f t="shared" si="8"/>
        <v>0</v>
      </c>
      <c r="G78" s="36"/>
      <c r="H78" s="36"/>
      <c r="I78" s="36">
        <f t="shared" si="4"/>
        <v>6189474</v>
      </c>
      <c r="J78" s="37">
        <f t="shared" si="6"/>
        <v>0</v>
      </c>
    </row>
    <row r="79" spans="1:10">
      <c r="A79" s="49" t="s">
        <v>158</v>
      </c>
      <c r="B79" s="50"/>
      <c r="C79" s="40">
        <f t="shared" ref="C79:J79" si="9">SUM(C11:C78)</f>
        <v>2040215539</v>
      </c>
      <c r="D79" s="40">
        <f t="shared" si="9"/>
        <v>2040215539</v>
      </c>
      <c r="E79" s="40">
        <f t="shared" si="9"/>
        <v>736168787</v>
      </c>
      <c r="F79" s="40">
        <f t="shared" si="9"/>
        <v>736168787</v>
      </c>
      <c r="G79" s="40">
        <f t="shared" si="9"/>
        <v>358729281</v>
      </c>
      <c r="H79" s="40">
        <f t="shared" si="9"/>
        <v>349648981</v>
      </c>
      <c r="I79" s="40">
        <f t="shared" si="9"/>
        <v>377439506</v>
      </c>
      <c r="J79" s="41">
        <f t="shared" si="9"/>
        <v>386519806</v>
      </c>
    </row>
    <row r="80" spans="1:10">
      <c r="A80" s="49" t="s">
        <v>159</v>
      </c>
      <c r="B80" s="50"/>
      <c r="C80" s="40"/>
      <c r="D80" s="40"/>
      <c r="E80" s="40"/>
      <c r="F80" s="40"/>
      <c r="G80" s="40">
        <v>0</v>
      </c>
      <c r="H80" s="40">
        <f>+G79-H79</f>
        <v>9080300</v>
      </c>
      <c r="I80" s="40">
        <f>+J79-I79</f>
        <v>9080300</v>
      </c>
      <c r="J80" s="41">
        <v>0</v>
      </c>
    </row>
    <row r="81" spans="1:10" ht="15.75" thickBot="1">
      <c r="A81" s="51" t="s">
        <v>160</v>
      </c>
      <c r="B81" s="52"/>
      <c r="C81" s="42">
        <f>+C79+C80</f>
        <v>2040215539</v>
      </c>
      <c r="D81" s="42">
        <f t="shared" ref="D81:J81" si="10">+D79+D80</f>
        <v>2040215539</v>
      </c>
      <c r="E81" s="42">
        <f t="shared" si="10"/>
        <v>736168787</v>
      </c>
      <c r="F81" s="42">
        <f t="shared" si="10"/>
        <v>736168787</v>
      </c>
      <c r="G81" s="42">
        <f t="shared" si="10"/>
        <v>358729281</v>
      </c>
      <c r="H81" s="42">
        <f t="shared" si="10"/>
        <v>358729281</v>
      </c>
      <c r="I81" s="42">
        <f t="shared" si="10"/>
        <v>386519806</v>
      </c>
      <c r="J81" s="43">
        <f t="shared" si="10"/>
        <v>386519806</v>
      </c>
    </row>
    <row r="83" spans="1:10">
      <c r="C83" s="44">
        <f>+C81-D81</f>
        <v>0</v>
      </c>
      <c r="D83" s="44"/>
    </row>
  </sheetData>
  <mergeCells count="3">
    <mergeCell ref="E9:F9"/>
    <mergeCell ref="G9:H9"/>
    <mergeCell ref="I9:J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1"/>
  <sheetViews>
    <sheetView topLeftCell="A9" zoomScale="196" zoomScaleNormal="196" workbookViewId="0">
      <selection activeCell="L28" sqref="L28:O28"/>
    </sheetView>
  </sheetViews>
  <sheetFormatPr baseColWidth="10" defaultColWidth="9.33203125" defaultRowHeight="12.75"/>
  <cols>
    <col min="1" max="1" width="3.83203125" customWidth="1"/>
    <col min="2" max="2" width="8.83203125" customWidth="1"/>
    <col min="3" max="3" width="2.83203125" customWidth="1"/>
    <col min="4" max="4" width="5.33203125" customWidth="1"/>
    <col min="5" max="5" width="4" customWidth="1"/>
    <col min="6" max="6" width="14.83203125" customWidth="1"/>
    <col min="7" max="7" width="3.5" customWidth="1"/>
    <col min="8" max="8" width="10.5" customWidth="1"/>
    <col min="9" max="9" width="3.1640625" customWidth="1"/>
    <col min="10" max="10" width="11.33203125" customWidth="1"/>
    <col min="11" max="12" width="6.6640625" customWidth="1"/>
    <col min="13" max="13" width="10.33203125" customWidth="1"/>
    <col min="14" max="14" width="10.5" customWidth="1"/>
    <col min="15" max="15" width="3.33203125" customWidth="1"/>
    <col min="16" max="16" width="10.6640625" customWidth="1"/>
    <col min="17" max="17" width="13.83203125" customWidth="1"/>
    <col min="18" max="18" width="10.6640625" customWidth="1"/>
    <col min="19" max="19" width="14.83203125" bestFit="1" customWidth="1"/>
    <col min="20" max="20" width="10.83203125" customWidth="1"/>
    <col min="21" max="21" width="3.33203125" customWidth="1"/>
    <col min="22" max="22" width="7.33203125" customWidth="1"/>
    <col min="23" max="23" width="7.1640625" customWidth="1"/>
  </cols>
  <sheetData>
    <row r="1" spans="1:23" ht="11.25" customHeight="1">
      <c r="A1" s="122" t="s">
        <v>0</v>
      </c>
      <c r="B1" s="122"/>
      <c r="C1" s="122"/>
      <c r="D1" s="122"/>
      <c r="E1" s="122"/>
      <c r="F1" s="122"/>
      <c r="G1" s="122"/>
      <c r="H1" s="122"/>
      <c r="I1" s="122"/>
      <c r="J1" s="122"/>
      <c r="K1" s="122"/>
      <c r="L1" s="122"/>
      <c r="M1" s="122"/>
      <c r="N1" s="122"/>
      <c r="O1" s="122"/>
      <c r="P1" s="122"/>
      <c r="Q1" s="122"/>
      <c r="R1" s="122"/>
      <c r="S1" s="122"/>
      <c r="T1" s="122"/>
      <c r="U1" s="122"/>
      <c r="V1" s="122"/>
      <c r="W1" s="122"/>
    </row>
    <row r="2" spans="1:23" ht="11.25" customHeight="1">
      <c r="A2" s="123" t="s">
        <v>1</v>
      </c>
      <c r="B2" s="123"/>
      <c r="C2" s="123"/>
      <c r="D2" s="123"/>
      <c r="E2" s="123"/>
      <c r="F2" s="123"/>
      <c r="G2" s="123"/>
      <c r="H2" s="123"/>
      <c r="I2" s="123"/>
      <c r="J2" s="123"/>
      <c r="K2" s="123"/>
      <c r="L2" s="123"/>
      <c r="M2" s="123"/>
      <c r="N2" s="123"/>
      <c r="O2" s="123"/>
      <c r="P2" s="123"/>
      <c r="Q2" s="123"/>
      <c r="R2" s="123"/>
      <c r="S2" s="123"/>
      <c r="T2" s="124"/>
      <c r="U2" s="108"/>
      <c r="V2" s="110"/>
      <c r="W2" s="1"/>
    </row>
    <row r="3" spans="1:23" ht="45.95" customHeight="1">
      <c r="A3" s="125" t="s">
        <v>2</v>
      </c>
      <c r="B3" s="125"/>
      <c r="C3" s="125"/>
      <c r="D3" s="125"/>
      <c r="E3" s="125"/>
      <c r="F3" s="125"/>
      <c r="G3" s="125"/>
      <c r="H3" s="125"/>
      <c r="I3" s="125"/>
      <c r="J3" s="125"/>
      <c r="K3" s="125"/>
      <c r="L3" s="125"/>
      <c r="M3" s="125"/>
      <c r="N3" s="125"/>
      <c r="O3" s="125"/>
      <c r="P3" s="125"/>
      <c r="Q3" s="125"/>
      <c r="R3" s="125"/>
      <c r="S3" s="125"/>
      <c r="T3" s="125"/>
      <c r="U3" s="125"/>
      <c r="V3" s="125"/>
      <c r="W3" s="125"/>
    </row>
    <row r="4" spans="1:23" ht="24" customHeight="1">
      <c r="A4" s="126" t="s">
        <v>3</v>
      </c>
      <c r="B4" s="126"/>
      <c r="C4" s="126"/>
      <c r="D4" s="126"/>
      <c r="E4" s="126"/>
      <c r="F4" s="126"/>
      <c r="G4" s="126"/>
      <c r="H4" s="126"/>
      <c r="I4" s="126"/>
      <c r="J4" s="126"/>
      <c r="K4" s="126"/>
      <c r="L4" s="126"/>
      <c r="M4" s="126"/>
      <c r="N4" s="126"/>
      <c r="O4" s="126"/>
      <c r="P4" s="126"/>
      <c r="Q4" s="126"/>
      <c r="R4" s="126"/>
      <c r="S4" s="126"/>
      <c r="T4" s="126"/>
      <c r="U4" s="126"/>
      <c r="V4" s="126"/>
      <c r="W4" s="126"/>
    </row>
    <row r="5" spans="1:23" ht="12" customHeight="1">
      <c r="A5" s="78" t="s">
        <v>4</v>
      </c>
      <c r="B5" s="79"/>
      <c r="C5" s="79"/>
      <c r="D5" s="79"/>
      <c r="E5" s="79"/>
      <c r="F5" s="79"/>
      <c r="G5" s="79"/>
      <c r="H5" s="79"/>
      <c r="I5" s="79"/>
      <c r="J5" s="79"/>
      <c r="K5" s="80"/>
      <c r="L5" s="78" t="s">
        <v>5</v>
      </c>
      <c r="M5" s="79"/>
      <c r="N5" s="79"/>
      <c r="O5" s="79"/>
      <c r="P5" s="79"/>
      <c r="Q5" s="79"/>
      <c r="R5" s="79"/>
      <c r="S5" s="79"/>
      <c r="T5" s="79"/>
      <c r="U5" s="79"/>
      <c r="V5" s="79"/>
      <c r="W5" s="80"/>
    </row>
    <row r="6" spans="1:23" ht="12" customHeight="1">
      <c r="A6" s="78" t="str">
        <f>+'BALANCE OSFL 2023'!A6</f>
        <v>65.555.555-5</v>
      </c>
      <c r="B6" s="79"/>
      <c r="C6" s="79"/>
      <c r="D6" s="79"/>
      <c r="E6" s="79"/>
      <c r="F6" s="79"/>
      <c r="G6" s="79"/>
      <c r="H6" s="79"/>
      <c r="I6" s="79"/>
      <c r="J6" s="79"/>
      <c r="K6" s="80"/>
      <c r="L6" s="108" t="str">
        <f>+'BALANCE OSFL 2023'!A4</f>
        <v xml:space="preserve">FUNDACIÓN REHABILITA </v>
      </c>
      <c r="M6" s="109"/>
      <c r="N6" s="109"/>
      <c r="O6" s="109"/>
      <c r="P6" s="109"/>
      <c r="Q6" s="109"/>
      <c r="R6" s="109"/>
      <c r="S6" s="109"/>
      <c r="T6" s="109"/>
      <c r="U6" s="109"/>
      <c r="V6" s="109"/>
      <c r="W6" s="110"/>
    </row>
    <row r="7" spans="1:23" ht="12" customHeight="1">
      <c r="A7" s="78" t="s">
        <v>6</v>
      </c>
      <c r="B7" s="79"/>
      <c r="C7" s="79"/>
      <c r="D7" s="79"/>
      <c r="E7" s="79"/>
      <c r="F7" s="79"/>
      <c r="G7" s="79"/>
      <c r="H7" s="79"/>
      <c r="I7" s="79"/>
      <c r="J7" s="79"/>
      <c r="K7" s="80"/>
      <c r="L7" s="78" t="s">
        <v>7</v>
      </c>
      <c r="M7" s="79"/>
      <c r="N7" s="79"/>
      <c r="O7" s="79"/>
      <c r="P7" s="79"/>
      <c r="Q7" s="79"/>
      <c r="R7" s="79"/>
      <c r="S7" s="79"/>
      <c r="T7" s="79"/>
      <c r="U7" s="79"/>
      <c r="V7" s="79"/>
      <c r="W7" s="80"/>
    </row>
    <row r="8" spans="1:23" ht="12" customHeight="1">
      <c r="A8" s="108" t="str">
        <f>+'BALANCE OSFL 2023'!A8</f>
        <v>Almirante Señoret 100 Santiago Centro</v>
      </c>
      <c r="B8" s="109"/>
      <c r="C8" s="109"/>
      <c r="D8" s="109"/>
      <c r="E8" s="109"/>
      <c r="F8" s="109"/>
      <c r="G8" s="109"/>
      <c r="H8" s="109"/>
      <c r="I8" s="109"/>
      <c r="J8" s="109"/>
      <c r="K8" s="110"/>
      <c r="L8" s="108" t="s">
        <v>174</v>
      </c>
      <c r="M8" s="109"/>
      <c r="N8" s="109"/>
      <c r="O8" s="109"/>
      <c r="P8" s="109"/>
      <c r="Q8" s="109"/>
      <c r="R8" s="109"/>
      <c r="S8" s="109"/>
      <c r="T8" s="109"/>
      <c r="U8" s="109"/>
      <c r="V8" s="109"/>
      <c r="W8" s="110"/>
    </row>
    <row r="9" spans="1:23" ht="12" customHeight="1">
      <c r="A9" s="78" t="s">
        <v>8</v>
      </c>
      <c r="B9" s="79"/>
      <c r="C9" s="79"/>
      <c r="D9" s="79"/>
      <c r="E9" s="79"/>
      <c r="F9" s="79"/>
      <c r="G9" s="79"/>
      <c r="H9" s="79"/>
      <c r="I9" s="79"/>
      <c r="J9" s="79"/>
      <c r="K9" s="80"/>
      <c r="L9" s="78"/>
      <c r="M9" s="79"/>
      <c r="N9" s="79"/>
      <c r="O9" s="79"/>
      <c r="P9" s="80"/>
      <c r="Q9" s="2"/>
      <c r="R9" s="2"/>
      <c r="S9" s="2"/>
      <c r="T9" s="78" t="s">
        <v>9</v>
      </c>
      <c r="U9" s="79"/>
      <c r="V9" s="79"/>
      <c r="W9" s="80"/>
    </row>
    <row r="10" spans="1:23" ht="12" customHeight="1">
      <c r="A10" s="108"/>
      <c r="B10" s="109"/>
      <c r="C10" s="109"/>
      <c r="D10" s="109"/>
      <c r="E10" s="109"/>
      <c r="F10" s="109"/>
      <c r="G10" s="109"/>
      <c r="H10" s="109"/>
      <c r="I10" s="109"/>
      <c r="J10" s="109"/>
      <c r="K10" s="110"/>
      <c r="L10" s="108"/>
      <c r="M10" s="109"/>
      <c r="N10" s="109"/>
      <c r="O10" s="109"/>
      <c r="P10" s="110"/>
      <c r="Q10" s="3"/>
      <c r="R10" s="3"/>
      <c r="S10" s="3"/>
      <c r="T10" s="108"/>
      <c r="U10" s="109"/>
      <c r="V10" s="109"/>
      <c r="W10" s="110"/>
    </row>
    <row r="11" spans="1:23" ht="21" customHeight="1">
      <c r="A11" s="111" t="s">
        <v>10</v>
      </c>
      <c r="B11" s="111"/>
      <c r="C11" s="111"/>
      <c r="D11" s="111"/>
      <c r="E11" s="111"/>
      <c r="F11" s="111"/>
      <c r="G11" s="111"/>
      <c r="H11" s="111"/>
      <c r="I11" s="111"/>
      <c r="J11" s="111"/>
      <c r="K11" s="111"/>
      <c r="L11" s="111"/>
      <c r="M11" s="112"/>
      <c r="N11" s="111"/>
      <c r="O11" s="111"/>
      <c r="P11" s="111"/>
      <c r="Q11" s="112"/>
      <c r="R11" s="112"/>
      <c r="S11" s="112"/>
      <c r="T11" s="111"/>
      <c r="U11" s="111"/>
      <c r="V11" s="111"/>
      <c r="W11" s="111"/>
    </row>
    <row r="12" spans="1:23" ht="35.450000000000003" customHeight="1">
      <c r="A12" s="55" t="s">
        <v>11</v>
      </c>
      <c r="B12" s="113" t="s">
        <v>12</v>
      </c>
      <c r="C12" s="114"/>
      <c r="D12" s="55" t="s">
        <v>13</v>
      </c>
      <c r="E12" s="113" t="s">
        <v>14</v>
      </c>
      <c r="F12" s="114"/>
      <c r="G12" s="115" t="s">
        <v>46</v>
      </c>
      <c r="H12" s="116"/>
      <c r="I12" s="117" t="s">
        <v>16</v>
      </c>
      <c r="J12" s="118"/>
      <c r="K12" s="119" t="s">
        <v>17</v>
      </c>
      <c r="L12" s="120"/>
      <c r="M12" s="56" t="s">
        <v>40</v>
      </c>
      <c r="N12" s="57" t="s">
        <v>41</v>
      </c>
      <c r="O12" s="119" t="s">
        <v>18</v>
      </c>
      <c r="P12" s="120"/>
      <c r="Q12" s="58" t="s">
        <v>42</v>
      </c>
      <c r="R12" s="56" t="s">
        <v>43</v>
      </c>
      <c r="S12" s="59" t="s">
        <v>44</v>
      </c>
      <c r="T12" s="121" t="s">
        <v>19</v>
      </c>
      <c r="U12" s="114"/>
      <c r="V12" s="115" t="s">
        <v>45</v>
      </c>
      <c r="W12" s="114"/>
    </row>
    <row r="13" spans="1:23" ht="9.75" customHeight="1">
      <c r="A13" s="60">
        <v>1</v>
      </c>
      <c r="B13" s="65" t="s">
        <v>166</v>
      </c>
      <c r="C13" s="65"/>
      <c r="D13" s="60"/>
      <c r="E13" s="65"/>
      <c r="F13" s="65"/>
      <c r="G13" s="65" t="s">
        <v>169</v>
      </c>
      <c r="H13" s="65"/>
      <c r="I13" s="65">
        <v>101</v>
      </c>
      <c r="J13" s="65"/>
      <c r="K13" s="65">
        <v>1</v>
      </c>
      <c r="L13" s="65"/>
      <c r="M13" s="60"/>
      <c r="N13" s="60" t="s">
        <v>175</v>
      </c>
      <c r="O13" s="64"/>
      <c r="P13" s="65"/>
      <c r="Q13" s="60"/>
      <c r="R13" s="60"/>
      <c r="S13" s="60"/>
      <c r="T13" s="64">
        <v>4</v>
      </c>
      <c r="U13" s="65"/>
      <c r="V13" s="66">
        <f>+'BALANCE OSFL 2023'!O41*80%</f>
        <v>224995101.60000002</v>
      </c>
      <c r="W13" s="67"/>
    </row>
    <row r="14" spans="1:23" ht="9.75" customHeight="1">
      <c r="A14" s="60">
        <v>2</v>
      </c>
      <c r="B14" s="65" t="s">
        <v>167</v>
      </c>
      <c r="C14" s="65"/>
      <c r="D14" s="60"/>
      <c r="E14" s="65"/>
      <c r="F14" s="65"/>
      <c r="G14" s="65" t="str">
        <f>+G18</f>
        <v>CHILE</v>
      </c>
      <c r="H14" s="65"/>
      <c r="I14" s="65">
        <v>101</v>
      </c>
      <c r="J14" s="65"/>
      <c r="K14" s="65">
        <v>1</v>
      </c>
      <c r="L14" s="65"/>
      <c r="M14" s="60"/>
      <c r="N14" s="60" t="s">
        <v>175</v>
      </c>
      <c r="O14" s="64"/>
      <c r="P14" s="65"/>
      <c r="Q14" s="60"/>
      <c r="R14" s="60"/>
      <c r="S14" s="60"/>
      <c r="T14" s="64">
        <v>4</v>
      </c>
      <c r="U14" s="65"/>
      <c r="V14" s="66">
        <f>+'BALANCE OSFL 2023'!O41*20%</f>
        <v>56248775.400000006</v>
      </c>
      <c r="W14" s="67"/>
    </row>
    <row r="15" spans="1:23" ht="9.75" customHeight="1">
      <c r="A15" s="60">
        <v>3</v>
      </c>
      <c r="B15" s="65" t="s">
        <v>176</v>
      </c>
      <c r="C15" s="65"/>
      <c r="D15" s="60"/>
      <c r="E15" s="65"/>
      <c r="F15" s="65"/>
      <c r="G15" s="65" t="str">
        <f>+G14</f>
        <v>CHILE</v>
      </c>
      <c r="H15" s="65"/>
      <c r="I15" s="65">
        <v>101</v>
      </c>
      <c r="J15" s="65"/>
      <c r="K15" s="65">
        <v>9</v>
      </c>
      <c r="L15" s="65"/>
      <c r="M15" s="60"/>
      <c r="N15" s="60" t="s">
        <v>175</v>
      </c>
      <c r="O15" s="64"/>
      <c r="P15" s="65"/>
      <c r="Q15" s="60"/>
      <c r="R15" s="60"/>
      <c r="S15" s="60"/>
      <c r="T15" s="64">
        <v>2</v>
      </c>
      <c r="U15" s="65"/>
      <c r="V15" s="66">
        <f>+'BALANCE OSFL 2023'!J45</f>
        <v>1800000</v>
      </c>
      <c r="W15" s="67"/>
    </row>
    <row r="16" spans="1:23" ht="9.75" customHeight="1">
      <c r="A16" s="60">
        <v>4</v>
      </c>
      <c r="B16" s="65" t="s">
        <v>177</v>
      </c>
      <c r="C16" s="65"/>
      <c r="D16" s="60"/>
      <c r="E16" s="65"/>
      <c r="F16" s="65"/>
      <c r="G16" s="65" t="str">
        <f>+G15</f>
        <v>CHILE</v>
      </c>
      <c r="H16" s="65"/>
      <c r="I16" s="65">
        <v>101</v>
      </c>
      <c r="J16" s="65"/>
      <c r="K16" s="65">
        <v>9</v>
      </c>
      <c r="L16" s="65"/>
      <c r="M16" s="60"/>
      <c r="N16" s="60" t="s">
        <v>175</v>
      </c>
      <c r="O16" s="64"/>
      <c r="P16" s="65"/>
      <c r="Q16" s="60"/>
      <c r="R16" s="60"/>
      <c r="S16" s="60"/>
      <c r="T16" s="64">
        <v>2</v>
      </c>
      <c r="U16" s="65"/>
      <c r="V16" s="66">
        <f>+'BALANCE OSFL 2023'!J46</f>
        <v>3800000</v>
      </c>
      <c r="W16" s="68"/>
    </row>
    <row r="17" spans="1:23" ht="9.75" customHeight="1">
      <c r="A17" s="60">
        <v>5</v>
      </c>
      <c r="B17" s="65" t="str">
        <f>+B14</f>
        <v>99.999.999-9</v>
      </c>
      <c r="C17" s="65"/>
      <c r="D17" s="60"/>
      <c r="E17" s="65"/>
      <c r="F17" s="65"/>
      <c r="G17" s="65" t="str">
        <f>+G16</f>
        <v>CHILE</v>
      </c>
      <c r="H17" s="65"/>
      <c r="I17" s="65">
        <v>101</v>
      </c>
      <c r="J17" s="65"/>
      <c r="K17" s="65">
        <v>10</v>
      </c>
      <c r="L17" s="65"/>
      <c r="M17" s="60"/>
      <c r="N17" s="60" t="s">
        <v>175</v>
      </c>
      <c r="O17" s="64"/>
      <c r="P17" s="65"/>
      <c r="Q17" s="60"/>
      <c r="R17" s="60"/>
      <c r="S17" s="60"/>
      <c r="T17" s="64">
        <v>1</v>
      </c>
      <c r="U17" s="65"/>
      <c r="V17" s="66">
        <f>+'BALANCE OSFL 2023'!O42*20%-V15-V16</f>
        <v>15455185.800000001</v>
      </c>
      <c r="W17" s="68"/>
    </row>
    <row r="18" spans="1:23" ht="9.75" customHeight="1">
      <c r="A18" s="60">
        <v>6</v>
      </c>
      <c r="B18" s="65" t="s">
        <v>168</v>
      </c>
      <c r="C18" s="65"/>
      <c r="D18" s="60"/>
      <c r="E18" s="65"/>
      <c r="F18" s="65"/>
      <c r="G18" s="65" t="str">
        <f>+G13</f>
        <v>CHILE</v>
      </c>
      <c r="H18" s="65"/>
      <c r="I18" s="65">
        <v>101</v>
      </c>
      <c r="J18" s="65"/>
      <c r="K18" s="65">
        <v>10</v>
      </c>
      <c r="L18" s="65"/>
      <c r="M18" s="60"/>
      <c r="N18" s="60" t="s">
        <v>175</v>
      </c>
      <c r="O18" s="64"/>
      <c r="P18" s="65"/>
      <c r="Q18" s="60"/>
      <c r="R18" s="60"/>
      <c r="S18" s="60"/>
      <c r="T18" s="64">
        <v>1</v>
      </c>
      <c r="U18" s="65"/>
      <c r="V18" s="66">
        <f>+'BALANCE OSFL 2023'!O42*80%</f>
        <v>84220743.200000003</v>
      </c>
      <c r="W18" s="68"/>
    </row>
    <row r="19" spans="1:23" ht="18.75" customHeight="1">
      <c r="A19" s="77" t="s">
        <v>20</v>
      </c>
      <c r="B19" s="77"/>
      <c r="C19" s="77"/>
      <c r="D19" s="77"/>
      <c r="E19" s="77"/>
      <c r="F19" s="77"/>
      <c r="G19" s="77"/>
      <c r="H19" s="77"/>
      <c r="I19" s="77"/>
      <c r="J19" s="77"/>
      <c r="K19" s="77"/>
      <c r="L19" s="77"/>
      <c r="M19" s="77"/>
      <c r="N19" s="77"/>
      <c r="O19" s="77"/>
      <c r="P19" s="77"/>
      <c r="Q19" s="77"/>
      <c r="R19" s="77"/>
      <c r="S19" s="77"/>
      <c r="T19" s="77"/>
      <c r="U19" s="77"/>
      <c r="V19" s="77"/>
      <c r="W19" s="77"/>
    </row>
    <row r="20" spans="1:23" ht="27.75" customHeight="1">
      <c r="A20" s="81" t="s">
        <v>21</v>
      </c>
      <c r="B20" s="82"/>
      <c r="C20" s="105" t="s">
        <v>22</v>
      </c>
      <c r="D20" s="106"/>
      <c r="E20" s="107"/>
      <c r="F20" s="97" t="s">
        <v>23</v>
      </c>
      <c r="G20" s="99"/>
      <c r="H20" s="81" t="s">
        <v>24</v>
      </c>
      <c r="I20" s="82"/>
      <c r="J20" s="89"/>
      <c r="K20" s="90"/>
      <c r="L20" s="90"/>
      <c r="M20" s="90"/>
      <c r="N20" s="90"/>
      <c r="O20" s="90"/>
      <c r="P20" s="90"/>
      <c r="Q20" s="90"/>
      <c r="R20" s="90"/>
      <c r="S20" s="90"/>
      <c r="T20" s="90"/>
      <c r="U20" s="90"/>
      <c r="V20" s="90"/>
      <c r="W20" s="90"/>
    </row>
    <row r="21" spans="1:23" ht="9.1999999999999993" customHeight="1">
      <c r="A21" s="102"/>
      <c r="B21" s="103"/>
      <c r="C21" s="102"/>
      <c r="D21" s="104"/>
      <c r="E21" s="103"/>
      <c r="F21" s="102"/>
      <c r="G21" s="103"/>
      <c r="H21" s="102">
        <v>6</v>
      </c>
      <c r="I21" s="103"/>
      <c r="J21" s="89"/>
      <c r="K21" s="90"/>
      <c r="L21" s="90"/>
      <c r="M21" s="90"/>
      <c r="N21" s="90"/>
      <c r="O21" s="90"/>
      <c r="P21" s="90"/>
      <c r="Q21" s="90"/>
      <c r="R21" s="90"/>
      <c r="S21" s="90"/>
      <c r="T21" s="90"/>
      <c r="U21" s="90"/>
      <c r="V21" s="90"/>
      <c r="W21" s="90"/>
    </row>
    <row r="22" spans="1:23" ht="20.25" customHeight="1">
      <c r="A22" s="77" t="s">
        <v>25</v>
      </c>
      <c r="B22" s="77"/>
      <c r="C22" s="77"/>
      <c r="D22" s="77"/>
      <c r="E22" s="77"/>
      <c r="F22" s="77"/>
      <c r="G22" s="77"/>
      <c r="H22" s="77"/>
      <c r="I22" s="77"/>
      <c r="J22" s="77"/>
      <c r="K22" s="77"/>
      <c r="L22" s="77"/>
      <c r="M22" s="77"/>
      <c r="N22" s="77"/>
      <c r="O22" s="77"/>
      <c r="P22" s="77"/>
      <c r="Q22" s="77"/>
      <c r="R22" s="77"/>
      <c r="S22" s="77"/>
      <c r="T22" s="77"/>
      <c r="U22" s="77"/>
      <c r="V22" s="77"/>
      <c r="W22" s="77"/>
    </row>
    <row r="23" spans="1:23" ht="27.75" customHeight="1">
      <c r="A23" s="92" t="s">
        <v>26</v>
      </c>
      <c r="B23" s="93"/>
      <c r="C23" s="97" t="s">
        <v>27</v>
      </c>
      <c r="D23" s="98"/>
      <c r="E23" s="99"/>
      <c r="F23" s="100" t="s">
        <v>7</v>
      </c>
      <c r="G23" s="101"/>
      <c r="H23" s="97" t="s">
        <v>15</v>
      </c>
      <c r="I23" s="99"/>
      <c r="J23" s="97" t="s">
        <v>28</v>
      </c>
      <c r="K23" s="99"/>
      <c r="L23" s="89"/>
      <c r="M23" s="90"/>
      <c r="N23" s="90"/>
      <c r="O23" s="90"/>
      <c r="P23" s="90"/>
      <c r="Q23" s="90"/>
      <c r="R23" s="90"/>
      <c r="S23" s="90"/>
      <c r="T23" s="90"/>
      <c r="U23" s="90"/>
      <c r="V23" s="90"/>
      <c r="W23" s="90"/>
    </row>
    <row r="24" spans="1:23" ht="9.1999999999999993" customHeight="1">
      <c r="A24" s="102"/>
      <c r="B24" s="103"/>
      <c r="C24" s="102"/>
      <c r="D24" s="104"/>
      <c r="E24" s="103"/>
      <c r="F24" s="102"/>
      <c r="G24" s="103"/>
      <c r="H24" s="102"/>
      <c r="I24" s="103"/>
      <c r="J24" s="102"/>
      <c r="K24" s="103"/>
      <c r="L24" s="89"/>
      <c r="M24" s="90"/>
      <c r="N24" s="90"/>
      <c r="O24" s="90"/>
      <c r="P24" s="90"/>
      <c r="Q24" s="90"/>
      <c r="R24" s="90"/>
      <c r="S24" s="90"/>
      <c r="T24" s="90"/>
      <c r="U24" s="90"/>
      <c r="V24" s="90"/>
      <c r="W24" s="90"/>
    </row>
    <row r="25" spans="1:23" ht="20.25" customHeight="1">
      <c r="A25" s="77" t="s">
        <v>29</v>
      </c>
      <c r="B25" s="77"/>
      <c r="C25" s="77"/>
      <c r="D25" s="77"/>
      <c r="E25" s="77"/>
      <c r="F25" s="77"/>
      <c r="G25" s="77"/>
      <c r="H25" s="77"/>
      <c r="I25" s="77"/>
      <c r="J25" s="77"/>
      <c r="K25" s="77"/>
      <c r="L25" s="77"/>
      <c r="M25" s="77"/>
      <c r="N25" s="77"/>
      <c r="O25" s="77"/>
      <c r="P25" s="77"/>
      <c r="Q25" s="77"/>
      <c r="R25" s="77"/>
      <c r="S25" s="77"/>
      <c r="T25" s="77"/>
      <c r="U25" s="77"/>
      <c r="V25" s="77"/>
      <c r="W25" s="77"/>
    </row>
    <row r="26" spans="1:23" ht="18.600000000000001" customHeight="1">
      <c r="A26" s="78" t="s">
        <v>30</v>
      </c>
      <c r="B26" s="79"/>
      <c r="C26" s="79"/>
      <c r="D26" s="79"/>
      <c r="E26" s="80"/>
      <c r="F26" s="78" t="s">
        <v>31</v>
      </c>
      <c r="G26" s="79"/>
      <c r="H26" s="79"/>
      <c r="I26" s="80"/>
      <c r="J26" s="81" t="s">
        <v>32</v>
      </c>
      <c r="K26" s="82"/>
      <c r="L26" s="83" t="s">
        <v>33</v>
      </c>
      <c r="M26" s="84"/>
      <c r="N26" s="84"/>
      <c r="O26" s="85"/>
      <c r="P26" s="89"/>
      <c r="Q26" s="90"/>
      <c r="R26" s="90"/>
      <c r="S26" s="90"/>
      <c r="T26" s="90"/>
      <c r="U26" s="90"/>
      <c r="V26" s="90"/>
      <c r="W26" s="90"/>
    </row>
    <row r="27" spans="1:23" ht="42" customHeight="1">
      <c r="A27" s="78" t="s">
        <v>34</v>
      </c>
      <c r="B27" s="80"/>
      <c r="C27" s="81" t="s">
        <v>35</v>
      </c>
      <c r="D27" s="91"/>
      <c r="E27" s="82"/>
      <c r="F27" s="92" t="s">
        <v>36</v>
      </c>
      <c r="G27" s="93"/>
      <c r="H27" s="94" t="s">
        <v>37</v>
      </c>
      <c r="I27" s="95"/>
      <c r="J27" s="81" t="s">
        <v>38</v>
      </c>
      <c r="K27" s="82"/>
      <c r="L27" s="86"/>
      <c r="M27" s="87"/>
      <c r="N27" s="87"/>
      <c r="O27" s="88"/>
      <c r="P27" s="89"/>
      <c r="Q27" s="90"/>
      <c r="R27" s="90"/>
      <c r="S27" s="90"/>
      <c r="T27" s="90"/>
      <c r="U27" s="90"/>
      <c r="V27" s="90"/>
      <c r="W27" s="90"/>
    </row>
    <row r="28" spans="1:23" ht="21.2" customHeight="1">
      <c r="A28" s="96">
        <v>6</v>
      </c>
      <c r="B28" s="71"/>
      <c r="C28" s="96">
        <f>SUM(V13:W18)</f>
        <v>386519806</v>
      </c>
      <c r="D28" s="70"/>
      <c r="E28" s="71"/>
      <c r="F28" s="69"/>
      <c r="G28" s="71"/>
      <c r="H28" s="69"/>
      <c r="I28" s="71"/>
      <c r="J28" s="69"/>
      <c r="K28" s="71"/>
      <c r="L28" s="69">
        <v>6</v>
      </c>
      <c r="M28" s="70"/>
      <c r="N28" s="70"/>
      <c r="O28" s="71"/>
      <c r="P28" s="89"/>
      <c r="Q28" s="90"/>
      <c r="R28" s="90"/>
      <c r="S28" s="90"/>
      <c r="T28" s="90"/>
      <c r="U28" s="90"/>
      <c r="V28" s="90"/>
      <c r="W28" s="90"/>
    </row>
    <row r="29" spans="1:23" ht="18.600000000000001" customHeight="1">
      <c r="A29" s="72"/>
      <c r="B29" s="72"/>
      <c r="C29" s="72"/>
      <c r="D29" s="72"/>
      <c r="E29" s="72"/>
      <c r="F29" s="72"/>
      <c r="G29" s="72"/>
      <c r="H29" s="72"/>
      <c r="I29" s="72"/>
      <c r="J29" s="72"/>
      <c r="K29" s="72"/>
      <c r="L29" s="72"/>
      <c r="M29" s="72"/>
      <c r="N29" s="72"/>
      <c r="O29" s="72"/>
      <c r="P29" s="72"/>
      <c r="Q29" s="72"/>
      <c r="R29" s="72"/>
      <c r="S29" s="72"/>
      <c r="T29" s="72"/>
      <c r="U29" s="72"/>
      <c r="V29" s="72"/>
      <c r="W29" s="72"/>
    </row>
    <row r="30" spans="1:23" ht="9.1999999999999993" customHeight="1">
      <c r="A30" s="73" t="s">
        <v>39</v>
      </c>
      <c r="B30" s="74"/>
      <c r="C30" s="74"/>
      <c r="D30" s="74"/>
      <c r="E30" s="74"/>
      <c r="F30" s="74"/>
      <c r="G30" s="75"/>
      <c r="H30" s="76"/>
      <c r="I30" s="72"/>
      <c r="J30" s="72"/>
      <c r="K30" s="72"/>
      <c r="L30" s="72"/>
      <c r="M30" s="72"/>
      <c r="N30" s="72"/>
      <c r="O30" s="72"/>
      <c r="P30" s="72"/>
      <c r="Q30" s="72"/>
      <c r="R30" s="72"/>
      <c r="S30" s="72"/>
      <c r="T30" s="72"/>
      <c r="U30" s="72"/>
      <c r="V30" s="72"/>
      <c r="W30" s="72"/>
    </row>
    <row r="31" spans="1:23" ht="9.1999999999999993" customHeight="1">
      <c r="A31" s="65" t="s">
        <v>178</v>
      </c>
      <c r="B31" s="65"/>
      <c r="C31" s="65"/>
      <c r="D31" s="65"/>
      <c r="E31" s="65"/>
      <c r="F31" s="65"/>
      <c r="G31" s="60"/>
      <c r="H31" s="76"/>
      <c r="I31" s="72"/>
      <c r="J31" s="72"/>
      <c r="K31" s="72"/>
      <c r="L31" s="72"/>
      <c r="M31" s="72"/>
      <c r="N31" s="72"/>
      <c r="O31" s="72"/>
      <c r="P31" s="72"/>
      <c r="Q31" s="72"/>
      <c r="R31" s="72"/>
      <c r="S31" s="72"/>
      <c r="T31" s="72"/>
      <c r="U31" s="72"/>
      <c r="V31" s="72"/>
      <c r="W31" s="72"/>
    </row>
  </sheetData>
  <mergeCells count="121">
    <mergeCell ref="A1:W1"/>
    <mergeCell ref="A2:T2"/>
    <mergeCell ref="U2:V2"/>
    <mergeCell ref="A3:W3"/>
    <mergeCell ref="A4:W4"/>
    <mergeCell ref="B12:C12"/>
    <mergeCell ref="E12:F12"/>
    <mergeCell ref="G12:H12"/>
    <mergeCell ref="I12:J12"/>
    <mergeCell ref="K12:L12"/>
    <mergeCell ref="O12:P12"/>
    <mergeCell ref="T12:U12"/>
    <mergeCell ref="V12:W12"/>
    <mergeCell ref="A5:K5"/>
    <mergeCell ref="L5:W5"/>
    <mergeCell ref="A6:K6"/>
    <mergeCell ref="L6:W6"/>
    <mergeCell ref="A7:K7"/>
    <mergeCell ref="L7:W7"/>
    <mergeCell ref="A8:K8"/>
    <mergeCell ref="L8:W8"/>
    <mergeCell ref="A9:K9"/>
    <mergeCell ref="L9:P9"/>
    <mergeCell ref="T9:W9"/>
    <mergeCell ref="A10:K10"/>
    <mergeCell ref="L10:P10"/>
    <mergeCell ref="T10:W10"/>
    <mergeCell ref="A11:W11"/>
    <mergeCell ref="H20:I20"/>
    <mergeCell ref="J20:W21"/>
    <mergeCell ref="A21:B21"/>
    <mergeCell ref="C21:E21"/>
    <mergeCell ref="F21:G21"/>
    <mergeCell ref="H21:I21"/>
    <mergeCell ref="V13:W13"/>
    <mergeCell ref="A19:W19"/>
    <mergeCell ref="B13:C13"/>
    <mergeCell ref="E13:F13"/>
    <mergeCell ref="G13:H13"/>
    <mergeCell ref="I13:J13"/>
    <mergeCell ref="K13:L13"/>
    <mergeCell ref="O13:P13"/>
    <mergeCell ref="T13:U13"/>
    <mergeCell ref="B18:C18"/>
    <mergeCell ref="E18:F18"/>
    <mergeCell ref="G18:H18"/>
    <mergeCell ref="I18:J18"/>
    <mergeCell ref="K18:L18"/>
    <mergeCell ref="A29:W29"/>
    <mergeCell ref="A30:G30"/>
    <mergeCell ref="H30:W31"/>
    <mergeCell ref="A31:B31"/>
    <mergeCell ref="C31:D31"/>
    <mergeCell ref="E31:F31"/>
    <mergeCell ref="A25:W25"/>
    <mergeCell ref="A26:E26"/>
    <mergeCell ref="F26:I26"/>
    <mergeCell ref="J26:K26"/>
    <mergeCell ref="L26:O27"/>
    <mergeCell ref="P26:W28"/>
    <mergeCell ref="A27:B27"/>
    <mergeCell ref="C27:E27"/>
    <mergeCell ref="F27:G27"/>
    <mergeCell ref="H27:I27"/>
    <mergeCell ref="J27:K27"/>
    <mergeCell ref="A28:B28"/>
    <mergeCell ref="C28:E28"/>
    <mergeCell ref="F28:G28"/>
    <mergeCell ref="H28:I28"/>
    <mergeCell ref="J28:K28"/>
    <mergeCell ref="V14:W14"/>
    <mergeCell ref="B14:C14"/>
    <mergeCell ref="E14:F14"/>
    <mergeCell ref="G14:H14"/>
    <mergeCell ref="I14:J14"/>
    <mergeCell ref="K14:L14"/>
    <mergeCell ref="O14:P14"/>
    <mergeCell ref="T14:U14"/>
    <mergeCell ref="L28:O28"/>
    <mergeCell ref="A22:W22"/>
    <mergeCell ref="A23:B23"/>
    <mergeCell ref="C23:E23"/>
    <mergeCell ref="F23:G23"/>
    <mergeCell ref="H23:I23"/>
    <mergeCell ref="J23:K23"/>
    <mergeCell ref="L23:W24"/>
    <mergeCell ref="A24:B24"/>
    <mergeCell ref="C24:E24"/>
    <mergeCell ref="F24:G24"/>
    <mergeCell ref="H24:I24"/>
    <mergeCell ref="J24:K24"/>
    <mergeCell ref="A20:B20"/>
    <mergeCell ref="C20:E20"/>
    <mergeCell ref="F20:G20"/>
    <mergeCell ref="O18:P18"/>
    <mergeCell ref="T18:U18"/>
    <mergeCell ref="V18:W18"/>
    <mergeCell ref="B16:C16"/>
    <mergeCell ref="E16:F16"/>
    <mergeCell ref="G16:H16"/>
    <mergeCell ref="I16:J16"/>
    <mergeCell ref="K16:L16"/>
    <mergeCell ref="O16:P16"/>
    <mergeCell ref="T16:U16"/>
    <mergeCell ref="V16:W16"/>
    <mergeCell ref="O15:P15"/>
    <mergeCell ref="T15:U15"/>
    <mergeCell ref="V15:W15"/>
    <mergeCell ref="B17:C17"/>
    <mergeCell ref="E17:F17"/>
    <mergeCell ref="G17:H17"/>
    <mergeCell ref="I17:J17"/>
    <mergeCell ref="K17:L17"/>
    <mergeCell ref="O17:P17"/>
    <mergeCell ref="T17:U17"/>
    <mergeCell ref="V17:W17"/>
    <mergeCell ref="B15:C15"/>
    <mergeCell ref="E15:F15"/>
    <mergeCell ref="G15:H15"/>
    <mergeCell ref="I15:J15"/>
    <mergeCell ref="K15:L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F1" workbookViewId="0">
      <selection activeCell="L2" sqref="L2"/>
    </sheetView>
  </sheetViews>
  <sheetFormatPr baseColWidth="10" defaultRowHeight="12.75"/>
  <sheetData>
    <row r="2" spans="2:2">
      <c r="B2" t="s">
        <v>170</v>
      </c>
    </row>
    <row r="4" spans="2:2">
      <c r="B4" t="s">
        <v>171</v>
      </c>
    </row>
    <row r="6" spans="2:2">
      <c r="B6"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 </vt:lpstr>
      <vt:lpstr>BALANCE OSFL 2023</vt:lpstr>
      <vt:lpstr>F1945</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claudio.cisternas</dc:creator>
  <cp:lastModifiedBy>ROBERTO</cp:lastModifiedBy>
  <dcterms:created xsi:type="dcterms:W3CDTF">2023-08-18T13:19:43Z</dcterms:created>
  <dcterms:modified xsi:type="dcterms:W3CDTF">2024-01-08T23:27:35Z</dcterms:modified>
</cp:coreProperties>
</file>