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345" activeTab="1"/>
  </bookViews>
  <sheets>
    <sheet name="ALTERNATIVA 1" sheetId="5" r:id="rId1"/>
    <sheet name="ALTERNATIVA 2" sheetId="6" r:id="rId2"/>
    <sheet name="ALTERNATIVA 3 " sheetId="7" r:id="rId3"/>
    <sheet name="tabla iut" sheetId="3" r:id="rId4"/>
  </sheets>
  <externalReferences>
    <externalReference r:id="rId5"/>
    <externalReference r:id="rId6"/>
    <externalReference r:id="rId7"/>
    <externalReference r:id="rId8"/>
  </externalReferences>
  <definedNames>
    <definedName name="\b" localSheetId="2">#REF!</definedName>
    <definedName name="\b">#REF!</definedName>
    <definedName name="\z" localSheetId="2">#REF!</definedName>
    <definedName name="\z">#REF!</definedName>
    <definedName name="_Order1" hidden="1">255</definedName>
    <definedName name="_Order2" hidden="1">255</definedName>
    <definedName name="a">#REF!</definedName>
    <definedName name="aa">#REF!</definedName>
    <definedName name="aaa">#REF!</definedName>
    <definedName name="aaaa">#REF!</definedName>
    <definedName name="_xlnm.Print_Area" localSheetId="0">'ALTERNATIVA 1'!$A$1:$G$32</definedName>
    <definedName name="_xlnm.Print_Area" localSheetId="1">'ALTERNATIVA 2'!$A$1:$G$32</definedName>
    <definedName name="AS2DocOpenMode" hidden="1">"AS2DocumentEdit"</definedName>
    <definedName name="AYUDA">#REF!</definedName>
    <definedName name="casa">#REF!</definedName>
    <definedName name="CBDDSDSGSE" localSheetId="2">#REF!</definedName>
    <definedName name="CBDDSDSGSE">#REF!</definedName>
    <definedName name="CC" localSheetId="2">#REF!</definedName>
    <definedName name="CC">#REF!</definedName>
    <definedName name="CCCC" localSheetId="2">[2]bien!#REF!</definedName>
    <definedName name="CCCC">[2]bien!#REF!</definedName>
    <definedName name="CCCCC" localSheetId="2">[2]bien!#REF!</definedName>
    <definedName name="CCCCC">[2]bien!#REF!</definedName>
    <definedName name="CERTIFICADO">#REF!</definedName>
    <definedName name="DD" localSheetId="2">#REF!</definedName>
    <definedName name="DD">#REF!</definedName>
    <definedName name="DFF" localSheetId="2">#REF!</definedName>
    <definedName name="DFF">#REF!</definedName>
    <definedName name="DFFFD" localSheetId="2">#REF!</definedName>
    <definedName name="DFFFD">#REF!</definedName>
    <definedName name="DOS" localSheetId="2">#REF!</definedName>
    <definedName name="DOS">#REF!</definedName>
    <definedName name="EDEE" localSheetId="2">#REF!</definedName>
    <definedName name="EDEE">#REF!</definedName>
    <definedName name="Excel_BuiltIn_Print_Area_2_1" localSheetId="2">#REF!</definedName>
    <definedName name="Excel_BuiltIn_Print_Area_2_1">#REF!</definedName>
    <definedName name="Factores">'[2]calculos planilla'!$A$2:$M$134</definedName>
    <definedName name="fecha">[2]bien!$F$8</definedName>
    <definedName name="fecha_act" localSheetId="2">[2]bien!#REF!</definedName>
    <definedName name="fecha_act">[2]bien!#REF!</definedName>
    <definedName name="FF" localSheetId="2">#REF!</definedName>
    <definedName name="FF">#REF!</definedName>
    <definedName name="FFF" localSheetId="2">#REF!</definedName>
    <definedName name="FFF">#REF!</definedName>
    <definedName name="FFFF" localSheetId="2">[2]bien!#REF!</definedName>
    <definedName name="FFFF">[2]bien!#REF!</definedName>
    <definedName name="FUT">#REF!</definedName>
    <definedName name="g">#REF!</definedName>
    <definedName name="ggg">#REF!</definedName>
    <definedName name="GVKey">""</definedName>
    <definedName name="HGHHH" localSheetId="2">#REF!</definedName>
    <definedName name="HGHHH">#REF!</definedName>
    <definedName name="HHHH" localSheetId="2">#REF!</definedName>
    <definedName name="HHHH">#REF!</definedName>
    <definedName name="HISTORICO">[2]bien!$F$11</definedName>
    <definedName name="INDICES">#REF!</definedName>
    <definedName name="inicial">'[2]calculos planilla'!$S$3:$U$14</definedName>
    <definedName name="INVERSION" localSheetId="2">#REF!</definedName>
    <definedName name="INVERSION">#REF!</definedName>
    <definedName name="ipc">'[2]calculos planilla'!$P$3:$Q$146</definedName>
    <definedName name="JR_PAGE_ANCHOR_0_1" localSheetId="0">#REF!</definedName>
    <definedName name="JR_PAGE_ANCHOR_0_1" localSheetId="1">#REF!</definedName>
    <definedName name="JR_PAGE_ANCHOR_0_1">#REF!</definedName>
    <definedName name="Ldeduc">#REF!</definedName>
    <definedName name="matriz" localSheetId="2">#REF!</definedName>
    <definedName name="matriz">#REF!</definedName>
    <definedName name="matriz2" localSheetId="2">#REF!</definedName>
    <definedName name="matriz2">#REF!</definedName>
    <definedName name="mmm">#REF!</definedName>
    <definedName name="MO">#REF!</definedName>
    <definedName name="mois">#REF!</definedName>
    <definedName name="operacion" localSheetId="2">#REF!</definedName>
    <definedName name="operacion">#REF!</definedName>
    <definedName name="OPERACION1" localSheetId="2">#REF!</definedName>
    <definedName name="OPERACION1">#REF!</definedName>
    <definedName name="operacion4">#REF!</definedName>
    <definedName name="ORDENADO" localSheetId="2">#REF!</definedName>
    <definedName name="ORDENADO">#REF!</definedName>
    <definedName name="pert">#REF!</definedName>
    <definedName name="Resultado">#REF!</definedName>
    <definedName name="RRRR" localSheetId="2">#REF!</definedName>
    <definedName name="RRRR">#REF!</definedName>
    <definedName name="Sino">#REF!</definedName>
    <definedName name="SPSet">"current"</definedName>
    <definedName name="SPWS_WBID">""</definedName>
    <definedName name="SRDF" localSheetId="2">#REF!</definedName>
    <definedName name="SRDF">#REF!</definedName>
    <definedName name="ssss">#REF!</definedName>
    <definedName name="T_ANTES_2014">#REF!</definedName>
    <definedName name="T_DESDE_2014">#REF!</definedName>
    <definedName name="TABLAS" localSheetId="2">#REF!</definedName>
    <definedName name="TABLAS">#REF!</definedName>
    <definedName name="TextRefCopy1">#REF!</definedName>
    <definedName name="TextRefCopy10">#REF!</definedName>
    <definedName name="TextRefCopy11">#REF!</definedName>
    <definedName name="TextRefCopy14">#REF!</definedName>
    <definedName name="TextRefCopy15">#REF!</definedName>
    <definedName name="TextRefCopy21">#REF!</definedName>
    <definedName name="TextRefCopy22">#REF!</definedName>
    <definedName name="TextRefCopy24">#REF!</definedName>
    <definedName name="TextRefCopy28">#REF!</definedName>
    <definedName name="TextRefCopy3">#REF!</definedName>
    <definedName name="TextRefCopy33">#REF!</definedName>
    <definedName name="TextRefCopy34">#REF!</definedName>
    <definedName name="TextRefCopy35">#REF!</definedName>
    <definedName name="TextRefCopy38">#REF!</definedName>
    <definedName name="TextRefCopy39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RangeCount" hidden="1">40</definedName>
    <definedName name="TIPO">#REF!</definedName>
    <definedName name="TTTT" localSheetId="2">#REF!</definedName>
    <definedName name="TTTT">#REF!</definedName>
    <definedName name="UF">#REF!</definedName>
    <definedName name="v" localSheetId="2">'[3]Registrar '!$A$2:$B$182</definedName>
    <definedName name="v">'[4]Registrar '!$A$2:$B$182</definedName>
    <definedName name="VFGDGDS" localSheetId="2">#REF!</definedName>
    <definedName name="VFGDGDS">#REF!</definedName>
    <definedName name="Vutil">[2]bien!$G$17</definedName>
    <definedName name="XX" localSheetId="2">#REF!</definedName>
    <definedName name="XX">#REF!</definedName>
    <definedName name="XXX" localSheetId="2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V37" i="6" l="1"/>
  <c r="U37" i="6"/>
  <c r="T37" i="6"/>
  <c r="S37" i="6"/>
  <c r="Q36" i="6"/>
  <c r="AA35" i="6"/>
  <c r="Z35" i="6"/>
  <c r="Y35" i="6"/>
  <c r="X35" i="6"/>
  <c r="R35" i="6"/>
  <c r="AA34" i="6"/>
  <c r="Z34" i="6"/>
  <c r="Y34" i="6"/>
  <c r="R34" i="6"/>
  <c r="X34" i="6" s="1"/>
  <c r="AA33" i="6"/>
  <c r="Z33" i="6"/>
  <c r="Y33" i="6"/>
  <c r="R33" i="6"/>
  <c r="X33" i="6" s="1"/>
  <c r="P33" i="6"/>
  <c r="P34" i="6" s="1"/>
  <c r="P35" i="6" s="1"/>
  <c r="O33" i="6"/>
  <c r="Q33" i="6" s="1"/>
  <c r="W33" i="6" s="1"/>
  <c r="AA32" i="6"/>
  <c r="Z32" i="6"/>
  <c r="Y32" i="6"/>
  <c r="X32" i="6"/>
  <c r="R32" i="6"/>
  <c r="AA31" i="6"/>
  <c r="Z31" i="6"/>
  <c r="Y31" i="6"/>
  <c r="X31" i="6"/>
  <c r="R31" i="6"/>
  <c r="P31" i="6"/>
  <c r="P32" i="6" s="1"/>
  <c r="AA30" i="6"/>
  <c r="Z30" i="6"/>
  <c r="Y30" i="6"/>
  <c r="R30" i="6"/>
  <c r="X30" i="6" s="1"/>
  <c r="Q30" i="6"/>
  <c r="W30" i="6" s="1"/>
  <c r="P30" i="6"/>
  <c r="O30" i="6"/>
  <c r="O31" i="6" s="1"/>
  <c r="AA29" i="6"/>
  <c r="Z29" i="6"/>
  <c r="Y29" i="6"/>
  <c r="R29" i="6"/>
  <c r="X29" i="6" s="1"/>
  <c r="AA28" i="6"/>
  <c r="Z28" i="6"/>
  <c r="Y28" i="6"/>
  <c r="X28" i="6"/>
  <c r="R28" i="6"/>
  <c r="AA27" i="6"/>
  <c r="Z27" i="6"/>
  <c r="Y27" i="6"/>
  <c r="X27" i="6"/>
  <c r="R27" i="6"/>
  <c r="AA26" i="6"/>
  <c r="Z26" i="6"/>
  <c r="Y26" i="6"/>
  <c r="R26" i="6"/>
  <c r="X26" i="6" s="1"/>
  <c r="AA25" i="6"/>
  <c r="Z25" i="6"/>
  <c r="Z37" i="6" s="1"/>
  <c r="Y25" i="6"/>
  <c r="R25" i="6"/>
  <c r="R37" i="6" s="1"/>
  <c r="AA24" i="6"/>
  <c r="AA37" i="6" s="1"/>
  <c r="Z24" i="6"/>
  <c r="Y24" i="6"/>
  <c r="Y37" i="6" s="1"/>
  <c r="X24" i="6"/>
  <c r="R24" i="6"/>
  <c r="P24" i="6"/>
  <c r="O24" i="6"/>
  <c r="O16" i="6"/>
  <c r="R35" i="5"/>
  <c r="R34" i="5"/>
  <c r="R33" i="5"/>
  <c r="R32" i="5"/>
  <c r="R31" i="5"/>
  <c r="R30" i="5"/>
  <c r="X30" i="5" s="1"/>
  <c r="R29" i="5"/>
  <c r="X29" i="5" s="1"/>
  <c r="R28" i="5"/>
  <c r="R27" i="5"/>
  <c r="R26" i="5"/>
  <c r="R25" i="5"/>
  <c r="R24" i="5"/>
  <c r="P35" i="5"/>
  <c r="P34" i="5"/>
  <c r="Q34" i="5" s="1"/>
  <c r="W34" i="5" s="1"/>
  <c r="P33" i="5"/>
  <c r="P32" i="5"/>
  <c r="Q32" i="5" s="1"/>
  <c r="W32" i="5" s="1"/>
  <c r="P31" i="5"/>
  <c r="P30" i="5"/>
  <c r="P26" i="5"/>
  <c r="P27" i="5"/>
  <c r="P28" i="5"/>
  <c r="P29" i="5" s="1"/>
  <c r="P25" i="5"/>
  <c r="P24" i="5"/>
  <c r="O35" i="5"/>
  <c r="O34" i="5"/>
  <c r="O33" i="5"/>
  <c r="O32" i="5"/>
  <c r="O31" i="5"/>
  <c r="Q31" i="5" s="1"/>
  <c r="W31" i="5" s="1"/>
  <c r="O30" i="5"/>
  <c r="Q30" i="5" s="1"/>
  <c r="W30" i="5" s="1"/>
  <c r="O26" i="5"/>
  <c r="Q26" i="5" s="1"/>
  <c r="W26" i="5" s="1"/>
  <c r="O27" i="5"/>
  <c r="O28" i="5" s="1"/>
  <c r="O25" i="5"/>
  <c r="Q25" i="5" s="1"/>
  <c r="W25" i="5" s="1"/>
  <c r="O24" i="5"/>
  <c r="V37" i="5"/>
  <c r="U37" i="5"/>
  <c r="T37" i="5"/>
  <c r="S37" i="5"/>
  <c r="R37" i="5"/>
  <c r="Q36" i="5"/>
  <c r="AA35" i="5"/>
  <c r="Z35" i="5"/>
  <c r="Y35" i="5"/>
  <c r="X35" i="5"/>
  <c r="AA34" i="5"/>
  <c r="Z34" i="5"/>
  <c r="Y34" i="5"/>
  <c r="X34" i="5"/>
  <c r="AA33" i="5"/>
  <c r="Z33" i="5"/>
  <c r="Y33" i="5"/>
  <c r="X33" i="5"/>
  <c r="Q33" i="5"/>
  <c r="W33" i="5" s="1"/>
  <c r="AA32" i="5"/>
  <c r="Z32" i="5"/>
  <c r="Y32" i="5"/>
  <c r="X32" i="5"/>
  <c r="AA31" i="5"/>
  <c r="Z31" i="5"/>
  <c r="Y31" i="5"/>
  <c r="X31" i="5"/>
  <c r="AA30" i="5"/>
  <c r="Z30" i="5"/>
  <c r="Y30" i="5"/>
  <c r="AA29" i="5"/>
  <c r="Z29" i="5"/>
  <c r="Y29" i="5"/>
  <c r="AA28" i="5"/>
  <c r="Z28" i="5"/>
  <c r="Y28" i="5"/>
  <c r="X28" i="5"/>
  <c r="AA27" i="5"/>
  <c r="Z27" i="5"/>
  <c r="Y27" i="5"/>
  <c r="X27" i="5"/>
  <c r="AA26" i="5"/>
  <c r="Z26" i="5"/>
  <c r="Y26" i="5"/>
  <c r="X26" i="5"/>
  <c r="AA25" i="5"/>
  <c r="Z25" i="5"/>
  <c r="Y25" i="5"/>
  <c r="X25" i="5"/>
  <c r="AA24" i="5"/>
  <c r="Z24" i="5"/>
  <c r="Y24" i="5"/>
  <c r="X24" i="5"/>
  <c r="O16" i="5"/>
  <c r="X37" i="6" l="1"/>
  <c r="Q31" i="6"/>
  <c r="W31" i="6" s="1"/>
  <c r="O32" i="6"/>
  <c r="Q32" i="6" s="1"/>
  <c r="W32" i="6" s="1"/>
  <c r="O25" i="6"/>
  <c r="Q24" i="6"/>
  <c r="P25" i="6"/>
  <c r="P26" i="6" s="1"/>
  <c r="P27" i="6" s="1"/>
  <c r="P28" i="6" s="1"/>
  <c r="P29" i="6" s="1"/>
  <c r="X25" i="6"/>
  <c r="O34" i="6"/>
  <c r="AA37" i="5"/>
  <c r="Y37" i="5"/>
  <c r="Z37" i="5"/>
  <c r="X37" i="5"/>
  <c r="O29" i="5"/>
  <c r="Q29" i="5" s="1"/>
  <c r="W29" i="5" s="1"/>
  <c r="Q28" i="5"/>
  <c r="W28" i="5" s="1"/>
  <c r="Q27" i="5"/>
  <c r="W27" i="5" s="1"/>
  <c r="O37" i="5"/>
  <c r="Q24" i="5"/>
  <c r="W24" i="5" s="1"/>
  <c r="Q35" i="5"/>
  <c r="W35" i="5" s="1"/>
  <c r="P37" i="5"/>
  <c r="W24" i="6" l="1"/>
  <c r="P37" i="6"/>
  <c r="O35" i="6"/>
  <c r="Q35" i="6" s="1"/>
  <c r="W35" i="6" s="1"/>
  <c r="Q34" i="6"/>
  <c r="W34" i="6" s="1"/>
  <c r="Q25" i="6"/>
  <c r="W25" i="6" s="1"/>
  <c r="O26" i="6"/>
  <c r="W37" i="5"/>
  <c r="Q37" i="5"/>
  <c r="O27" i="6" l="1"/>
  <c r="Q26" i="6"/>
  <c r="W26" i="6" s="1"/>
  <c r="Q27" i="6" l="1"/>
  <c r="W27" i="6" s="1"/>
  <c r="O28" i="6"/>
  <c r="O29" i="6" l="1"/>
  <c r="Q28" i="6"/>
  <c r="W28" i="6" s="1"/>
  <c r="Q29" i="6" l="1"/>
  <c r="O37" i="6"/>
  <c r="W29" i="6" l="1"/>
  <c r="W37" i="6" s="1"/>
  <c r="Q37" i="6"/>
  <c r="C16" i="7" l="1"/>
  <c r="C37" i="7" s="1"/>
  <c r="K37" i="7" s="1"/>
  <c r="C15" i="7"/>
  <c r="H15" i="7" s="1"/>
  <c r="K16" i="7"/>
  <c r="K15" i="7"/>
  <c r="K12" i="7"/>
  <c r="K7" i="7"/>
  <c r="C27" i="7"/>
  <c r="H7" i="7"/>
  <c r="C29" i="7"/>
  <c r="K29" i="7" s="1"/>
  <c r="H11" i="7"/>
  <c r="C35" i="7"/>
  <c r="K35" i="7" s="1"/>
  <c r="C26" i="7"/>
  <c r="K26" i="7" s="1"/>
  <c r="B16" i="7"/>
  <c r="B15" i="7"/>
  <c r="G38" i="7"/>
  <c r="F38" i="7"/>
  <c r="E38" i="7"/>
  <c r="D38" i="7"/>
  <c r="O37" i="7"/>
  <c r="N37" i="7"/>
  <c r="M37" i="7"/>
  <c r="L37" i="7"/>
  <c r="O36" i="7"/>
  <c r="N36" i="7"/>
  <c r="M36" i="7"/>
  <c r="L36" i="7"/>
  <c r="J36" i="7"/>
  <c r="C36" i="7"/>
  <c r="K36" i="7" s="1"/>
  <c r="P36" i="7" s="1"/>
  <c r="B36" i="7"/>
  <c r="H36" i="7" s="1"/>
  <c r="O35" i="7"/>
  <c r="N35" i="7"/>
  <c r="M35" i="7"/>
  <c r="L35" i="7"/>
  <c r="B35" i="7"/>
  <c r="J35" i="7" s="1"/>
  <c r="O34" i="7"/>
  <c r="N34" i="7"/>
  <c r="M34" i="7"/>
  <c r="L34" i="7"/>
  <c r="C34" i="7"/>
  <c r="K34" i="7" s="1"/>
  <c r="O33" i="7"/>
  <c r="N33" i="7"/>
  <c r="M33" i="7"/>
  <c r="L33" i="7"/>
  <c r="C33" i="7"/>
  <c r="K33" i="7" s="1"/>
  <c r="B33" i="7"/>
  <c r="J33" i="7" s="1"/>
  <c r="O32" i="7"/>
  <c r="N32" i="7"/>
  <c r="M32" i="7"/>
  <c r="L32" i="7"/>
  <c r="B32" i="7"/>
  <c r="J32" i="7" s="1"/>
  <c r="O31" i="7"/>
  <c r="N31" i="7"/>
  <c r="M31" i="7"/>
  <c r="L31" i="7"/>
  <c r="C31" i="7"/>
  <c r="K31" i="7" s="1"/>
  <c r="B31" i="7"/>
  <c r="J31" i="7" s="1"/>
  <c r="O30" i="7"/>
  <c r="N30" i="7"/>
  <c r="M30" i="7"/>
  <c r="L30" i="7"/>
  <c r="J30" i="7"/>
  <c r="C30" i="7"/>
  <c r="K30" i="7" s="1"/>
  <c r="B30" i="7"/>
  <c r="O29" i="7"/>
  <c r="N29" i="7"/>
  <c r="M29" i="7"/>
  <c r="L29" i="7"/>
  <c r="B29" i="7"/>
  <c r="J29" i="7" s="1"/>
  <c r="O28" i="7"/>
  <c r="N28" i="7"/>
  <c r="M28" i="7"/>
  <c r="L28" i="7"/>
  <c r="C28" i="7"/>
  <c r="B28" i="7"/>
  <c r="J28" i="7" s="1"/>
  <c r="O27" i="7"/>
  <c r="N27" i="7"/>
  <c r="M27" i="7"/>
  <c r="L27" i="7"/>
  <c r="L38" i="7" s="1"/>
  <c r="B27" i="7"/>
  <c r="J27" i="7" s="1"/>
  <c r="O26" i="7"/>
  <c r="O38" i="7" s="1"/>
  <c r="N26" i="7"/>
  <c r="N38" i="7" s="1"/>
  <c r="M26" i="7"/>
  <c r="M38" i="7" s="1"/>
  <c r="L26" i="7"/>
  <c r="J26" i="7"/>
  <c r="B26" i="7"/>
  <c r="P25" i="7"/>
  <c r="C25" i="7"/>
  <c r="B25" i="7"/>
  <c r="G17" i="7"/>
  <c r="F17" i="7"/>
  <c r="E17" i="7"/>
  <c r="D17" i="7"/>
  <c r="C17" i="7"/>
  <c r="H14" i="7"/>
  <c r="H13" i="7"/>
  <c r="H12" i="7"/>
  <c r="H10" i="7"/>
  <c r="H9" i="7"/>
  <c r="H8" i="7"/>
  <c r="H6" i="7"/>
  <c r="C32" i="7" l="1"/>
  <c r="K32" i="7" s="1"/>
  <c r="P32" i="7" s="1"/>
  <c r="H5" i="7"/>
  <c r="H26" i="7"/>
  <c r="P35" i="7"/>
  <c r="K27" i="7"/>
  <c r="K38" i="7" s="1"/>
  <c r="H30" i="7"/>
  <c r="P31" i="7"/>
  <c r="P33" i="7"/>
  <c r="P27" i="7"/>
  <c r="P29" i="7"/>
  <c r="H28" i="7"/>
  <c r="P30" i="7"/>
  <c r="P26" i="7"/>
  <c r="H27" i="7"/>
  <c r="K28" i="7"/>
  <c r="P28" i="7" s="1"/>
  <c r="H29" i="7"/>
  <c r="H31" i="7"/>
  <c r="H33" i="7"/>
  <c r="B34" i="7"/>
  <c r="H35" i="7"/>
  <c r="R26" i="7"/>
  <c r="H32" i="7" l="1"/>
  <c r="C38" i="7"/>
  <c r="H16" i="7"/>
  <c r="H17" i="7" s="1"/>
  <c r="B37" i="7"/>
  <c r="B17" i="7"/>
  <c r="H18" i="7" s="1"/>
  <c r="J34" i="7"/>
  <c r="H34" i="7"/>
  <c r="J37" i="7" l="1"/>
  <c r="P37" i="7" s="1"/>
  <c r="H37" i="7"/>
  <c r="H39" i="7" s="1"/>
  <c r="B38" i="7"/>
  <c r="H38" i="7" s="1"/>
  <c r="P34" i="7"/>
  <c r="J38" i="7"/>
  <c r="P39" i="7" s="1"/>
  <c r="P38" i="7" l="1"/>
  <c r="G474" i="6" l="1"/>
  <c r="G434" i="6"/>
  <c r="G394" i="6"/>
  <c r="G354" i="6"/>
  <c r="G314" i="6"/>
  <c r="G274" i="6"/>
  <c r="G234" i="6"/>
  <c r="G74" i="6"/>
  <c r="G18" i="6"/>
  <c r="B493" i="6"/>
  <c r="G483" i="6"/>
  <c r="C483" i="6"/>
  <c r="C481" i="6"/>
  <c r="C472" i="6"/>
  <c r="C477" i="6" s="1"/>
  <c r="B453" i="6"/>
  <c r="G443" i="6"/>
  <c r="C443" i="6"/>
  <c r="C441" i="6"/>
  <c r="C437" i="6"/>
  <c r="G432" i="6" s="1"/>
  <c r="F434" i="6"/>
  <c r="C432" i="6"/>
  <c r="G428" i="6"/>
  <c r="B413" i="6"/>
  <c r="G403" i="6"/>
  <c r="C401" i="6"/>
  <c r="C403" i="6" s="1"/>
  <c r="C392" i="6"/>
  <c r="C397" i="6" s="1"/>
  <c r="B373" i="6"/>
  <c r="G363" i="6"/>
  <c r="C361" i="6"/>
  <c r="C363" i="6" s="1"/>
  <c r="C352" i="6"/>
  <c r="C357" i="6" s="1"/>
  <c r="B333" i="6"/>
  <c r="G323" i="6"/>
  <c r="C321" i="6"/>
  <c r="C323" i="6" s="1"/>
  <c r="C312" i="6"/>
  <c r="C317" i="6" s="1"/>
  <c r="B293" i="6"/>
  <c r="G283" i="6"/>
  <c r="C281" i="6"/>
  <c r="C283" i="6" s="1"/>
  <c r="C272" i="6"/>
  <c r="C277" i="6" s="1"/>
  <c r="B253" i="6"/>
  <c r="G243" i="6"/>
  <c r="C241" i="6"/>
  <c r="C243" i="6" s="1"/>
  <c r="C232" i="6"/>
  <c r="C237" i="6" s="1"/>
  <c r="B213" i="6"/>
  <c r="G203" i="6"/>
  <c r="C201" i="6"/>
  <c r="C203" i="6" s="1"/>
  <c r="C192" i="6"/>
  <c r="C197" i="6" s="1"/>
  <c r="B173" i="6"/>
  <c r="G163" i="6"/>
  <c r="C161" i="6"/>
  <c r="C163" i="6" s="1"/>
  <c r="C152" i="6"/>
  <c r="C157" i="6" s="1"/>
  <c r="B133" i="6"/>
  <c r="G123" i="6"/>
  <c r="C121" i="6"/>
  <c r="C123" i="6" s="1"/>
  <c r="C112" i="6"/>
  <c r="C117" i="6" s="1"/>
  <c r="B93" i="6"/>
  <c r="G83" i="6"/>
  <c r="C81" i="6"/>
  <c r="C83" i="6" s="1"/>
  <c r="C72" i="6"/>
  <c r="C77" i="6" s="1"/>
  <c r="J61" i="6"/>
  <c r="C48" i="6"/>
  <c r="F45" i="6"/>
  <c r="F42" i="6"/>
  <c r="B37" i="6"/>
  <c r="G27" i="6"/>
  <c r="C25" i="6"/>
  <c r="C27" i="6" s="1"/>
  <c r="K24" i="6"/>
  <c r="K25" i="6" s="1"/>
  <c r="K16" i="6"/>
  <c r="C16" i="6"/>
  <c r="C21" i="6" s="1"/>
  <c r="K7" i="6"/>
  <c r="K9" i="6" s="1"/>
  <c r="G474" i="5"/>
  <c r="G434" i="5"/>
  <c r="G394" i="5"/>
  <c r="G354" i="5"/>
  <c r="G314" i="5"/>
  <c r="G274" i="5"/>
  <c r="G234" i="5"/>
  <c r="G194" i="5"/>
  <c r="G154" i="5"/>
  <c r="G114" i="5"/>
  <c r="G74" i="5"/>
  <c r="G18" i="5"/>
  <c r="B493" i="5"/>
  <c r="G483" i="5"/>
  <c r="C481" i="5"/>
  <c r="C483" i="5" s="1"/>
  <c r="C472" i="5"/>
  <c r="C477" i="5" s="1"/>
  <c r="B453" i="5"/>
  <c r="G443" i="5"/>
  <c r="C443" i="5"/>
  <c r="C441" i="5"/>
  <c r="C432" i="5"/>
  <c r="C437" i="5" s="1"/>
  <c r="C452" i="5" s="1"/>
  <c r="B413" i="5"/>
  <c r="G403" i="5"/>
  <c r="C401" i="5"/>
  <c r="C403" i="5" s="1"/>
  <c r="C392" i="5"/>
  <c r="C397" i="5" s="1"/>
  <c r="B373" i="5"/>
  <c r="G363" i="5"/>
  <c r="C361" i="5"/>
  <c r="C363" i="5" s="1"/>
  <c r="C352" i="5"/>
  <c r="C357" i="5" s="1"/>
  <c r="B333" i="5"/>
  <c r="G323" i="5"/>
  <c r="C323" i="5"/>
  <c r="C321" i="5"/>
  <c r="C312" i="5"/>
  <c r="C317" i="5" s="1"/>
  <c r="B293" i="5"/>
  <c r="G283" i="5"/>
  <c r="C281" i="5"/>
  <c r="C283" i="5" s="1"/>
  <c r="C272" i="5"/>
  <c r="C277" i="5" s="1"/>
  <c r="B253" i="5"/>
  <c r="G243" i="5"/>
  <c r="C243" i="5"/>
  <c r="C241" i="5"/>
  <c r="C237" i="5"/>
  <c r="C251" i="5" s="1"/>
  <c r="C232" i="5"/>
  <c r="B213" i="5"/>
  <c r="G203" i="5"/>
  <c r="C201" i="5"/>
  <c r="C203" i="5" s="1"/>
  <c r="C192" i="5"/>
  <c r="C197" i="5" s="1"/>
  <c r="B173" i="5"/>
  <c r="G163" i="5"/>
  <c r="C163" i="5"/>
  <c r="C161" i="5"/>
  <c r="C152" i="5"/>
  <c r="C157" i="5" s="1"/>
  <c r="C171" i="5" s="1"/>
  <c r="B133" i="5"/>
  <c r="G123" i="5"/>
  <c r="C121" i="5"/>
  <c r="C123" i="5" s="1"/>
  <c r="C117" i="5"/>
  <c r="C131" i="5" s="1"/>
  <c r="C112" i="5"/>
  <c r="B93" i="5"/>
  <c r="G83" i="5"/>
  <c r="C83" i="5"/>
  <c r="C81" i="5"/>
  <c r="C77" i="5"/>
  <c r="C92" i="5" s="1"/>
  <c r="C72" i="5"/>
  <c r="C36" i="6" l="1"/>
  <c r="G14" i="6"/>
  <c r="K17" i="6" s="1"/>
  <c r="K18" i="6" s="1"/>
  <c r="C35" i="6"/>
  <c r="C31" i="6"/>
  <c r="G12" i="6"/>
  <c r="C51" i="6"/>
  <c r="C47" i="6"/>
  <c r="F47" i="6" s="1"/>
  <c r="C34" i="6"/>
  <c r="C37" i="6" s="1"/>
  <c r="G16" i="6"/>
  <c r="C44" i="6" s="1"/>
  <c r="E44" i="6" s="1"/>
  <c r="C49" i="6"/>
  <c r="F18" i="6"/>
  <c r="F53" i="6"/>
  <c r="C91" i="6"/>
  <c r="C87" i="6"/>
  <c r="G70" i="6"/>
  <c r="C90" i="6"/>
  <c r="F74" i="6"/>
  <c r="G68" i="6"/>
  <c r="G72" i="6"/>
  <c r="C92" i="6"/>
  <c r="G112" i="6"/>
  <c r="C132" i="6"/>
  <c r="C131" i="6"/>
  <c r="C127" i="6"/>
  <c r="G110" i="6"/>
  <c r="C130" i="6"/>
  <c r="C133" i="6" s="1"/>
  <c r="F114" i="6"/>
  <c r="G108" i="6"/>
  <c r="C171" i="6"/>
  <c r="C167" i="6"/>
  <c r="G150" i="6"/>
  <c r="C170" i="6"/>
  <c r="F154" i="6"/>
  <c r="G148" i="6"/>
  <c r="G152" i="6"/>
  <c r="C172" i="6"/>
  <c r="G192" i="6"/>
  <c r="C212" i="6"/>
  <c r="C211" i="6"/>
  <c r="C207" i="6"/>
  <c r="G190" i="6"/>
  <c r="C210" i="6"/>
  <c r="C213" i="6" s="1"/>
  <c r="F194" i="6"/>
  <c r="G188" i="6"/>
  <c r="C251" i="6"/>
  <c r="C247" i="6"/>
  <c r="G230" i="6"/>
  <c r="C250" i="6"/>
  <c r="F234" i="6"/>
  <c r="G228" i="6"/>
  <c r="G232" i="6"/>
  <c r="C252" i="6"/>
  <c r="G272" i="6"/>
  <c r="C292" i="6"/>
  <c r="C291" i="6"/>
  <c r="C287" i="6"/>
  <c r="G270" i="6"/>
  <c r="C290" i="6"/>
  <c r="C293" i="6" s="1"/>
  <c r="F274" i="6"/>
  <c r="G268" i="6"/>
  <c r="C331" i="6"/>
  <c r="C327" i="6"/>
  <c r="G310" i="6"/>
  <c r="C330" i="6"/>
  <c r="F314" i="6"/>
  <c r="G308" i="6"/>
  <c r="G312" i="6"/>
  <c r="C332" i="6"/>
  <c r="G352" i="6"/>
  <c r="C372" i="6"/>
  <c r="C371" i="6"/>
  <c r="C367" i="6"/>
  <c r="G350" i="6"/>
  <c r="C370" i="6"/>
  <c r="C373" i="6" s="1"/>
  <c r="F354" i="6"/>
  <c r="G348" i="6"/>
  <c r="C411" i="6"/>
  <c r="C407" i="6"/>
  <c r="G390" i="6"/>
  <c r="C410" i="6"/>
  <c r="F394" i="6"/>
  <c r="G388" i="6"/>
  <c r="G392" i="6"/>
  <c r="C412" i="6"/>
  <c r="C491" i="6"/>
  <c r="C487" i="6"/>
  <c r="G470" i="6"/>
  <c r="C490" i="6"/>
  <c r="F474" i="6"/>
  <c r="G468" i="6"/>
  <c r="G472" i="6"/>
  <c r="C492" i="6"/>
  <c r="K27" i="6"/>
  <c r="K28" i="6" s="1"/>
  <c r="C450" i="6"/>
  <c r="G430" i="6"/>
  <c r="F435" i="6" s="1"/>
  <c r="F436" i="6" s="1"/>
  <c r="C447" i="6"/>
  <c r="C451" i="6"/>
  <c r="C452" i="6"/>
  <c r="C332" i="5"/>
  <c r="G308" i="5"/>
  <c r="G312" i="5"/>
  <c r="G228" i="5"/>
  <c r="G192" i="5"/>
  <c r="G188" i="5"/>
  <c r="C291" i="5"/>
  <c r="G268" i="5"/>
  <c r="F274" i="5"/>
  <c r="G272" i="5"/>
  <c r="C371" i="5"/>
  <c r="G352" i="5"/>
  <c r="G348" i="5"/>
  <c r="F354" i="5"/>
  <c r="C412" i="5"/>
  <c r="G388" i="5"/>
  <c r="F394" i="5"/>
  <c r="G392" i="5"/>
  <c r="G68" i="5"/>
  <c r="G72" i="5"/>
  <c r="G152" i="5"/>
  <c r="G232" i="5"/>
  <c r="F74" i="5"/>
  <c r="F114" i="5"/>
  <c r="F154" i="5"/>
  <c r="F234" i="5"/>
  <c r="G432" i="5"/>
  <c r="G148" i="5"/>
  <c r="F155" i="5" s="1"/>
  <c r="F156" i="5" s="1"/>
  <c r="G108" i="5"/>
  <c r="F314" i="5"/>
  <c r="C491" i="5"/>
  <c r="C487" i="5"/>
  <c r="G470" i="5"/>
  <c r="G472" i="5"/>
  <c r="C490" i="5"/>
  <c r="F474" i="5"/>
  <c r="G468" i="5"/>
  <c r="C492" i="5"/>
  <c r="G428" i="5"/>
  <c r="F434" i="5"/>
  <c r="C450" i="5"/>
  <c r="G430" i="5"/>
  <c r="C447" i="5"/>
  <c r="C451" i="5"/>
  <c r="C410" i="5"/>
  <c r="G390" i="5"/>
  <c r="C407" i="5"/>
  <c r="C411" i="5"/>
  <c r="C372" i="5"/>
  <c r="C370" i="5"/>
  <c r="G350" i="5"/>
  <c r="C367" i="5"/>
  <c r="C330" i="5"/>
  <c r="G310" i="5"/>
  <c r="C327" i="5"/>
  <c r="C331" i="5"/>
  <c r="C292" i="5"/>
  <c r="C290" i="5"/>
  <c r="G270" i="5"/>
  <c r="C287" i="5"/>
  <c r="C250" i="5"/>
  <c r="G230" i="5"/>
  <c r="C247" i="5"/>
  <c r="C252" i="5"/>
  <c r="C210" i="5"/>
  <c r="C211" i="5"/>
  <c r="C212" i="5"/>
  <c r="F194" i="5"/>
  <c r="G190" i="5"/>
  <c r="F195" i="5" s="1"/>
  <c r="C207" i="5"/>
  <c r="C170" i="5"/>
  <c r="G150" i="5"/>
  <c r="C172" i="5"/>
  <c r="C167" i="5"/>
  <c r="C130" i="5"/>
  <c r="G110" i="5"/>
  <c r="C132" i="5"/>
  <c r="G112" i="5"/>
  <c r="C127" i="5"/>
  <c r="C90" i="5"/>
  <c r="G70" i="5"/>
  <c r="C87" i="5"/>
  <c r="C91" i="5"/>
  <c r="J61" i="5"/>
  <c r="F395" i="6" l="1"/>
  <c r="F396" i="6" s="1"/>
  <c r="G397" i="6" s="1"/>
  <c r="G407" i="6" s="1"/>
  <c r="G408" i="6" s="1"/>
  <c r="F155" i="6"/>
  <c r="C39" i="6"/>
  <c r="G437" i="6"/>
  <c r="G447" i="6" s="1"/>
  <c r="G448" i="6" s="1"/>
  <c r="C493" i="6"/>
  <c r="F156" i="6"/>
  <c r="G154" i="6" s="1"/>
  <c r="G157" i="6" s="1"/>
  <c r="G167" i="6" s="1"/>
  <c r="G168" i="6" s="1"/>
  <c r="F75" i="6"/>
  <c r="F76" i="6" s="1"/>
  <c r="G77" i="6" s="1"/>
  <c r="G87" i="6" s="1"/>
  <c r="G88" i="6" s="1"/>
  <c r="C413" i="6"/>
  <c r="C415" i="6" s="1"/>
  <c r="F355" i="6"/>
  <c r="F356" i="6" s="1"/>
  <c r="G357" i="6" s="1"/>
  <c r="G367" i="6" s="1"/>
  <c r="G368" i="6" s="1"/>
  <c r="C375" i="6"/>
  <c r="C333" i="6"/>
  <c r="C335" i="6" s="1"/>
  <c r="F275" i="6"/>
  <c r="C295" i="6"/>
  <c r="C253" i="6"/>
  <c r="C255" i="6" s="1"/>
  <c r="F195" i="6"/>
  <c r="F196" i="6" s="1"/>
  <c r="G194" i="6" s="1"/>
  <c r="G197" i="6" s="1"/>
  <c r="G207" i="6" s="1"/>
  <c r="G208" i="6" s="1"/>
  <c r="C215" i="6"/>
  <c r="C173" i="6"/>
  <c r="F115" i="6"/>
  <c r="F116" i="6" s="1"/>
  <c r="G114" i="6" s="1"/>
  <c r="G117" i="6" s="1"/>
  <c r="G127" i="6" s="1"/>
  <c r="G128" i="6" s="1"/>
  <c r="C135" i="6"/>
  <c r="C93" i="6"/>
  <c r="C95" i="6" s="1"/>
  <c r="E51" i="6"/>
  <c r="F315" i="6"/>
  <c r="F316" i="6" s="1"/>
  <c r="G317" i="6" s="1"/>
  <c r="G327" i="6" s="1"/>
  <c r="G328" i="6" s="1"/>
  <c r="F235" i="6"/>
  <c r="F236" i="6" s="1"/>
  <c r="G237" i="6" s="1"/>
  <c r="G247" i="6" s="1"/>
  <c r="G248" i="6" s="1"/>
  <c r="C175" i="6"/>
  <c r="C453" i="6"/>
  <c r="C455" i="6" s="1"/>
  <c r="F475" i="6"/>
  <c r="F476" i="6" s="1"/>
  <c r="G477" i="6" s="1"/>
  <c r="G487" i="6" s="1"/>
  <c r="G488" i="6" s="1"/>
  <c r="C495" i="6"/>
  <c r="F276" i="6"/>
  <c r="G277" i="6" s="1"/>
  <c r="G287" i="6" s="1"/>
  <c r="G288" i="6" s="1"/>
  <c r="C41" i="6"/>
  <c r="E41" i="6" s="1"/>
  <c r="F19" i="6"/>
  <c r="F20" i="6" s="1"/>
  <c r="G21" i="6" s="1"/>
  <c r="G31" i="6" s="1"/>
  <c r="G32" i="6" s="1"/>
  <c r="F395" i="5"/>
  <c r="F396" i="5" s="1"/>
  <c r="G397" i="5" s="1"/>
  <c r="G407" i="5" s="1"/>
  <c r="G408" i="5" s="1"/>
  <c r="F315" i="5"/>
  <c r="F316" i="5" s="1"/>
  <c r="G317" i="5" s="1"/>
  <c r="G327" i="5" s="1"/>
  <c r="G328" i="5" s="1"/>
  <c r="F275" i="5"/>
  <c r="F276" i="5" s="1"/>
  <c r="F115" i="5"/>
  <c r="F116" i="5" s="1"/>
  <c r="G117" i="5" s="1"/>
  <c r="G127" i="5" s="1"/>
  <c r="G128" i="5" s="1"/>
  <c r="F75" i="5"/>
  <c r="F76" i="5" s="1"/>
  <c r="G77" i="5" s="1"/>
  <c r="G87" i="5" s="1"/>
  <c r="G88" i="5" s="1"/>
  <c r="G157" i="5"/>
  <c r="G167" i="5" s="1"/>
  <c r="G168" i="5" s="1"/>
  <c r="F235" i="5"/>
  <c r="F236" i="5" s="1"/>
  <c r="G237" i="5" s="1"/>
  <c r="G247" i="5" s="1"/>
  <c r="G248" i="5" s="1"/>
  <c r="C293" i="5"/>
  <c r="C295" i="5" s="1"/>
  <c r="F355" i="5"/>
  <c r="F356" i="5" s="1"/>
  <c r="G357" i="5" s="1"/>
  <c r="G367" i="5" s="1"/>
  <c r="G368" i="5" s="1"/>
  <c r="F475" i="5"/>
  <c r="F476" i="5" s="1"/>
  <c r="G477" i="5" s="1"/>
  <c r="G487" i="5" s="1"/>
  <c r="G488" i="5" s="1"/>
  <c r="C493" i="5"/>
  <c r="C495" i="5" s="1"/>
  <c r="F436" i="5"/>
  <c r="G437" i="5" s="1"/>
  <c r="G447" i="5" s="1"/>
  <c r="G448" i="5" s="1"/>
  <c r="F435" i="5"/>
  <c r="C453" i="5"/>
  <c r="C455" i="5" s="1"/>
  <c r="C413" i="5"/>
  <c r="C415" i="5" s="1"/>
  <c r="C373" i="5"/>
  <c r="C375" i="5" s="1"/>
  <c r="C333" i="5"/>
  <c r="C335" i="5" s="1"/>
  <c r="C253" i="5"/>
  <c r="C255" i="5" s="1"/>
  <c r="F196" i="5"/>
  <c r="G197" i="5" s="1"/>
  <c r="G207" i="5" s="1"/>
  <c r="G208" i="5" s="1"/>
  <c r="C213" i="5"/>
  <c r="C215" i="5" s="1"/>
  <c r="C173" i="5"/>
  <c r="C175" i="5" s="1"/>
  <c r="C133" i="5"/>
  <c r="C135" i="5" s="1"/>
  <c r="C93" i="5"/>
  <c r="C95" i="5" s="1"/>
  <c r="C16" i="5"/>
  <c r="C25" i="5"/>
  <c r="C27" i="5" s="1"/>
  <c r="C48" i="5"/>
  <c r="F45" i="5"/>
  <c r="F42" i="5"/>
  <c r="B37" i="5"/>
  <c r="G27" i="5"/>
  <c r="K24" i="5"/>
  <c r="K25" i="5" s="1"/>
  <c r="K16" i="5"/>
  <c r="K7" i="5"/>
  <c r="K9" i="5" s="1"/>
  <c r="E53" i="6" l="1"/>
  <c r="G277" i="5"/>
  <c r="G287" i="5" s="1"/>
  <c r="G288" i="5" s="1"/>
  <c r="C21" i="5"/>
  <c r="F18" i="5" s="1"/>
  <c r="K27" i="5"/>
  <c r="K28" i="5" s="1"/>
  <c r="C49" i="5" l="1"/>
  <c r="C31" i="5"/>
  <c r="G14" i="5"/>
  <c r="K17" i="5" s="1"/>
  <c r="K18" i="5" s="1"/>
  <c r="G16" i="5"/>
  <c r="C44" i="5" s="1"/>
  <c r="E44" i="5" s="1"/>
  <c r="C36" i="5"/>
  <c r="C35" i="5"/>
  <c r="G12" i="5"/>
  <c r="C51" i="5"/>
  <c r="C47" i="5"/>
  <c r="F47" i="5" s="1"/>
  <c r="F53" i="5" s="1"/>
  <c r="C34" i="5"/>
  <c r="F19" i="5" l="1"/>
  <c r="F20" i="5" s="1"/>
  <c r="C37" i="5"/>
  <c r="C39" i="5" s="1"/>
  <c r="E51" i="5"/>
  <c r="C41" i="5"/>
  <c r="E41" i="5" s="1"/>
  <c r="G21" i="5" l="1"/>
  <c r="G31" i="5" s="1"/>
  <c r="G32" i="5" s="1"/>
  <c r="E53" i="5"/>
</calcChain>
</file>

<file path=xl/sharedStrings.xml><?xml version="1.0" encoding="utf-8"?>
<sst xmlns="http://schemas.openxmlformats.org/spreadsheetml/2006/main" count="1563" uniqueCount="158">
  <si>
    <t xml:space="preserve">LIQUIDACION DE REMUNERACIONES </t>
  </si>
  <si>
    <t>NOMBRE</t>
  </si>
  <si>
    <t>RUT</t>
  </si>
  <si>
    <t>tope legal gratificación</t>
  </si>
  <si>
    <t>TIPO CONTRATO</t>
  </si>
  <si>
    <t>INDEFINIDO</t>
  </si>
  <si>
    <t>FECHA DE INGRESO</t>
  </si>
  <si>
    <t>FUNCION</t>
  </si>
  <si>
    <t>DIAS TRABAJADOS</t>
  </si>
  <si>
    <t>HABERES</t>
  </si>
  <si>
    <t>DESCUENTOS</t>
  </si>
  <si>
    <t>Sueldo Base 30 días</t>
  </si>
  <si>
    <t xml:space="preserve">AFP </t>
  </si>
  <si>
    <t xml:space="preserve">Horas y minutos no trabajados  :   </t>
  </si>
  <si>
    <t>Horas Extraordinarias :   00 : 00 hrs</t>
  </si>
  <si>
    <t>SALUD</t>
  </si>
  <si>
    <t>Fonasa %</t>
  </si>
  <si>
    <t>isapre</t>
  </si>
  <si>
    <t>Otras Remuneraciones Imponibles</t>
  </si>
  <si>
    <t>uf</t>
  </si>
  <si>
    <t>Subtotal</t>
  </si>
  <si>
    <t>Fondo Cesantía</t>
  </si>
  <si>
    <t xml:space="preserve">   </t>
  </si>
  <si>
    <t>Gratificación Legal</t>
  </si>
  <si>
    <t>Impuesto único al Trabajo</t>
  </si>
  <si>
    <t>base</t>
  </si>
  <si>
    <t>adicional</t>
  </si>
  <si>
    <t>Aguinaldo</t>
  </si>
  <si>
    <t>TOTAL HABERES IMPONIBLES</t>
  </si>
  <si>
    <t>TOTAL DESCUENTOS LEGALES</t>
  </si>
  <si>
    <t>Número de Cargas Familiares</t>
  </si>
  <si>
    <t>Cargas Fam.</t>
  </si>
  <si>
    <t>tope imponible</t>
  </si>
  <si>
    <t>Movilización</t>
  </si>
  <si>
    <t>Colación</t>
  </si>
  <si>
    <t>fondo cesantia</t>
  </si>
  <si>
    <t>TOTAL HABERES NO IMPONIBLES</t>
  </si>
  <si>
    <t>TOTAL OTROS DESCUENTOS</t>
  </si>
  <si>
    <t>TOTAL HABERES</t>
  </si>
  <si>
    <t>TOTAL DESCUENTOS</t>
  </si>
  <si>
    <t xml:space="preserve">LIQUIDO   </t>
  </si>
  <si>
    <t>APORTE EMPLEADOR</t>
  </si>
  <si>
    <t>seguro accidente</t>
  </si>
  <si>
    <t>seguro de invalidez</t>
  </si>
  <si>
    <t>seguro de cesantía</t>
  </si>
  <si>
    <t>Total Aporte Empleador</t>
  </si>
  <si>
    <t>COSTO PARA LA EMPRESA</t>
  </si>
  <si>
    <t>TRABAJADOR</t>
  </si>
  <si>
    <t>EMPLEADOR</t>
  </si>
  <si>
    <t>AFC</t>
  </si>
  <si>
    <t>ACHS</t>
  </si>
  <si>
    <t>CAJA COMPENSACION</t>
  </si>
  <si>
    <t>IPS</t>
  </si>
  <si>
    <t xml:space="preserve">Capital </t>
  </si>
  <si>
    <t>Bono Muestra</t>
  </si>
  <si>
    <t>Monto de Cálculo del Impuesto Único de Segunda Categoría</t>
  </si>
  <si>
    <t>Períodos</t>
  </si>
  <si>
    <t>Monto de la renta líquida imponible</t>
  </si>
  <si>
    <t>Factor</t>
  </si>
  <si>
    <t>Cantidad a rebajar</t>
  </si>
  <si>
    <t>Tasa de Impuesto Efectiva, máxima por cada tramo de Renta</t>
  </si>
  <si>
    <t>Desde</t>
  </si>
  <si>
    <t>Hasta</t>
  </si>
  <si>
    <t>MENSUAL</t>
  </si>
  <si>
    <t>-.-</t>
  </si>
  <si>
    <t>Exento</t>
  </si>
  <si>
    <t>ENERO DE 2023</t>
  </si>
  <si>
    <t>01 DE ENERO DE 2023</t>
  </si>
  <si>
    <t>Tope Legal =  $ 162.292</t>
  </si>
  <si>
    <t>7.777.777-7</t>
  </si>
  <si>
    <t>CARLOS MARTINEZ</t>
  </si>
  <si>
    <t>CRLOS MARTINEZ Y CIA LTDA</t>
  </si>
  <si>
    <t>GERENTE GENERAL</t>
  </si>
  <si>
    <t>FEBRERO DE 2023</t>
  </si>
  <si>
    <t>MARZO DE 2023</t>
  </si>
  <si>
    <t>ABRIL DE 2023</t>
  </si>
  <si>
    <t>MAYO DE 2023</t>
  </si>
  <si>
    <t>JUNIO DE 2023</t>
  </si>
  <si>
    <t>JULIO DE 2023</t>
  </si>
  <si>
    <t>AGOSTO 2023</t>
  </si>
  <si>
    <t>SEPTIEMBRE DE 2023</t>
  </si>
  <si>
    <t>OCTUBRE DE 2023</t>
  </si>
  <si>
    <t>NOVIEMBRE DE 2023</t>
  </si>
  <si>
    <t>DICIEMBRE DE 2023</t>
  </si>
  <si>
    <t>Y MÁS</t>
  </si>
  <si>
    <t>MÁS DE 27,48%</t>
  </si>
  <si>
    <t>MÁS DE 27,48</t>
  </si>
  <si>
    <t>MÁS DE 27,4</t>
  </si>
  <si>
    <t>MÁS DE 27</t>
  </si>
  <si>
    <t>QUINCENAL</t>
  </si>
  <si>
    <t>RETIROS, REMESAS O DIVIDENDOS PAGADOS EN EL EJERCICIO 2023</t>
  </si>
  <si>
    <t>HISTORICO</t>
  </si>
  <si>
    <t>Mes/acc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</si>
  <si>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</si>
  <si>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</si>
  <si>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</si>
  <si>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</si>
  <si>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</si>
  <si>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</si>
  <si>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</si>
  <si>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</si>
  <si>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</si>
  <si>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</si>
  <si>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</si>
  <si>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</si>
  <si>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</si>
  <si>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RETIROS, REMESAS O DIVIDENDOS PAGADOS EN EL EJERCICIO 2022</t>
  </si>
  <si>
    <t>ACTUALIZADO</t>
  </si>
  <si>
    <t>total</t>
  </si>
  <si>
    <t>factor act</t>
  </si>
  <si>
    <t>CARLOS</t>
  </si>
  <si>
    <t>JUAN</t>
  </si>
  <si>
    <t xml:space="preserve">NOMBRE O RAZON : </t>
  </si>
  <si>
    <t xml:space="preserve">R.U T.  Nº            :  </t>
  </si>
  <si>
    <t xml:space="preserve">DIRECCION             : </t>
  </si>
  <si>
    <t xml:space="preserve">GIRO O ACTIVIDAD      :  </t>
  </si>
  <si>
    <t xml:space="preserve">CERTIFICADO Nº </t>
  </si>
  <si>
    <t>Nº</t>
  </si>
  <si>
    <t xml:space="preserve">                                                     CERTIFICADO SOBRE SUELDOS Y OTRAS RENTAS SIMILARES</t>
  </si>
  <si>
    <t xml:space="preserve">El Empleador </t>
  </si>
  <si>
    <t xml:space="preserve">                      certifica que al Sr.</t>
  </si>
  <si>
    <t xml:space="preserve">R.U.T.  Nº                          </t>
  </si>
  <si>
    <t>que se señalan:</t>
  </si>
  <si>
    <t xml:space="preserve">     MONTOS ACTUALIZADOS</t>
  </si>
  <si>
    <t>PERIODO</t>
  </si>
  <si>
    <t>SUELDO</t>
  </si>
  <si>
    <t>COTIZAC.</t>
  </si>
  <si>
    <t>RENTA</t>
  </si>
  <si>
    <t>IMPUESTO</t>
  </si>
  <si>
    <t>FACTOR</t>
  </si>
  <si>
    <t xml:space="preserve">IMPUESTO </t>
  </si>
  <si>
    <t>IMPTO</t>
  </si>
  <si>
    <t>BRUTO</t>
  </si>
  <si>
    <t>PREVIS.</t>
  </si>
  <si>
    <t>IMPONIBLE</t>
  </si>
  <si>
    <t>UNICO</t>
  </si>
  <si>
    <t>EXENTA</t>
  </si>
  <si>
    <t>ACOGIDA</t>
  </si>
  <si>
    <t>ACTUALIZ.</t>
  </si>
  <si>
    <t>RETENIDO</t>
  </si>
  <si>
    <t>ADICIONAL</t>
  </si>
  <si>
    <t>Y/O NO</t>
  </si>
  <si>
    <t>EXENCION</t>
  </si>
  <si>
    <t>GRAVADA</t>
  </si>
  <si>
    <t>ART 13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</si>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</sst>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0_)"/>
    <numFmt numFmtId="165" formatCode="_(* #,##0.00_);_(* \(#,##0.00\);_(* &quot;-&quot;??_);_(@_)"/>
    <numFmt numFmtId="166" formatCode="_(* #,##0_);_(* \(#,##0\);_(* &quot;-&quot;??_);_(@_)"/>
    <numFmt numFmtId="167" formatCode="dd/mm/yyyy;@"/>
    <numFmt numFmtId="168" formatCode="0.0"/>
    <numFmt numFmtId="169" formatCode="_(* #,##0.000_);_(* \(#,##0.000\);_(* &quot;-&quot;??_);_(@_)"/>
    <numFmt numFmtId="170" formatCode="0.000"/>
    <numFmt numFmtId="171" formatCode="_(* #,##0_);_(* \(#,##0\);_(* \-??_);_(@_)"/>
    <numFmt numFmtId="172" formatCode="_(* #,##0.000000_);_(* \(#,##0.000000\);_(* &quot;-&quot;??_);_(@_)"/>
    <numFmt numFmtId="173" formatCode="_-* #,##0.00_-;\-* #,##0.00_-;_-* &quot;-&quot;??_-;_-@_-"/>
    <numFmt numFmtId="174" formatCode="_-[$€-2]\ * #,##0.00_-;\-[$€-2]\ * #,##0.00_-;_-[$€-2]\ * &quot;-&quot;??_-"/>
    <numFmt numFmtId="175" formatCode="_-* #,##0_-;\-* #,##0_-;_-* &quot;-&quot;_-;_-@_-"/>
    <numFmt numFmtId="176" formatCode="&quot;$&quot;\ #,##0"/>
    <numFmt numFmtId="177" formatCode="_-* #,##0.00\ &quot;€&quot;_-;\-* #,##0.00\ &quot;€&quot;_-;_-* &quot;-&quot;??\ &quot;€&quot;_-;_-@_-"/>
    <numFmt numFmtId="178" formatCode="_-&quot;$&quot;\ * #,##0.00_-;\-&quot;$&quot;\ * #,##0.00_-;_-&quot;$&quot;\ * &quot;-&quot;??_-;_-@_-"/>
    <numFmt numFmtId="179" formatCode="_-&quot;$&quot;* #,##0.00_-;\-&quot;$&quot;* #,##0.00_-;_-&quot;$&quot;* &quot;-&quot;??_-;_-@_-"/>
    <numFmt numFmtId="184" formatCode="#,##0.000"/>
    <numFmt numFmtId="185" formatCode="_-* #,##0.00\ _€_-;\-* #,##0.00\ _€_-;_-* &quot;-&quot;??\ _€_-;_-@_-"/>
    <numFmt numFmtId="186" formatCode="_-* #,##0.00\ _$_-;\-* #,##0.00\ _$_-;_-* &quot;-&quot;??\ _$_-;_-@_-"/>
    <numFmt numFmtId="187" formatCode="_-* #,##0_-;\-* #,##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8.8000000000000007"/>
      <color theme="1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  <font>
      <b/>
      <sz val="11"/>
      <color rgb="FF000000"/>
      <name val="Inherit"/>
    </font>
    <font>
      <sz val="8"/>
      <color rgb="FF706F6F"/>
      <name val="Arial"/>
      <family val="2"/>
    </font>
    <font>
      <b/>
      <sz val="8"/>
      <color rgb="FF555555"/>
      <name val="Arial"/>
      <family val="2"/>
    </font>
    <font>
      <sz val="18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8"/>
      <color rgb="FF333333"/>
      <name val="Arial"/>
      <family val="2"/>
    </font>
    <font>
      <sz val="8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2"/>
      <color indexed="9"/>
      <name val="Calibri"/>
      <family val="2"/>
      <charset val="136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1"/>
      <scheme val="minor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name val="Verdana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  <fill>
      <patternFill patternType="solid">
        <fgColor rgb="FFF5F5F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CCCCCC"/>
      </bottom>
      <diagonal/>
    </border>
    <border>
      <left/>
      <right/>
      <top style="medium">
        <color rgb="FFDDDDDD"/>
      </top>
      <bottom style="medium">
        <color rgb="FFCCCCCC"/>
      </bottom>
      <diagonal/>
    </border>
    <border>
      <left/>
      <right style="medium">
        <color rgb="FFDDDDDD"/>
      </right>
      <top style="medium">
        <color rgb="FFDDDDDD"/>
      </top>
      <bottom style="medium">
        <color rgb="FFCCCCCC"/>
      </bottom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DDDDD"/>
      </right>
      <top style="medium">
        <color rgb="FFCCCCCC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DCDCD"/>
      </bottom>
      <diagonal/>
    </border>
    <border>
      <left/>
      <right style="medium">
        <color rgb="FFDDDDDD"/>
      </right>
      <top/>
      <bottom style="medium">
        <color rgb="FFCDCDC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0" borderId="29" applyNumberFormat="0" applyAlignment="0" applyProtection="0"/>
    <xf numFmtId="0" fontId="9" fillId="20" borderId="29" applyNumberFormat="0" applyAlignment="0" applyProtection="0"/>
    <xf numFmtId="0" fontId="10" fillId="21" borderId="30" applyNumberFormat="0" applyAlignment="0" applyProtection="0"/>
    <xf numFmtId="0" fontId="10" fillId="21" borderId="30" applyNumberFormat="0" applyAlignment="0" applyProtection="0"/>
    <xf numFmtId="0" fontId="11" fillId="0" borderId="31" applyNumberFormat="0" applyFill="0" applyAlignment="0" applyProtection="0"/>
    <xf numFmtId="0" fontId="11" fillId="0" borderId="31" applyNumberFormat="0" applyFill="0" applyAlignment="0" applyProtection="0"/>
    <xf numFmtId="17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13" fillId="11" borderId="29" applyNumberFormat="0" applyAlignment="0" applyProtection="0"/>
    <xf numFmtId="0" fontId="13" fillId="11" borderId="29" applyNumberFormat="0" applyAlignment="0" applyProtection="0"/>
    <xf numFmtId="174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7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17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6" fillId="0" borderId="0"/>
    <xf numFmtId="0" fontId="2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20" fillId="0" borderId="0"/>
    <xf numFmtId="0" fontId="2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2" fillId="27" borderId="32" applyNumberFormat="0" applyFont="0" applyAlignment="0" applyProtection="0"/>
    <xf numFmtId="0" fontId="2" fillId="27" borderId="32" applyNumberFormat="0" applyFont="0" applyAlignment="0" applyProtection="0"/>
    <xf numFmtId="0" fontId="22" fillId="20" borderId="33" applyNumberFormat="0" applyAlignment="0" applyProtection="0"/>
    <xf numFmtId="0" fontId="22" fillId="20" borderId="33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4" applyNumberFormat="0" applyFill="0" applyAlignment="0" applyProtection="0"/>
    <xf numFmtId="0" fontId="26" fillId="0" borderId="35" applyNumberFormat="0" applyFill="0" applyAlignment="0" applyProtection="0"/>
    <xf numFmtId="0" fontId="26" fillId="0" borderId="35" applyNumberFormat="0" applyFill="0" applyAlignment="0" applyProtection="0"/>
    <xf numFmtId="0" fontId="12" fillId="0" borderId="36" applyNumberFormat="0" applyFill="0" applyAlignment="0" applyProtection="0"/>
    <xf numFmtId="0" fontId="12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8" fillId="0" borderId="37" applyNumberFormat="0" applyFill="0" applyAlignment="0" applyProtection="0"/>
    <xf numFmtId="0" fontId="1" fillId="0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20" borderId="29" applyNumberFormat="0" applyAlignment="0" applyProtection="0"/>
    <xf numFmtId="0" fontId="40" fillId="21" borderId="30" applyNumberFormat="0" applyAlignment="0" applyProtection="0"/>
    <xf numFmtId="0" fontId="41" fillId="8" borderId="0" applyNumberFormat="0" applyBorder="0" applyAlignment="0" applyProtection="0"/>
    <xf numFmtId="178" fontId="6" fillId="0" borderId="0" applyFont="0" applyFill="0" applyBorder="0" applyAlignment="0" applyProtection="0"/>
    <xf numFmtId="0" fontId="42" fillId="0" borderId="34" applyNumberFormat="0" applyFill="0" applyAlignment="0" applyProtection="0"/>
    <xf numFmtId="0" fontId="43" fillId="0" borderId="35" applyNumberFormat="0" applyFill="0" applyAlignment="0" applyProtection="0"/>
    <xf numFmtId="0" fontId="44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  <xf numFmtId="0" fontId="2" fillId="0" borderId="0"/>
    <xf numFmtId="0" fontId="48" fillId="0" borderId="0"/>
    <xf numFmtId="0" fontId="2" fillId="0" borderId="0"/>
    <xf numFmtId="0" fontId="49" fillId="0" borderId="0"/>
    <xf numFmtId="0" fontId="49" fillId="0" borderId="0"/>
    <xf numFmtId="0" fontId="50" fillId="0" borderId="0">
      <alignment vertical="center"/>
    </xf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8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26" borderId="32" applyNumberFormat="0" applyFont="0" applyAlignment="0" applyProtection="0"/>
    <xf numFmtId="0" fontId="2" fillId="26" borderId="3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1" applyFont="1" applyFill="1" applyAlignment="1">
      <alignment vertical="center"/>
    </xf>
    <xf numFmtId="0" fontId="5" fillId="3" borderId="4" xfId="1" applyFont="1" applyFill="1" applyBorder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4" fillId="3" borderId="0" xfId="1" applyFont="1" applyFill="1"/>
    <xf numFmtId="0" fontId="4" fillId="3" borderId="0" xfId="1" applyFont="1" applyFill="1" applyAlignment="1">
      <alignment horizontal="left" vertical="center"/>
    </xf>
    <xf numFmtId="164" fontId="4" fillId="3" borderId="0" xfId="1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5" fillId="3" borderId="4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" fillId="2" borderId="9" xfId="1" applyFont="1" applyFill="1" applyBorder="1" applyAlignment="1">
      <alignment vertical="center"/>
    </xf>
    <xf numFmtId="166" fontId="4" fillId="2" borderId="10" xfId="2" applyNumberFormat="1" applyFont="1" applyFill="1" applyBorder="1" applyAlignment="1">
      <alignment horizontal="right" vertical="center"/>
    </xf>
    <xf numFmtId="165" fontId="4" fillId="2" borderId="10" xfId="2" applyFont="1" applyFill="1" applyBorder="1" applyAlignment="1">
      <alignment horizontal="right" vertical="center"/>
    </xf>
    <xf numFmtId="14" fontId="5" fillId="3" borderId="0" xfId="1" applyNumberFormat="1" applyFont="1" applyFill="1" applyAlignment="1">
      <alignment vertical="center"/>
    </xf>
    <xf numFmtId="167" fontId="4" fillId="3" borderId="0" xfId="1" applyNumberFormat="1" applyFont="1" applyFill="1" applyAlignment="1">
      <alignment vertical="center"/>
    </xf>
    <xf numFmtId="168" fontId="4" fillId="3" borderId="0" xfId="1" applyNumberFormat="1" applyFont="1" applyFill="1" applyAlignment="1">
      <alignment horizontal="left" vertical="center"/>
    </xf>
    <xf numFmtId="0" fontId="4" fillId="3" borderId="0" xfId="1" applyFont="1" applyFill="1" applyAlignment="1">
      <alignment horizontal="right" vertical="center"/>
    </xf>
    <xf numFmtId="0" fontId="4" fillId="2" borderId="5" xfId="1" applyFont="1" applyFill="1" applyBorder="1" applyAlignment="1">
      <alignment horizontal="left" vertical="center"/>
    </xf>
    <xf numFmtId="166" fontId="4" fillId="2" borderId="0" xfId="1" applyNumberFormat="1" applyFont="1" applyFill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/>
    </xf>
    <xf numFmtId="166" fontId="5" fillId="2" borderId="17" xfId="2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right" vertical="center"/>
    </xf>
    <xf numFmtId="165" fontId="4" fillId="2" borderId="0" xfId="2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left" vertical="center"/>
    </xf>
    <xf numFmtId="166" fontId="4" fillId="2" borderId="18" xfId="2" applyNumberFormat="1" applyFont="1" applyFill="1" applyBorder="1" applyAlignment="1">
      <alignment horizontal="right" vertical="center"/>
    </xf>
    <xf numFmtId="0" fontId="2" fillId="2" borderId="4" xfId="1" applyFill="1" applyBorder="1" applyAlignment="1">
      <alignment vertical="center"/>
    </xf>
    <xf numFmtId="10" fontId="2" fillId="2" borderId="5" xfId="3" applyNumberFormat="1" applyFont="1" applyFill="1" applyBorder="1" applyAlignment="1">
      <alignment horizontal="left" vertical="center"/>
    </xf>
    <xf numFmtId="166" fontId="4" fillId="2" borderId="0" xfId="2" applyNumberFormat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vertical="center"/>
    </xf>
    <xf numFmtId="10" fontId="4" fillId="2" borderId="5" xfId="3" applyNumberFormat="1" applyFont="1" applyFill="1" applyBorder="1" applyAlignment="1">
      <alignment horizontal="left" vertical="center"/>
    </xf>
    <xf numFmtId="169" fontId="4" fillId="2" borderId="10" xfId="2" applyNumberFormat="1" applyFont="1" applyFill="1" applyBorder="1" applyAlignment="1">
      <alignment horizontal="right" vertical="center"/>
    </xf>
    <xf numFmtId="170" fontId="4" fillId="2" borderId="5" xfId="1" applyNumberFormat="1" applyFont="1" applyFill="1" applyBorder="1" applyAlignment="1">
      <alignment horizontal="left" vertical="center"/>
    </xf>
    <xf numFmtId="10" fontId="4" fillId="2" borderId="5" xfId="1" applyNumberFormat="1" applyFont="1" applyFill="1" applyBorder="1" applyAlignment="1">
      <alignment horizontal="left" vertical="center"/>
    </xf>
    <xf numFmtId="9" fontId="4" fillId="2" borderId="9" xfId="1" applyNumberFormat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4" borderId="4" xfId="4" applyFont="1" applyFill="1" applyBorder="1" applyAlignment="1">
      <alignment vertical="center"/>
    </xf>
    <xf numFmtId="171" fontId="4" fillId="4" borderId="20" xfId="4" applyNumberFormat="1" applyFont="1" applyFill="1" applyBorder="1" applyAlignment="1">
      <alignment vertical="center"/>
    </xf>
    <xf numFmtId="166" fontId="4" fillId="2" borderId="21" xfId="2" applyNumberFormat="1" applyFont="1" applyFill="1" applyBorder="1" applyAlignment="1">
      <alignment horizontal="right" vertical="center"/>
    </xf>
    <xf numFmtId="172" fontId="4" fillId="2" borderId="0" xfId="2" applyNumberFormat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horizontal="left" vertical="center"/>
    </xf>
    <xf numFmtId="166" fontId="5" fillId="2" borderId="22" xfId="2" applyNumberFormat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166" fontId="4" fillId="0" borderId="18" xfId="2" applyNumberFormat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vertical="center"/>
    </xf>
    <xf numFmtId="166" fontId="4" fillId="2" borderId="16" xfId="2" applyNumberFormat="1" applyFont="1" applyFill="1" applyBorder="1" applyAlignment="1">
      <alignment horizontal="right" vertical="center"/>
    </xf>
    <xf numFmtId="0" fontId="4" fillId="2" borderId="21" xfId="1" applyFont="1" applyFill="1" applyBorder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13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166" fontId="5" fillId="2" borderId="5" xfId="2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10" fontId="4" fillId="2" borderId="17" xfId="1" applyNumberFormat="1" applyFont="1" applyFill="1" applyBorder="1" applyAlignment="1">
      <alignment vertical="center"/>
    </xf>
    <xf numFmtId="166" fontId="4" fillId="2" borderId="3" xfId="2" applyNumberFormat="1" applyFont="1" applyFill="1" applyBorder="1" applyAlignment="1">
      <alignment horizontal="right" vertical="center"/>
    </xf>
    <xf numFmtId="10" fontId="4" fillId="2" borderId="18" xfId="1" applyNumberFormat="1" applyFont="1" applyFill="1" applyBorder="1" applyAlignment="1">
      <alignment vertical="center"/>
    </xf>
    <xf numFmtId="166" fontId="4" fillId="2" borderId="5" xfId="2" applyNumberFormat="1" applyFont="1" applyFill="1" applyBorder="1" applyAlignment="1">
      <alignment horizontal="right" vertical="center"/>
    </xf>
    <xf numFmtId="0" fontId="5" fillId="2" borderId="23" xfId="1" applyFont="1" applyFill="1" applyBorder="1" applyAlignment="1">
      <alignment vertical="center"/>
    </xf>
    <xf numFmtId="10" fontId="5" fillId="2" borderId="21" xfId="1" applyNumberFormat="1" applyFont="1" applyFill="1" applyBorder="1" applyAlignment="1">
      <alignment vertical="center"/>
    </xf>
    <xf numFmtId="166" fontId="5" fillId="2" borderId="24" xfId="1" applyNumberFormat="1" applyFont="1" applyFill="1" applyBorder="1" applyAlignment="1">
      <alignment horizontal="right" vertical="center"/>
    </xf>
    <xf numFmtId="10" fontId="4" fillId="2" borderId="0" xfId="1" applyNumberFormat="1" applyFont="1" applyFill="1" applyAlignment="1">
      <alignment vertical="center"/>
    </xf>
    <xf numFmtId="0" fontId="5" fillId="2" borderId="25" xfId="1" applyFont="1" applyFill="1" applyBorder="1" applyAlignment="1">
      <alignment vertical="center"/>
    </xf>
    <xf numFmtId="10" fontId="4" fillId="2" borderId="26" xfId="1" applyNumberFormat="1" applyFont="1" applyFill="1" applyBorder="1" applyAlignment="1">
      <alignment vertical="center"/>
    </xf>
    <xf numFmtId="166" fontId="5" fillId="2" borderId="27" xfId="1" applyNumberFormat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14" fontId="4" fillId="2" borderId="28" xfId="1" applyNumberFormat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166" fontId="2" fillId="0" borderId="22" xfId="2" applyNumberFormat="1" applyFont="1" applyFill="1" applyBorder="1" applyAlignment="1">
      <alignment horizontal="right" vertical="center"/>
    </xf>
    <xf numFmtId="166" fontId="4" fillId="2" borderId="22" xfId="1" applyNumberFormat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4" fillId="5" borderId="0" xfId="1" applyFont="1" applyFill="1" applyAlignment="1">
      <alignment vertical="center"/>
    </xf>
    <xf numFmtId="0" fontId="4" fillId="5" borderId="22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9" fillId="28" borderId="38" xfId="0" applyFont="1" applyFill="1" applyBorder="1" applyAlignment="1">
      <alignment horizontal="left" vertical="center" wrapText="1"/>
    </xf>
    <xf numFmtId="0" fontId="32" fillId="0" borderId="41" xfId="0" applyFont="1" applyBorder="1" applyAlignment="1">
      <alignment vertical="top" wrapText="1"/>
    </xf>
    <xf numFmtId="0" fontId="31" fillId="0" borderId="41" xfId="0" applyFont="1" applyBorder="1" applyAlignment="1">
      <alignment horizontal="right" vertical="top"/>
    </xf>
    <xf numFmtId="8" fontId="31" fillId="0" borderId="41" xfId="0" applyNumberFormat="1" applyFont="1" applyBorder="1" applyAlignment="1">
      <alignment vertical="top"/>
    </xf>
    <xf numFmtId="0" fontId="31" fillId="0" borderId="41" xfId="0" applyFont="1" applyBorder="1" applyAlignment="1">
      <alignment vertical="top" wrapText="1"/>
    </xf>
    <xf numFmtId="10" fontId="31" fillId="0" borderId="41" xfId="0" applyNumberFormat="1" applyFont="1" applyBorder="1" applyAlignment="1">
      <alignment vertical="top" wrapText="1"/>
    </xf>
    <xf numFmtId="0" fontId="31" fillId="29" borderId="41" xfId="0" applyFont="1" applyFill="1" applyBorder="1" applyAlignment="1">
      <alignment vertical="top" wrapText="1"/>
    </xf>
    <xf numFmtId="0" fontId="32" fillId="29" borderId="41" xfId="0" applyFont="1" applyFill="1" applyBorder="1" applyAlignment="1">
      <alignment vertical="top" wrapText="1"/>
    </xf>
    <xf numFmtId="8" fontId="31" fillId="29" borderId="41" xfId="0" applyNumberFormat="1" applyFont="1" applyFill="1" applyBorder="1" applyAlignment="1">
      <alignment vertical="top"/>
    </xf>
    <xf numFmtId="10" fontId="31" fillId="29" borderId="41" xfId="0" applyNumberFormat="1" applyFont="1" applyFill="1" applyBorder="1" applyAlignment="1">
      <alignment vertical="top" wrapText="1"/>
    </xf>
    <xf numFmtId="0" fontId="29" fillId="28" borderId="45" xfId="0" applyFont="1" applyFill="1" applyBorder="1" applyAlignment="1">
      <alignment horizontal="left" vertical="center" wrapText="1"/>
    </xf>
    <xf numFmtId="0" fontId="29" fillId="28" borderId="46" xfId="0" applyFont="1" applyFill="1" applyBorder="1" applyAlignment="1">
      <alignment horizontal="left" vertical="center" wrapText="1"/>
    </xf>
    <xf numFmtId="0" fontId="32" fillId="0" borderId="47" xfId="0" applyFont="1" applyBorder="1" applyAlignment="1">
      <alignment vertical="top" wrapText="1"/>
    </xf>
    <xf numFmtId="8" fontId="31" fillId="0" borderId="47" xfId="0" applyNumberFormat="1" applyFont="1" applyBorder="1" applyAlignment="1">
      <alignment vertical="top"/>
    </xf>
    <xf numFmtId="0" fontId="31" fillId="0" borderId="47" xfId="0" applyFont="1" applyBorder="1" applyAlignment="1">
      <alignment vertical="top" wrapText="1"/>
    </xf>
    <xf numFmtId="0" fontId="0" fillId="0" borderId="48" xfId="0" applyBorder="1"/>
    <xf numFmtId="17" fontId="33" fillId="0" borderId="0" xfId="0" applyNumberFormat="1" applyFont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4" fillId="0" borderId="13" xfId="1" applyFont="1" applyBorder="1"/>
    <xf numFmtId="0" fontId="4" fillId="0" borderId="12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0" fillId="28" borderId="42" xfId="0" applyFont="1" applyFill="1" applyBorder="1" applyAlignment="1">
      <alignment horizontal="center" vertical="center" wrapText="1"/>
    </xf>
    <xf numFmtId="0" fontId="30" fillId="28" borderId="43" xfId="0" applyFont="1" applyFill="1" applyBorder="1" applyAlignment="1">
      <alignment horizontal="center" vertical="center" wrapText="1"/>
    </xf>
    <xf numFmtId="0" fontId="30" fillId="28" borderId="44" xfId="0" applyFont="1" applyFill="1" applyBorder="1" applyAlignment="1">
      <alignment horizontal="center" vertical="center" wrapText="1"/>
    </xf>
    <xf numFmtId="0" fontId="29" fillId="28" borderId="39" xfId="0" applyFont="1" applyFill="1" applyBorder="1" applyAlignment="1">
      <alignment horizontal="left" vertical="center" wrapText="1"/>
    </xf>
    <xf numFmtId="0" fontId="29" fillId="28" borderId="40" xfId="0" applyFont="1" applyFill="1" applyBorder="1" applyAlignment="1">
      <alignment horizontal="left" vertical="center" wrapText="1"/>
    </xf>
    <xf numFmtId="166" fontId="4" fillId="2" borderId="5" xfId="1" applyNumberFormat="1" applyFont="1" applyFill="1" applyBorder="1" applyAlignment="1">
      <alignment vertical="center"/>
    </xf>
    <xf numFmtId="17" fontId="35" fillId="0" borderId="0" xfId="0" applyNumberFormat="1" applyFont="1" applyAlignment="1">
      <alignment vertical="center" wrapText="1"/>
    </xf>
    <xf numFmtId="10" fontId="31" fillId="0" borderId="47" xfId="0" applyNumberFormat="1" applyFont="1" applyBorder="1" applyAlignment="1">
      <alignment vertical="top" wrapText="1"/>
    </xf>
    <xf numFmtId="0" fontId="31" fillId="0" borderId="41" xfId="0" applyFont="1" applyBorder="1" applyAlignment="1">
      <alignment vertical="top"/>
    </xf>
    <xf numFmtId="0" fontId="31" fillId="0" borderId="47" xfId="0" applyFont="1" applyBorder="1" applyAlignment="1">
      <alignment vertical="top"/>
    </xf>
    <xf numFmtId="0" fontId="31" fillId="0" borderId="47" xfId="0" applyFont="1" applyBorder="1" applyAlignment="1">
      <alignment horizontal="right" vertical="top"/>
    </xf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0" fillId="0" borderId="22" xfId="123" applyFont="1" applyBorder="1"/>
    <xf numFmtId="0" fontId="1" fillId="0" borderId="22" xfId="123" applyBorder="1"/>
    <xf numFmtId="3" fontId="0" fillId="0" borderId="22" xfId="0" applyNumberFormat="1" applyBorder="1"/>
    <xf numFmtId="3" fontId="1" fillId="0" borderId="22" xfId="97" applyNumberFormat="1" applyBorder="1"/>
    <xf numFmtId="0" fontId="34" fillId="0" borderId="22" xfId="0" applyFont="1" applyFill="1" applyBorder="1" applyAlignment="1">
      <alignment horizontal="center"/>
    </xf>
    <xf numFmtId="3" fontId="0" fillId="0" borderId="49" xfId="0" applyNumberFormat="1" applyBorder="1"/>
    <xf numFmtId="0" fontId="34" fillId="0" borderId="0" xfId="0" applyFont="1" applyAlignment="1">
      <alignment horizontal="center"/>
    </xf>
    <xf numFmtId="0" fontId="0" fillId="0" borderId="22" xfId="0" applyBorder="1"/>
    <xf numFmtId="0" fontId="1" fillId="0" borderId="22" xfId="123" applyFont="1" applyBorder="1"/>
    <xf numFmtId="184" fontId="36" fillId="0" borderId="22" xfId="0" applyNumberFormat="1" applyFont="1" applyBorder="1" applyAlignment="1">
      <alignment horizontal="center"/>
    </xf>
    <xf numFmtId="3" fontId="0" fillId="0" borderId="17" xfId="0" applyNumberFormat="1" applyBorder="1"/>
    <xf numFmtId="0" fontId="34" fillId="0" borderId="22" xfId="0" applyFont="1" applyBorder="1"/>
    <xf numFmtId="0" fontId="0" fillId="0" borderId="50" xfId="0" applyFont="1" applyBorder="1"/>
    <xf numFmtId="0" fontId="0" fillId="0" borderId="51" xfId="0" applyFont="1" applyBorder="1"/>
    <xf numFmtId="0" fontId="0" fillId="0" borderId="52" xfId="0" applyFont="1" applyBorder="1"/>
    <xf numFmtId="0" fontId="53" fillId="0" borderId="53" xfId="0" applyFont="1" applyBorder="1" applyAlignment="1" applyProtection="1">
      <alignment horizontal="left"/>
    </xf>
    <xf numFmtId="0" fontId="53" fillId="0" borderId="0" xfId="0" applyFont="1" applyBorder="1"/>
    <xf numFmtId="0" fontId="0" fillId="0" borderId="0" xfId="0" applyFont="1" applyBorder="1"/>
    <xf numFmtId="0" fontId="0" fillId="0" borderId="54" xfId="0" applyFont="1" applyBorder="1"/>
    <xf numFmtId="0" fontId="0" fillId="0" borderId="53" xfId="0" applyFont="1" applyBorder="1"/>
    <xf numFmtId="0" fontId="53" fillId="0" borderId="0" xfId="0" applyFont="1" applyBorder="1" applyAlignment="1" applyProtection="1">
      <alignment horizontal="left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54" fillId="0" borderId="0" xfId="0" applyFont="1" applyBorder="1" applyAlignment="1" applyProtection="1">
      <alignment horizontal="left"/>
    </xf>
    <xf numFmtId="0" fontId="55" fillId="0" borderId="0" xfId="0" applyFont="1" applyBorder="1"/>
    <xf numFmtId="0" fontId="0" fillId="0" borderId="0" xfId="0" applyFont="1" applyBorder="1" applyAlignment="1" applyProtection="1">
      <alignment horizontal="fill"/>
    </xf>
    <xf numFmtId="3" fontId="0" fillId="0" borderId="0" xfId="0" applyNumberFormat="1" applyFont="1" applyBorder="1"/>
    <xf numFmtId="0" fontId="53" fillId="0" borderId="53" xfId="0" applyFont="1" applyBorder="1"/>
    <xf numFmtId="0" fontId="53" fillId="0" borderId="55" xfId="0" applyFont="1" applyBorder="1"/>
    <xf numFmtId="0" fontId="53" fillId="0" borderId="56" xfId="0" applyFont="1" applyBorder="1" applyAlignment="1">
      <alignment horizontal="center"/>
    </xf>
    <xf numFmtId="0" fontId="53" fillId="0" borderId="57" xfId="0" applyFont="1" applyBorder="1" applyAlignment="1">
      <alignment horizontal="center"/>
    </xf>
    <xf numFmtId="0" fontId="53" fillId="0" borderId="58" xfId="0" applyFont="1" applyBorder="1" applyAlignment="1">
      <alignment horizontal="center"/>
    </xf>
    <xf numFmtId="0" fontId="53" fillId="0" borderId="59" xfId="0" applyFont="1" applyBorder="1" applyAlignment="1">
      <alignment horizontal="center"/>
    </xf>
    <xf numFmtId="0" fontId="53" fillId="0" borderId="60" xfId="0" applyFont="1" applyBorder="1" applyAlignment="1">
      <alignment horizontal="center"/>
    </xf>
    <xf numFmtId="0" fontId="53" fillId="0" borderId="61" xfId="0" applyFont="1" applyBorder="1"/>
    <xf numFmtId="0" fontId="53" fillId="0" borderId="62" xfId="0" applyFont="1" applyBorder="1"/>
    <xf numFmtId="0" fontId="53" fillId="0" borderId="63" xfId="0" applyFont="1" applyBorder="1"/>
    <xf numFmtId="0" fontId="53" fillId="0" borderId="62" xfId="0" applyFont="1" applyBorder="1" applyAlignment="1">
      <alignment horizontal="center"/>
    </xf>
    <xf numFmtId="0" fontId="53" fillId="0" borderId="63" xfId="0" applyFont="1" applyBorder="1" applyAlignment="1">
      <alignment horizontal="center"/>
    </xf>
    <xf numFmtId="0" fontId="53" fillId="0" borderId="64" xfId="0" applyFont="1" applyBorder="1" applyAlignment="1">
      <alignment horizontal="center"/>
    </xf>
    <xf numFmtId="0" fontId="0" fillId="0" borderId="65" xfId="0" applyFont="1" applyBorder="1"/>
    <xf numFmtId="3" fontId="0" fillId="0" borderId="66" xfId="0" applyNumberFormat="1" applyFont="1" applyBorder="1" applyAlignment="1">
      <alignment horizontal="center"/>
    </xf>
    <xf numFmtId="3" fontId="0" fillId="0" borderId="67" xfId="0" applyNumberFormat="1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53" fillId="0" borderId="65" xfId="0" applyFont="1" applyBorder="1"/>
    <xf numFmtId="3" fontId="53" fillId="0" borderId="66" xfId="0" applyNumberFormat="1" applyFont="1" applyBorder="1" applyAlignment="1">
      <alignment horizontal="center"/>
    </xf>
    <xf numFmtId="0" fontId="53" fillId="0" borderId="67" xfId="0" applyFont="1" applyBorder="1" applyAlignment="1">
      <alignment horizontal="center"/>
    </xf>
    <xf numFmtId="14" fontId="53" fillId="0" borderId="0" xfId="0" applyNumberFormat="1" applyFont="1" applyBorder="1"/>
  </cellXfs>
  <cellStyles count="203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akcent 1" xfId="124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Advertencia" xfId="125"/>
    <cellStyle name="Buena 2" xfId="41"/>
    <cellStyle name="Buena 3" xfId="42"/>
    <cellStyle name="Calcular" xfId="126"/>
    <cellStyle name="Cálculo 2" xfId="43"/>
    <cellStyle name="Cálculo 3" xfId="44"/>
    <cellStyle name="Celda comprob." xfId="127"/>
    <cellStyle name="Celda de comprobación 2" xfId="45"/>
    <cellStyle name="Celda de comprobación 3" xfId="46"/>
    <cellStyle name="Celda vinculada 2" xfId="47"/>
    <cellStyle name="Celda vinculada 3" xfId="48"/>
    <cellStyle name="Comma_RESPALDO BANCO" xfId="49"/>
    <cellStyle name="Correcto" xfId="128"/>
    <cellStyle name="Currency 2" xfId="129"/>
    <cellStyle name="Encabez. 1" xfId="130"/>
    <cellStyle name="Encabez. 2" xfId="131"/>
    <cellStyle name="Encabezado 3" xfId="132"/>
    <cellStyle name="Encabezado 4 2" xfId="50"/>
    <cellStyle name="Encabezado 4 3" xfId="51"/>
    <cellStyle name="Énfasis1 2" xfId="52"/>
    <cellStyle name="Énfasis1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xplicación" xfId="133"/>
    <cellStyle name="Hipervínculo 2" xfId="67"/>
    <cellStyle name="Hipervínculo 3" xfId="134"/>
    <cellStyle name="Hipervínculo 4" xfId="135"/>
    <cellStyle name="Incorrecto 2" xfId="68"/>
    <cellStyle name="Incorrecto 3" xfId="69"/>
    <cellStyle name="Millares [0] 2" xfId="70"/>
    <cellStyle name="Millares [0] 3" xfId="71"/>
    <cellStyle name="Millares [0] 3 2" xfId="72"/>
    <cellStyle name="Millares 10" xfId="136"/>
    <cellStyle name="Millares 11" xfId="137"/>
    <cellStyle name="Millares 2" xfId="73"/>
    <cellStyle name="Millares 2 2" xfId="74"/>
    <cellStyle name="Millares 2 2 2" xfId="138"/>
    <cellStyle name="Millares 2 3" xfId="139"/>
    <cellStyle name="Millares 2 3 2" xfId="140"/>
    <cellStyle name="Millares 2 4" xfId="141"/>
    <cellStyle name="Millares 2 4 2" xfId="142"/>
    <cellStyle name="Millares 2 5" xfId="143"/>
    <cellStyle name="Millares 2 6" xfId="144"/>
    <cellStyle name="Millares 3" xfId="75"/>
    <cellStyle name="Millares 3 2" xfId="145"/>
    <cellStyle name="Millares 3 2 2" xfId="146"/>
    <cellStyle name="Millares 3 3" xfId="147"/>
    <cellStyle name="Millares 4" xfId="148"/>
    <cellStyle name="Millares 4 2" xfId="149"/>
    <cellStyle name="Millares 5" xfId="150"/>
    <cellStyle name="Millares 5 2" xfId="151"/>
    <cellStyle name="Millares 6" xfId="152"/>
    <cellStyle name="Millares 7" xfId="153"/>
    <cellStyle name="Millares 8" xfId="154"/>
    <cellStyle name="Millares 9" xfId="155"/>
    <cellStyle name="Millares_Formato Liquidación Sueldos" xfId="2"/>
    <cellStyle name="Moneda [0] 2" xfId="76"/>
    <cellStyle name="Moneda [0] 2 2" xfId="77"/>
    <cellStyle name="Moneda [0] 3" xfId="78"/>
    <cellStyle name="Moneda [0] 4" xfId="79"/>
    <cellStyle name="Moneda 2" xfId="80"/>
    <cellStyle name="Moneda 2 2" xfId="81"/>
    <cellStyle name="Moneda 2 3" xfId="156"/>
    <cellStyle name="Moneda 2 4" xfId="157"/>
    <cellStyle name="Moneda 3" xfId="82"/>
    <cellStyle name="Moneda 3 2" xfId="158"/>
    <cellStyle name="Moneda 4" xfId="83"/>
    <cellStyle name="Moneda 5" xfId="159"/>
    <cellStyle name="Neutral 2" xfId="84"/>
    <cellStyle name="Neutral 3" xfId="85"/>
    <cellStyle name="Normal" xfId="0" builtinId="0"/>
    <cellStyle name="Normal 10" xfId="86"/>
    <cellStyle name="Normal 11" xfId="87"/>
    <cellStyle name="Normal 12" xfId="88"/>
    <cellStyle name="Normal 13" xfId="89"/>
    <cellStyle name="Normal 14" xfId="90"/>
    <cellStyle name="Normal 15" xfId="160"/>
    <cellStyle name="Normal 16" xfId="161"/>
    <cellStyle name="Normal 17" xfId="162"/>
    <cellStyle name="Normal 17 2" xfId="163"/>
    <cellStyle name="Normal 18" xfId="164"/>
    <cellStyle name="Normal 19" xfId="165"/>
    <cellStyle name="Normal 2" xfId="1"/>
    <cellStyle name="Normal 2 2" xfId="91"/>
    <cellStyle name="Normal 2 2 2" xfId="166"/>
    <cellStyle name="Normal 2 2 2 2" xfId="167"/>
    <cellStyle name="Normal 2 2 2 3" xfId="168"/>
    <cellStyle name="Normal 2 2 3" xfId="169"/>
    <cellStyle name="Normal 2 2 4" xfId="170"/>
    <cellStyle name="Normal 2 2 4 2" xfId="171"/>
    <cellStyle name="Normal 2 3" xfId="92"/>
    <cellStyle name="Normal 2 3 2" xfId="172"/>
    <cellStyle name="Normal 2 3 2 2" xfId="173"/>
    <cellStyle name="Normal 2 3 3" xfId="174"/>
    <cellStyle name="Normal 2 4" xfId="93"/>
    <cellStyle name="Normal 2 4 2" xfId="175"/>
    <cellStyle name="Normal 2 5" xfId="176"/>
    <cellStyle name="Normal 2 6" xfId="177"/>
    <cellStyle name="Normal 2 7" xfId="178"/>
    <cellStyle name="Normal 2 7 2" xfId="179"/>
    <cellStyle name="Normal 2 8" xfId="180"/>
    <cellStyle name="Normal 2_Copia de VENTAS SEPTIEMBRE 2012-1" xfId="94"/>
    <cellStyle name="Normal 3" xfId="95"/>
    <cellStyle name="Normal 3 2" xfId="96"/>
    <cellStyle name="Normal 3 2 2" xfId="123"/>
    <cellStyle name="Normal 3 3" xfId="97"/>
    <cellStyle name="Normal 3 3 2" xfId="181"/>
    <cellStyle name="Normal 3 3 2 2" xfId="182"/>
    <cellStyle name="Normal 3 4" xfId="183"/>
    <cellStyle name="Normal 3 5" xfId="184"/>
    <cellStyle name="Normal 4" xfId="98"/>
    <cellStyle name="Normal 4 2" xfId="185"/>
    <cellStyle name="Normal 4 2 2" xfId="186"/>
    <cellStyle name="Normal 4 3" xfId="187"/>
    <cellStyle name="Normal 5" xfId="99"/>
    <cellStyle name="Normal 5 2" xfId="188"/>
    <cellStyle name="Normal 5 3" xfId="189"/>
    <cellStyle name="Normal 6" xfId="100"/>
    <cellStyle name="Normal 6 2" xfId="101"/>
    <cellStyle name="Normal 6 2 2" xfId="190"/>
    <cellStyle name="Normal 6 3" xfId="102"/>
    <cellStyle name="Normal 7" xfId="103"/>
    <cellStyle name="Normal 8" xfId="104"/>
    <cellStyle name="Normal 9" xfId="105"/>
    <cellStyle name="Normal 9 2" xfId="191"/>
    <cellStyle name="Normal_LIQUIDACIONES DE SUELDO JULIO 2012  PAOA" xfId="4"/>
    <cellStyle name="Nota" xfId="192"/>
    <cellStyle name="Nota 2" xfId="193"/>
    <cellStyle name="Notas 2" xfId="106"/>
    <cellStyle name="Notas 3" xfId="107"/>
    <cellStyle name="Porcentaje 2" xfId="3"/>
    <cellStyle name="Porcentaje 2 2" xfId="194"/>
    <cellStyle name="Porcentaje 2 3" xfId="195"/>
    <cellStyle name="Porcentaje 3" xfId="196"/>
    <cellStyle name="Porcentaje 3 2" xfId="197"/>
    <cellStyle name="Porcentual 2" xfId="198"/>
    <cellStyle name="Porcentual 2 2" xfId="199"/>
    <cellStyle name="Porcentual 2 2 2" xfId="200"/>
    <cellStyle name="Porcentual 2 3" xfId="201"/>
    <cellStyle name="Porcentual 2 3 2" xfId="202"/>
    <cellStyle name="Salida 2" xfId="108"/>
    <cellStyle name="Salida 3" xfId="109"/>
    <cellStyle name="Texto de advertencia 2" xfId="110"/>
    <cellStyle name="Texto de advertencia 3" xfId="111"/>
    <cellStyle name="Texto explicativo 2" xfId="112"/>
    <cellStyle name="Texto explicativo 3" xfId="113"/>
    <cellStyle name="Título 1 2" xfId="114"/>
    <cellStyle name="Título 2 2" xfId="115"/>
    <cellStyle name="Título 2 3" xfId="116"/>
    <cellStyle name="Título 3 2" xfId="117"/>
    <cellStyle name="Título 3 3" xfId="118"/>
    <cellStyle name="Título 4" xfId="119"/>
    <cellStyle name="Título 5" xfId="120"/>
    <cellStyle name="Total 2" xfId="121"/>
    <cellStyle name="Total 3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RENTA%20AT%202024/GRUPO%20PAPA/DE%20VAL%20%20LTDA%20AT%202024%2014%20D3%20al%201003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MPONIBLE AT 2023"/>
      <sheetName val="R18 14 AT 2023"/>
      <sheetName val="RREE  AT 2023 "/>
      <sheetName val="balance 2023"/>
      <sheetName val="retiros o dividendos ejercicio"/>
      <sheetName val="BASE IMPONIBLE"/>
      <sheetName val="R17 14 D3"/>
      <sheetName val="R19 14 D3"/>
      <sheetName val="R18 14 D3"/>
      <sheetName val="RREE "/>
      <sheetName val="ddjj1909"/>
      <sheetName val="ddjj 1948 final"/>
      <sheetName val=" R6  14 D3"/>
      <sheetName val="R20 14 D3"/>
      <sheetName val="R21 14 D3"/>
      <sheetName val="F-22 empresa"/>
      <sheetName val="F-22 elizabeth"/>
      <sheetName val="F-22 ganina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6"/>
  <sheetViews>
    <sheetView zoomScale="85" zoomScaleNormal="85" workbookViewId="0">
      <selection activeCell="N4" sqref="N4:AA37"/>
    </sheetView>
  </sheetViews>
  <sheetFormatPr baseColWidth="10" defaultColWidth="11.42578125" defaultRowHeight="12"/>
  <cols>
    <col min="1" max="1" width="31.28515625" style="83" customWidth="1"/>
    <col min="2" max="2" width="9.5703125" style="83" customWidth="1"/>
    <col min="3" max="3" width="11.85546875" style="83" customWidth="1"/>
    <col min="4" max="4" width="2.42578125" style="83" customWidth="1"/>
    <col min="5" max="5" width="13" style="83" customWidth="1"/>
    <col min="6" max="6" width="12.28515625" style="83" customWidth="1"/>
    <col min="7" max="7" width="12.42578125" style="83" bestFit="1" customWidth="1"/>
    <col min="8" max="8" width="4" style="83" customWidth="1"/>
    <col min="9" max="10" width="11.42578125" style="83" hidden="1" customWidth="1"/>
    <col min="11" max="11" width="14.5703125" style="83" hidden="1" customWidth="1"/>
    <col min="12" max="12" width="12.28515625" style="83" customWidth="1"/>
    <col min="13" max="14" width="11.42578125" style="83"/>
    <col min="15" max="15" width="13.42578125" style="83" customWidth="1"/>
    <col min="16" max="16" width="12.5703125" style="83" customWidth="1"/>
    <col min="17" max="17" width="15.42578125" style="83" customWidth="1"/>
    <col min="18" max="18" width="15.28515625" style="83" customWidth="1"/>
    <col min="19" max="19" width="11.42578125" style="83"/>
    <col min="20" max="20" width="12.7109375" style="83" bestFit="1" customWidth="1"/>
    <col min="21" max="22" width="11.42578125" style="83"/>
    <col min="23" max="23" width="14.28515625" style="83" bestFit="1" customWidth="1"/>
    <col min="24" max="24" width="21" style="83" bestFit="1" customWidth="1"/>
    <col min="25" max="25" width="13.5703125" style="83" bestFit="1" customWidth="1"/>
    <col min="26" max="26" width="12.7109375" style="83" bestFit="1" customWidth="1"/>
    <col min="27" max="16384" width="11.42578125" style="83"/>
  </cols>
  <sheetData>
    <row r="1" spans="1:27" s="1" customFormat="1" ht="14.25" customHeight="1">
      <c r="A1" s="111" t="s">
        <v>71</v>
      </c>
      <c r="B1" s="112"/>
      <c r="C1" s="112"/>
      <c r="D1" s="112"/>
      <c r="E1" s="112"/>
      <c r="F1" s="112"/>
      <c r="G1" s="113"/>
    </row>
    <row r="2" spans="1:27" s="1" customFormat="1" ht="12.75" customHeight="1">
      <c r="A2" s="101" t="s">
        <v>0</v>
      </c>
      <c r="B2" s="102"/>
      <c r="C2" s="102"/>
      <c r="D2" s="102"/>
      <c r="E2" s="102"/>
      <c r="F2" s="102"/>
      <c r="G2" s="103"/>
    </row>
    <row r="3" spans="1:27" s="1" customFormat="1" ht="12.75" thickBot="1">
      <c r="A3" s="104" t="s">
        <v>66</v>
      </c>
      <c r="B3" s="105"/>
      <c r="C3" s="105"/>
      <c r="D3" s="105"/>
      <c r="E3" s="105"/>
      <c r="F3" s="105"/>
      <c r="G3" s="106"/>
    </row>
    <row r="4" spans="1:27" s="1" customFormat="1" ht="15">
      <c r="A4" s="2" t="s">
        <v>1</v>
      </c>
      <c r="B4" s="3" t="s">
        <v>70</v>
      </c>
      <c r="C4" s="4"/>
      <c r="D4" s="5"/>
      <c r="E4" s="6"/>
      <c r="F4" s="7"/>
      <c r="G4" s="8"/>
      <c r="I4" s="9"/>
      <c r="J4" s="10"/>
      <c r="K4" s="11"/>
      <c r="N4" s="141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3"/>
    </row>
    <row r="5" spans="1:27" s="1" customFormat="1" ht="15.75">
      <c r="A5" s="12" t="s">
        <v>2</v>
      </c>
      <c r="B5" s="13" t="s">
        <v>69</v>
      </c>
      <c r="C5" s="4"/>
      <c r="D5" s="5"/>
      <c r="E5" s="14"/>
      <c r="F5" s="13"/>
      <c r="G5" s="8"/>
      <c r="I5" s="15" t="s">
        <v>3</v>
      </c>
      <c r="K5" s="16">
        <v>410000</v>
      </c>
      <c r="N5" s="144" t="s">
        <v>112</v>
      </c>
      <c r="O5" s="145"/>
      <c r="P5" s="145"/>
      <c r="Q5" s="145"/>
      <c r="R5" s="145"/>
      <c r="S5" s="145"/>
      <c r="T5" s="145"/>
      <c r="U5" s="146"/>
      <c r="V5" s="146"/>
      <c r="W5" s="146"/>
      <c r="X5" s="146"/>
      <c r="Y5" s="146"/>
      <c r="Z5" s="146"/>
      <c r="AA5" s="147"/>
    </row>
    <row r="6" spans="1:27" s="1" customFormat="1" ht="15.75">
      <c r="A6" s="12" t="s">
        <v>4</v>
      </c>
      <c r="B6" s="13" t="s">
        <v>5</v>
      </c>
      <c r="C6" s="7"/>
      <c r="D6" s="5"/>
      <c r="E6" s="14"/>
      <c r="F6" s="14"/>
      <c r="G6" s="8"/>
      <c r="I6" s="15"/>
      <c r="K6" s="17">
        <v>4.75</v>
      </c>
      <c r="N6" s="144" t="s">
        <v>113</v>
      </c>
      <c r="O6" s="145"/>
      <c r="P6" s="145"/>
      <c r="Q6" s="145"/>
      <c r="R6" s="145"/>
      <c r="S6" s="145"/>
      <c r="T6" s="145"/>
      <c r="U6" s="146"/>
      <c r="V6" s="146"/>
      <c r="W6" s="146"/>
      <c r="X6" s="146"/>
      <c r="Y6" s="146"/>
      <c r="Z6" s="146"/>
      <c r="AA6" s="147"/>
    </row>
    <row r="7" spans="1:27" s="1" customFormat="1" ht="15.75">
      <c r="A7" s="12" t="s">
        <v>6</v>
      </c>
      <c r="B7" s="18" t="s">
        <v>67</v>
      </c>
      <c r="C7" s="19"/>
      <c r="D7" s="5"/>
      <c r="E7" s="14"/>
      <c r="F7" s="14"/>
      <c r="G7" s="8"/>
      <c r="I7" s="15"/>
      <c r="K7" s="16">
        <f>+K5*K6</f>
        <v>1947500</v>
      </c>
      <c r="N7" s="144" t="s">
        <v>114</v>
      </c>
      <c r="O7" s="145"/>
      <c r="P7" s="145"/>
      <c r="Q7" s="145"/>
      <c r="R7" s="145"/>
      <c r="S7" s="145"/>
      <c r="T7" s="145"/>
      <c r="U7" s="146"/>
      <c r="V7" s="146"/>
      <c r="W7" s="146"/>
      <c r="X7" s="146"/>
      <c r="Y7" s="146"/>
      <c r="Z7" s="146"/>
      <c r="AA7" s="147"/>
    </row>
    <row r="8" spans="1:27" s="1" customFormat="1" ht="15.75">
      <c r="A8" s="12" t="s">
        <v>7</v>
      </c>
      <c r="B8" s="13" t="s">
        <v>72</v>
      </c>
      <c r="C8" s="4"/>
      <c r="D8" s="5"/>
      <c r="E8" s="14"/>
      <c r="F8" s="14"/>
      <c r="G8" s="8"/>
      <c r="I8" s="15"/>
      <c r="K8" s="16">
        <v>12</v>
      </c>
      <c r="N8" s="144" t="s">
        <v>115</v>
      </c>
      <c r="O8" s="145"/>
      <c r="P8" s="145"/>
      <c r="Q8" s="145"/>
      <c r="R8" s="145"/>
      <c r="S8" s="145"/>
      <c r="T8" s="145"/>
      <c r="U8" s="146"/>
      <c r="V8" s="146"/>
      <c r="W8" s="146"/>
      <c r="X8" s="146"/>
      <c r="Y8" s="146"/>
      <c r="Z8" s="146"/>
      <c r="AA8" s="147"/>
    </row>
    <row r="9" spans="1:27" s="1" customFormat="1" ht="15.75">
      <c r="A9" s="12" t="s">
        <v>8</v>
      </c>
      <c r="B9" s="13"/>
      <c r="C9" s="20">
        <v>30</v>
      </c>
      <c r="D9" s="5"/>
      <c r="E9" s="21"/>
      <c r="F9" s="21"/>
      <c r="G9" s="22"/>
      <c r="H9" s="23"/>
      <c r="I9" s="15"/>
      <c r="K9" s="16">
        <f>+K7/K8</f>
        <v>162291.66666666666</v>
      </c>
      <c r="N9" s="148"/>
      <c r="O9" s="146"/>
      <c r="P9" s="146"/>
      <c r="Q9" s="146"/>
      <c r="R9" s="146"/>
      <c r="S9" s="146"/>
      <c r="T9" s="146"/>
      <c r="U9" s="146"/>
      <c r="V9" s="146"/>
      <c r="W9" s="146"/>
      <c r="X9" s="149" t="s">
        <v>116</v>
      </c>
      <c r="Y9" s="150" t="s">
        <v>117</v>
      </c>
      <c r="Z9" s="151">
        <v>1</v>
      </c>
      <c r="AA9" s="147"/>
    </row>
    <row r="10" spans="1:27" s="1" customFormat="1" ht="16.5" thickBot="1">
      <c r="A10" s="107" t="s">
        <v>9</v>
      </c>
      <c r="B10" s="108"/>
      <c r="C10" s="109"/>
      <c r="E10" s="107" t="s">
        <v>10</v>
      </c>
      <c r="F10" s="110"/>
      <c r="G10" s="109"/>
      <c r="I10" s="24"/>
      <c r="J10" s="25"/>
      <c r="K10" s="26"/>
      <c r="N10" s="148"/>
      <c r="O10" s="146"/>
      <c r="P10" s="146"/>
      <c r="Q10" s="146"/>
      <c r="R10" s="146"/>
      <c r="S10" s="146"/>
      <c r="T10" s="146"/>
      <c r="U10" s="146"/>
      <c r="V10" s="146"/>
      <c r="W10" s="146"/>
      <c r="X10" s="145"/>
      <c r="Y10" s="177">
        <v>45412</v>
      </c>
      <c r="Z10" s="146"/>
      <c r="AA10" s="147"/>
    </row>
    <row r="11" spans="1:27" s="1" customFormat="1" ht="15">
      <c r="A11" s="27" t="s">
        <v>11</v>
      </c>
      <c r="B11" s="27"/>
      <c r="C11" s="28">
        <v>2500000</v>
      </c>
      <c r="E11" s="29" t="s">
        <v>12</v>
      </c>
      <c r="F11" s="30"/>
      <c r="G11" s="31"/>
      <c r="L11" s="32"/>
      <c r="N11" s="148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7"/>
    </row>
    <row r="12" spans="1:27" s="1" customFormat="1" ht="15.75" thickBot="1">
      <c r="A12" s="33" t="s">
        <v>13</v>
      </c>
      <c r="B12" s="33"/>
      <c r="C12" s="34"/>
      <c r="E12" s="35" t="s">
        <v>53</v>
      </c>
      <c r="F12" s="36">
        <v>0.1144</v>
      </c>
      <c r="G12" s="34">
        <f>+F12*C21</f>
        <v>286000</v>
      </c>
      <c r="L12" s="37"/>
      <c r="N12" s="148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s="1" customFormat="1" ht="15.75">
      <c r="A13" s="33" t="s">
        <v>14</v>
      </c>
      <c r="B13" s="33"/>
      <c r="C13" s="34"/>
      <c r="E13" s="38" t="s">
        <v>15</v>
      </c>
      <c r="F13" s="8"/>
      <c r="G13" s="34"/>
      <c r="I13" s="9"/>
      <c r="J13" s="10"/>
      <c r="K13" s="11"/>
      <c r="L13" s="37"/>
      <c r="N13" s="148"/>
      <c r="O13" s="146"/>
      <c r="P13" s="152" t="s">
        <v>118</v>
      </c>
      <c r="Q13" s="153"/>
      <c r="R13" s="153"/>
      <c r="S13" s="153"/>
      <c r="T13" s="153"/>
      <c r="U13" s="153"/>
      <c r="V13" s="153"/>
      <c r="W13" s="146"/>
      <c r="X13" s="146"/>
      <c r="Y13" s="146"/>
      <c r="Z13" s="146"/>
      <c r="AA13" s="147"/>
    </row>
    <row r="14" spans="1:27" s="1" customFormat="1" ht="15">
      <c r="A14" s="33" t="s">
        <v>54</v>
      </c>
      <c r="B14" s="33"/>
      <c r="C14" s="34"/>
      <c r="E14" s="38" t="s">
        <v>16</v>
      </c>
      <c r="F14" s="39">
        <v>7.0000000000000007E-2</v>
      </c>
      <c r="G14" s="34">
        <f>+C21*F14</f>
        <v>175000.00000000003</v>
      </c>
      <c r="I14" s="15" t="s">
        <v>17</v>
      </c>
      <c r="K14" s="40">
        <v>0</v>
      </c>
      <c r="L14" s="37"/>
      <c r="N14" s="148"/>
      <c r="O14" s="146"/>
      <c r="P14" s="154"/>
      <c r="Q14" s="154"/>
      <c r="R14" s="146"/>
      <c r="S14" s="146"/>
      <c r="T14" s="146"/>
      <c r="U14" s="146"/>
      <c r="V14" s="146"/>
      <c r="W14" s="146"/>
      <c r="X14" s="146"/>
      <c r="Y14" s="146"/>
      <c r="Z14" s="146"/>
      <c r="AA14" s="147"/>
    </row>
    <row r="15" spans="1:27" s="1" customFormat="1" ht="15">
      <c r="A15" s="33" t="s">
        <v>18</v>
      </c>
      <c r="B15" s="33"/>
      <c r="C15" s="34"/>
      <c r="E15" s="38"/>
      <c r="F15" s="41"/>
      <c r="G15" s="34"/>
      <c r="I15" s="15" t="s">
        <v>19</v>
      </c>
      <c r="K15" s="17">
        <v>35110.980000000003</v>
      </c>
      <c r="L15" s="37"/>
      <c r="N15" s="148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7"/>
    </row>
    <row r="16" spans="1:27" s="1" customFormat="1" ht="15">
      <c r="A16" s="33" t="s">
        <v>20</v>
      </c>
      <c r="B16" s="33"/>
      <c r="C16" s="34">
        <f>SUM(C11:C15)</f>
        <v>2500000</v>
      </c>
      <c r="E16" s="38" t="s">
        <v>21</v>
      </c>
      <c r="F16" s="42">
        <v>6.0000000000000001E-3</v>
      </c>
      <c r="G16" s="34">
        <f>+C21*F16</f>
        <v>15000</v>
      </c>
      <c r="H16" s="1" t="s">
        <v>22</v>
      </c>
      <c r="I16" s="15"/>
      <c r="K16" s="16">
        <f>+K14*K15</f>
        <v>0</v>
      </c>
      <c r="N16" s="148" t="s">
        <v>119</v>
      </c>
      <c r="O16" s="146">
        <f>+P5</f>
        <v>0</v>
      </c>
      <c r="P16" s="146"/>
      <c r="Q16" s="146"/>
      <c r="R16" s="146" t="s">
        <v>120</v>
      </c>
      <c r="S16" s="146"/>
      <c r="T16" s="146"/>
      <c r="U16" s="146"/>
      <c r="V16" s="146"/>
      <c r="W16" s="146"/>
      <c r="X16" s="146"/>
      <c r="Y16" s="146"/>
      <c r="Z16" s="146"/>
      <c r="AA16" s="147"/>
    </row>
    <row r="17" spans="1:27" s="1" customFormat="1" ht="15">
      <c r="A17" s="33" t="s">
        <v>23</v>
      </c>
      <c r="B17" s="33"/>
      <c r="C17" s="34"/>
      <c r="E17" s="38" t="s">
        <v>24</v>
      </c>
      <c r="F17" s="8"/>
      <c r="G17" s="34"/>
      <c r="I17" s="43">
        <v>7.0000000000000007E-2</v>
      </c>
      <c r="K17" s="16">
        <f>+G14</f>
        <v>175000.00000000003</v>
      </c>
      <c r="N17" s="148" t="s">
        <v>121</v>
      </c>
      <c r="O17" s="155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</row>
    <row r="18" spans="1:27" s="1" customFormat="1" ht="15">
      <c r="A18" s="44" t="s">
        <v>68</v>
      </c>
      <c r="B18" s="38"/>
      <c r="C18" s="34"/>
      <c r="E18" s="46" t="s">
        <v>25</v>
      </c>
      <c r="F18" s="47">
        <f>+C21</f>
        <v>2500000</v>
      </c>
      <c r="G18" s="34">
        <f>+F20*'tabla iut'!E8-'tabla iut'!F8</f>
        <v>54441.94</v>
      </c>
      <c r="I18" s="15" t="s">
        <v>26</v>
      </c>
      <c r="K18" s="16">
        <f>+K16-K17</f>
        <v>-175000.00000000003</v>
      </c>
      <c r="N18" s="148" t="s">
        <v>122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</row>
    <row r="19" spans="1:27" s="1" customFormat="1" ht="16.5" thickBot="1">
      <c r="A19" s="33" t="s">
        <v>27</v>
      </c>
      <c r="B19" s="33"/>
      <c r="C19" s="34"/>
      <c r="E19" s="38"/>
      <c r="F19" s="119">
        <f>-G12-G14-G16</f>
        <v>-476000</v>
      </c>
      <c r="G19" s="34"/>
      <c r="I19" s="24"/>
      <c r="J19" s="25"/>
      <c r="K19" s="26"/>
      <c r="N19" s="156"/>
      <c r="O19" s="145"/>
      <c r="P19" s="145"/>
      <c r="Q19" s="145"/>
      <c r="R19" s="145"/>
      <c r="S19" s="145"/>
      <c r="T19" s="145"/>
      <c r="U19" s="145"/>
      <c r="V19" s="145"/>
      <c r="W19" s="176" t="s">
        <v>123</v>
      </c>
      <c r="X19" s="176"/>
      <c r="Y19" s="176"/>
      <c r="Z19" s="176"/>
      <c r="AA19" s="176"/>
    </row>
    <row r="20" spans="1:27" s="1" customFormat="1" ht="15.75">
      <c r="A20" s="38"/>
      <c r="B20" s="38"/>
      <c r="C20" s="48"/>
      <c r="E20" s="38"/>
      <c r="F20" s="119">
        <f>+F18+F19</f>
        <v>2024000</v>
      </c>
      <c r="G20" s="34"/>
      <c r="L20" s="49"/>
      <c r="N20" s="157" t="s">
        <v>124</v>
      </c>
      <c r="O20" s="158" t="s">
        <v>125</v>
      </c>
      <c r="P20" s="159" t="s">
        <v>126</v>
      </c>
      <c r="Q20" s="158" t="s">
        <v>127</v>
      </c>
      <c r="R20" s="158" t="s">
        <v>128</v>
      </c>
      <c r="S20" s="159" t="s">
        <v>128</v>
      </c>
      <c r="T20" s="158" t="s">
        <v>127</v>
      </c>
      <c r="U20" s="158" t="s">
        <v>127</v>
      </c>
      <c r="V20" s="159" t="s">
        <v>129</v>
      </c>
      <c r="W20" s="158" t="s">
        <v>127</v>
      </c>
      <c r="X20" s="158" t="s">
        <v>130</v>
      </c>
      <c r="Y20" s="158" t="s">
        <v>131</v>
      </c>
      <c r="Z20" s="158" t="s">
        <v>127</v>
      </c>
      <c r="AA20" s="160" t="s">
        <v>127</v>
      </c>
    </row>
    <row r="21" spans="1:27" s="1" customFormat="1" ht="16.5" thickBot="1">
      <c r="A21" s="50" t="s">
        <v>28</v>
      </c>
      <c r="B21" s="50"/>
      <c r="C21" s="51">
        <f>SUM(C16:C20)</f>
        <v>2500000</v>
      </c>
      <c r="E21" s="52" t="s">
        <v>29</v>
      </c>
      <c r="F21" s="53"/>
      <c r="G21" s="51">
        <f>SUM(G12:G20)</f>
        <v>530441.93999999994</v>
      </c>
      <c r="I21" s="23"/>
      <c r="L21" s="37"/>
      <c r="N21" s="156"/>
      <c r="O21" s="161" t="s">
        <v>132</v>
      </c>
      <c r="P21" s="150" t="s">
        <v>133</v>
      </c>
      <c r="Q21" s="161" t="s">
        <v>134</v>
      </c>
      <c r="R21" s="161" t="s">
        <v>135</v>
      </c>
      <c r="S21" s="150" t="s">
        <v>135</v>
      </c>
      <c r="T21" s="161" t="s">
        <v>136</v>
      </c>
      <c r="U21" s="161" t="s">
        <v>137</v>
      </c>
      <c r="V21" s="150" t="s">
        <v>138</v>
      </c>
      <c r="W21" s="161" t="s">
        <v>134</v>
      </c>
      <c r="X21" s="161" t="s">
        <v>135</v>
      </c>
      <c r="Y21" s="161" t="s">
        <v>135</v>
      </c>
      <c r="Z21" s="161" t="s">
        <v>136</v>
      </c>
      <c r="AA21" s="162" t="s">
        <v>137</v>
      </c>
    </row>
    <row r="22" spans="1:27" s="1" customFormat="1" ht="15.75">
      <c r="A22" s="45" t="s">
        <v>30</v>
      </c>
      <c r="B22" s="45"/>
      <c r="C22" s="34"/>
      <c r="E22" s="38"/>
      <c r="F22" s="8"/>
      <c r="G22" s="34"/>
      <c r="I22" s="9"/>
      <c r="J22" s="10"/>
      <c r="K22" s="11"/>
      <c r="L22" s="49"/>
      <c r="N22" s="156"/>
      <c r="O22" s="161"/>
      <c r="P22" s="150"/>
      <c r="Q22" s="161"/>
      <c r="R22" s="161" t="s">
        <v>139</v>
      </c>
      <c r="S22" s="150" t="s">
        <v>140</v>
      </c>
      <c r="T22" s="161" t="s">
        <v>141</v>
      </c>
      <c r="U22" s="161" t="s">
        <v>142</v>
      </c>
      <c r="V22" s="150"/>
      <c r="W22" s="161"/>
      <c r="X22" s="161" t="s">
        <v>139</v>
      </c>
      <c r="Y22" s="161" t="s">
        <v>140</v>
      </c>
      <c r="Z22" s="161" t="s">
        <v>141</v>
      </c>
      <c r="AA22" s="162" t="s">
        <v>142</v>
      </c>
    </row>
    <row r="23" spans="1:27" s="1" customFormat="1" ht="15.75">
      <c r="A23" s="45" t="s">
        <v>31</v>
      </c>
      <c r="B23" s="45"/>
      <c r="C23" s="34"/>
      <c r="E23" s="33"/>
      <c r="F23" s="8"/>
      <c r="G23" s="34"/>
      <c r="I23" s="15" t="s">
        <v>32</v>
      </c>
      <c r="K23" s="40">
        <v>81.599999999999994</v>
      </c>
      <c r="L23" s="37"/>
      <c r="N23" s="163"/>
      <c r="O23" s="164"/>
      <c r="P23" s="165"/>
      <c r="Q23" s="164"/>
      <c r="R23" s="166"/>
      <c r="S23" s="167"/>
      <c r="T23" s="166" t="s">
        <v>143</v>
      </c>
      <c r="U23" s="166" t="s">
        <v>144</v>
      </c>
      <c r="V23" s="167"/>
      <c r="W23" s="166"/>
      <c r="X23" s="166"/>
      <c r="Y23" s="166"/>
      <c r="Z23" s="166" t="s">
        <v>143</v>
      </c>
      <c r="AA23" s="168" t="s">
        <v>144</v>
      </c>
    </row>
    <row r="24" spans="1:27" s="1" customFormat="1" ht="15">
      <c r="A24" s="45" t="s">
        <v>33</v>
      </c>
      <c r="B24" s="45"/>
      <c r="C24" s="54">
        <v>100000</v>
      </c>
      <c r="E24" s="38"/>
      <c r="F24" s="8"/>
      <c r="G24" s="34"/>
      <c r="I24" s="15" t="s">
        <v>19</v>
      </c>
      <c r="K24" s="17">
        <f>+K15</f>
        <v>35110.980000000003</v>
      </c>
      <c r="L24" s="49"/>
      <c r="N24" s="169" t="s">
        <v>145</v>
      </c>
      <c r="O24" s="170">
        <f>+C21</f>
        <v>2500000</v>
      </c>
      <c r="P24" s="170">
        <f>-F19</f>
        <v>476000</v>
      </c>
      <c r="Q24" s="170">
        <f>+O24-P24</f>
        <v>2024000</v>
      </c>
      <c r="R24" s="170">
        <f>+G18</f>
        <v>54441.94</v>
      </c>
      <c r="S24" s="170"/>
      <c r="T24" s="170">
        <v>200000</v>
      </c>
      <c r="U24" s="170"/>
      <c r="V24" s="138">
        <v>1.0449999999999999</v>
      </c>
      <c r="W24" s="170">
        <f t="shared" ref="W24:W35" si="0">+Q24*V24</f>
        <v>2115080</v>
      </c>
      <c r="X24" s="170">
        <f t="shared" ref="X24:X35" si="1">+R24*V24</f>
        <v>56891.827299999997</v>
      </c>
      <c r="Y24" s="170">
        <f t="shared" ref="Y24:Y35" si="2">+S24*V24</f>
        <v>0</v>
      </c>
      <c r="Z24" s="170">
        <f t="shared" ref="Z24:Z35" si="3">+T24*V24</f>
        <v>209000</v>
      </c>
      <c r="AA24" s="171">
        <f t="shared" ref="AA24:AA35" si="4">+U24*V24</f>
        <v>0</v>
      </c>
    </row>
    <row r="25" spans="1:27" s="1" customFormat="1" ht="15">
      <c r="A25" s="45" t="s">
        <v>34</v>
      </c>
      <c r="B25" s="45"/>
      <c r="C25" s="34">
        <f>+C24</f>
        <v>100000</v>
      </c>
      <c r="E25" s="38"/>
      <c r="F25" s="8"/>
      <c r="G25" s="34"/>
      <c r="I25" s="15"/>
      <c r="K25" s="16">
        <f>+K23*K24</f>
        <v>2865055.9679999999</v>
      </c>
      <c r="L25" s="37"/>
      <c r="N25" s="169" t="s">
        <v>146</v>
      </c>
      <c r="O25" s="170">
        <f>+O24</f>
        <v>2500000</v>
      </c>
      <c r="P25" s="170">
        <f>+P24</f>
        <v>476000</v>
      </c>
      <c r="Q25" s="170">
        <f>+O25-P25</f>
        <v>2024000</v>
      </c>
      <c r="R25" s="170">
        <f>+G74</f>
        <v>54120.039999999994</v>
      </c>
      <c r="S25" s="170"/>
      <c r="T25" s="170">
        <v>200000</v>
      </c>
      <c r="U25" s="170"/>
      <c r="V25" s="138">
        <v>1.0369999999999999</v>
      </c>
      <c r="W25" s="170">
        <f t="shared" si="0"/>
        <v>2098888</v>
      </c>
      <c r="X25" s="170">
        <f t="shared" si="1"/>
        <v>56122.481479999988</v>
      </c>
      <c r="Y25" s="170">
        <f t="shared" si="2"/>
        <v>0</v>
      </c>
      <c r="Z25" s="170">
        <f t="shared" si="3"/>
        <v>207399.99999999997</v>
      </c>
      <c r="AA25" s="171">
        <f t="shared" si="4"/>
        <v>0</v>
      </c>
    </row>
    <row r="26" spans="1:27" s="1" customFormat="1" ht="15">
      <c r="A26" s="45"/>
      <c r="B26" s="45"/>
      <c r="C26" s="34"/>
      <c r="E26" s="38"/>
      <c r="F26" s="8"/>
      <c r="G26" s="34"/>
      <c r="I26" s="43" t="s">
        <v>35</v>
      </c>
      <c r="K26" s="40">
        <v>122.6</v>
      </c>
      <c r="L26" s="49"/>
      <c r="N26" s="169" t="s">
        <v>147</v>
      </c>
      <c r="O26" s="170">
        <f t="shared" ref="O26:O29" si="5">+O25</f>
        <v>2500000</v>
      </c>
      <c r="P26" s="170">
        <f t="shared" ref="P26:P29" si="6">+P25</f>
        <v>476000</v>
      </c>
      <c r="Q26" s="170">
        <f>+O26-P26</f>
        <v>2024000</v>
      </c>
      <c r="R26" s="170">
        <f>+G114</f>
        <v>53257</v>
      </c>
      <c r="S26" s="170"/>
      <c r="T26" s="170">
        <v>200000</v>
      </c>
      <c r="U26" s="170"/>
      <c r="V26" s="138">
        <v>1.0369999999999999</v>
      </c>
      <c r="W26" s="170">
        <f t="shared" si="0"/>
        <v>2098888</v>
      </c>
      <c r="X26" s="170">
        <f t="shared" si="1"/>
        <v>55227.508999999998</v>
      </c>
      <c r="Y26" s="170">
        <f t="shared" si="2"/>
        <v>0</v>
      </c>
      <c r="Z26" s="170">
        <f t="shared" si="3"/>
        <v>207399.99999999997</v>
      </c>
      <c r="AA26" s="171">
        <f t="shared" si="4"/>
        <v>0</v>
      </c>
    </row>
    <row r="27" spans="1:27" s="1" customFormat="1" ht="15">
      <c r="A27" s="55" t="s">
        <v>36</v>
      </c>
      <c r="B27" s="55"/>
      <c r="C27" s="51">
        <f>SUM(C23:C26)</f>
        <v>200000</v>
      </c>
      <c r="E27" s="52" t="s">
        <v>37</v>
      </c>
      <c r="F27" s="53"/>
      <c r="G27" s="51">
        <f>SUM(G22:G26)</f>
        <v>0</v>
      </c>
      <c r="I27" s="15" t="s">
        <v>26</v>
      </c>
      <c r="K27" s="17">
        <f>+K24</f>
        <v>35110.980000000003</v>
      </c>
      <c r="L27" s="37"/>
      <c r="N27" s="169" t="s">
        <v>148</v>
      </c>
      <c r="O27" s="170">
        <f t="shared" si="5"/>
        <v>2500000</v>
      </c>
      <c r="P27" s="170">
        <f t="shared" si="6"/>
        <v>476000</v>
      </c>
      <c r="Q27" s="170">
        <f t="shared" ref="Q27:Q36" si="7">+O27-P27</f>
        <v>2024000</v>
      </c>
      <c r="R27" s="170">
        <f>+G154</f>
        <v>53364.880000000005</v>
      </c>
      <c r="S27" s="170"/>
      <c r="T27" s="170">
        <v>200000</v>
      </c>
      <c r="U27" s="170"/>
      <c r="V27" s="138">
        <v>1.026</v>
      </c>
      <c r="W27" s="170">
        <f t="shared" si="0"/>
        <v>2076624</v>
      </c>
      <c r="X27" s="170">
        <f t="shared" si="1"/>
        <v>54752.366880000009</v>
      </c>
      <c r="Y27" s="170">
        <f t="shared" si="2"/>
        <v>0</v>
      </c>
      <c r="Z27" s="170">
        <f t="shared" si="3"/>
        <v>205200</v>
      </c>
      <c r="AA27" s="171">
        <f t="shared" si="4"/>
        <v>0</v>
      </c>
    </row>
    <row r="28" spans="1:27" s="1" customFormat="1" ht="15.75" thickBot="1">
      <c r="A28" s="45"/>
      <c r="B28" s="45"/>
      <c r="C28" s="34"/>
      <c r="E28" s="38"/>
      <c r="F28" s="8"/>
      <c r="G28" s="34"/>
      <c r="I28" s="24"/>
      <c r="J28" s="25"/>
      <c r="K28" s="56">
        <f>+K26*K27</f>
        <v>4304606.148</v>
      </c>
      <c r="L28" s="49"/>
      <c r="N28" s="169" t="s">
        <v>149</v>
      </c>
      <c r="O28" s="170">
        <f t="shared" si="5"/>
        <v>2500000</v>
      </c>
      <c r="P28" s="170">
        <f t="shared" si="6"/>
        <v>476000</v>
      </c>
      <c r="Q28" s="170">
        <f t="shared" si="7"/>
        <v>2024000</v>
      </c>
      <c r="R28" s="170">
        <f>+G194</f>
        <v>52171.240000000005</v>
      </c>
      <c r="S28" s="170"/>
      <c r="T28" s="170">
        <v>200000</v>
      </c>
      <c r="U28" s="170"/>
      <c r="V28" s="138">
        <v>1.0229999999999999</v>
      </c>
      <c r="W28" s="170">
        <f t="shared" si="0"/>
        <v>2070551.9999999998</v>
      </c>
      <c r="X28" s="170">
        <f t="shared" si="1"/>
        <v>53371.178520000001</v>
      </c>
      <c r="Y28" s="170">
        <f t="shared" si="2"/>
        <v>0</v>
      </c>
      <c r="Z28" s="170">
        <f t="shared" si="3"/>
        <v>204599.99999999997</v>
      </c>
      <c r="AA28" s="171">
        <f t="shared" si="4"/>
        <v>0</v>
      </c>
    </row>
    <row r="29" spans="1:27" s="1" customFormat="1" ht="15">
      <c r="A29" s="45"/>
      <c r="B29" s="45"/>
      <c r="C29" s="34"/>
      <c r="E29" s="38"/>
      <c r="F29" s="8"/>
      <c r="G29" s="34"/>
      <c r="L29" s="37"/>
      <c r="N29" s="169" t="s">
        <v>150</v>
      </c>
      <c r="O29" s="170">
        <f t="shared" si="5"/>
        <v>2500000</v>
      </c>
      <c r="P29" s="170">
        <f t="shared" si="6"/>
        <v>476000</v>
      </c>
      <c r="Q29" s="170">
        <f t="shared" si="7"/>
        <v>2024000</v>
      </c>
      <c r="R29" s="170">
        <f>+G234</f>
        <v>51842.380000000005</v>
      </c>
      <c r="S29" s="170"/>
      <c r="T29" s="170">
        <v>200000</v>
      </c>
      <c r="U29" s="170"/>
      <c r="V29" s="138">
        <v>1.022</v>
      </c>
      <c r="W29" s="170">
        <f t="shared" si="0"/>
        <v>2068528</v>
      </c>
      <c r="X29" s="170">
        <f t="shared" si="1"/>
        <v>52982.912360000009</v>
      </c>
      <c r="Y29" s="170">
        <f t="shared" si="2"/>
        <v>0</v>
      </c>
      <c r="Z29" s="170">
        <f t="shared" si="3"/>
        <v>204400</v>
      </c>
      <c r="AA29" s="171">
        <f t="shared" si="4"/>
        <v>0</v>
      </c>
    </row>
    <row r="30" spans="1:27" s="1" customFormat="1" ht="15">
      <c r="A30" s="57"/>
      <c r="B30" s="57"/>
      <c r="C30" s="48"/>
      <c r="E30" s="38"/>
      <c r="F30" s="8"/>
      <c r="G30" s="48"/>
      <c r="L30" s="49"/>
      <c r="N30" s="169" t="s">
        <v>151</v>
      </c>
      <c r="O30" s="170">
        <f>+C277</f>
        <v>3500000</v>
      </c>
      <c r="P30" s="170">
        <f>-F275</f>
        <v>666400</v>
      </c>
      <c r="Q30" s="170">
        <f t="shared" si="7"/>
        <v>2833600</v>
      </c>
      <c r="R30" s="170">
        <f>+G274</f>
        <v>116500.76</v>
      </c>
      <c r="S30" s="170"/>
      <c r="T30" s="170">
        <v>200000</v>
      </c>
      <c r="U30" s="170"/>
      <c r="V30" s="138">
        <v>1.0229999999999999</v>
      </c>
      <c r="W30" s="170">
        <f t="shared" si="0"/>
        <v>2898772.8</v>
      </c>
      <c r="X30" s="170">
        <f t="shared" si="1"/>
        <v>119180.27747999999</v>
      </c>
      <c r="Y30" s="170">
        <f t="shared" si="2"/>
        <v>0</v>
      </c>
      <c r="Z30" s="170">
        <f t="shared" si="3"/>
        <v>204599.99999999997</v>
      </c>
      <c r="AA30" s="171">
        <f t="shared" si="4"/>
        <v>0</v>
      </c>
    </row>
    <row r="31" spans="1:27" s="1" customFormat="1" ht="15">
      <c r="A31" s="52" t="s">
        <v>38</v>
      </c>
      <c r="B31" s="52"/>
      <c r="C31" s="51">
        <f>+C21+C27</f>
        <v>2700000</v>
      </c>
      <c r="E31" s="52" t="s">
        <v>39</v>
      </c>
      <c r="F31" s="53"/>
      <c r="G31" s="51">
        <f>+G21+G27+G28+G29</f>
        <v>530441.93999999994</v>
      </c>
      <c r="L31" s="37"/>
      <c r="N31" s="169" t="s">
        <v>152</v>
      </c>
      <c r="O31" s="170">
        <f>+O30</f>
        <v>3500000</v>
      </c>
      <c r="P31" s="170">
        <f>+P30</f>
        <v>666400</v>
      </c>
      <c r="Q31" s="170">
        <f t="shared" si="7"/>
        <v>2833600</v>
      </c>
      <c r="R31" s="170">
        <f>+G314</f>
        <v>116721.74</v>
      </c>
      <c r="S31" s="170"/>
      <c r="T31" s="170">
        <v>200000</v>
      </c>
      <c r="U31" s="170"/>
      <c r="V31" s="138">
        <v>1.02</v>
      </c>
      <c r="W31" s="170">
        <f t="shared" si="0"/>
        <v>2890272</v>
      </c>
      <c r="X31" s="170">
        <f t="shared" si="1"/>
        <v>119056.17480000001</v>
      </c>
      <c r="Y31" s="170">
        <f t="shared" si="2"/>
        <v>0</v>
      </c>
      <c r="Z31" s="170">
        <f t="shared" si="3"/>
        <v>204000</v>
      </c>
      <c r="AA31" s="171">
        <f t="shared" si="4"/>
        <v>0</v>
      </c>
    </row>
    <row r="32" spans="1:27" s="1" customFormat="1" ht="15">
      <c r="A32" s="38"/>
      <c r="C32" s="58"/>
      <c r="E32" s="52" t="s">
        <v>40</v>
      </c>
      <c r="F32" s="59"/>
      <c r="G32" s="51">
        <f>+C31-G31</f>
        <v>2169558.06</v>
      </c>
      <c r="L32" s="49"/>
      <c r="M32" s="23"/>
      <c r="N32" s="169" t="s">
        <v>153</v>
      </c>
      <c r="O32" s="170">
        <f>+O31</f>
        <v>3500000</v>
      </c>
      <c r="P32" s="170">
        <f>+P31</f>
        <v>666400</v>
      </c>
      <c r="Q32" s="170">
        <f t="shared" si="7"/>
        <v>2833600</v>
      </c>
      <c r="R32" s="170">
        <f>+G354</f>
        <v>116281.52</v>
      </c>
      <c r="S32" s="170"/>
      <c r="T32" s="170">
        <v>200000</v>
      </c>
      <c r="U32" s="170"/>
      <c r="V32" s="138">
        <v>1.0189999999999999</v>
      </c>
      <c r="W32" s="170">
        <f t="shared" si="0"/>
        <v>2887438.4</v>
      </c>
      <c r="X32" s="170">
        <f t="shared" si="1"/>
        <v>118490.86887999999</v>
      </c>
      <c r="Y32" s="170">
        <f t="shared" si="2"/>
        <v>0</v>
      </c>
      <c r="Z32" s="170">
        <f t="shared" si="3"/>
        <v>203799.99999999997</v>
      </c>
      <c r="AA32" s="171">
        <f t="shared" si="4"/>
        <v>0</v>
      </c>
    </row>
    <row r="33" spans="1:27" s="1" customFormat="1" ht="15">
      <c r="A33" s="60" t="s">
        <v>41</v>
      </c>
      <c r="C33" s="58"/>
      <c r="E33" s="60"/>
      <c r="F33" s="60"/>
      <c r="G33" s="61"/>
      <c r="L33" s="49"/>
      <c r="N33" s="169" t="s">
        <v>154</v>
      </c>
      <c r="O33" s="170">
        <f>+C397</f>
        <v>5000000</v>
      </c>
      <c r="P33" s="170">
        <f>-F395</f>
        <v>952000</v>
      </c>
      <c r="Q33" s="170">
        <f t="shared" si="7"/>
        <v>4048000</v>
      </c>
      <c r="R33" s="170">
        <f>+G394</f>
        <v>261297.65000000002</v>
      </c>
      <c r="S33" s="170"/>
      <c r="T33" s="170">
        <v>200000</v>
      </c>
      <c r="U33" s="170"/>
      <c r="V33" s="138">
        <v>1.012</v>
      </c>
      <c r="W33" s="170">
        <f t="shared" si="0"/>
        <v>4096576</v>
      </c>
      <c r="X33" s="170">
        <f t="shared" si="1"/>
        <v>264433.2218</v>
      </c>
      <c r="Y33" s="170">
        <f t="shared" si="2"/>
        <v>0</v>
      </c>
      <c r="Z33" s="170">
        <f t="shared" si="3"/>
        <v>202400</v>
      </c>
      <c r="AA33" s="171">
        <f t="shared" si="4"/>
        <v>0</v>
      </c>
    </row>
    <row r="34" spans="1:27" s="1" customFormat="1" ht="15">
      <c r="A34" s="62" t="s">
        <v>42</v>
      </c>
      <c r="B34" s="63">
        <v>9.2999999999999992E-3</v>
      </c>
      <c r="C34" s="64">
        <f>+C21*B34</f>
        <v>23249.999999999996</v>
      </c>
      <c r="E34" s="60"/>
      <c r="F34" s="60"/>
      <c r="G34" s="61"/>
      <c r="L34" s="49"/>
      <c r="N34" s="169" t="s">
        <v>155</v>
      </c>
      <c r="O34" s="170">
        <f>+O33</f>
        <v>5000000</v>
      </c>
      <c r="P34" s="170">
        <f>+P33</f>
        <v>952000</v>
      </c>
      <c r="Q34" s="170">
        <f t="shared" si="7"/>
        <v>4048000</v>
      </c>
      <c r="R34" s="170">
        <f>+G434</f>
        <v>259299.59999999998</v>
      </c>
      <c r="S34" s="172"/>
      <c r="T34" s="170">
        <v>200000</v>
      </c>
      <c r="U34" s="170"/>
      <c r="V34" s="138">
        <v>1.0069999999999999</v>
      </c>
      <c r="W34" s="170">
        <f t="shared" si="0"/>
        <v>4076335.9999999995</v>
      </c>
      <c r="X34" s="170">
        <f t="shared" si="1"/>
        <v>261114.69719999994</v>
      </c>
      <c r="Y34" s="170">
        <f t="shared" si="2"/>
        <v>0</v>
      </c>
      <c r="Z34" s="170">
        <f t="shared" si="3"/>
        <v>201399.99999999997</v>
      </c>
      <c r="AA34" s="171">
        <f t="shared" si="4"/>
        <v>0</v>
      </c>
    </row>
    <row r="35" spans="1:27" s="1" customFormat="1" ht="15">
      <c r="A35" s="38" t="s">
        <v>43</v>
      </c>
      <c r="B35" s="65">
        <v>1.55E-2</v>
      </c>
      <c r="C35" s="66">
        <f>+C21*B35</f>
        <v>38750</v>
      </c>
      <c r="E35" s="60"/>
      <c r="F35" s="60"/>
      <c r="G35" s="61"/>
      <c r="L35" s="49"/>
      <c r="N35" s="169" t="s">
        <v>156</v>
      </c>
      <c r="O35" s="170">
        <f>+O34</f>
        <v>5000000</v>
      </c>
      <c r="P35" s="170">
        <f>+P34</f>
        <v>952000</v>
      </c>
      <c r="Q35" s="170">
        <f t="shared" si="7"/>
        <v>4048000</v>
      </c>
      <c r="R35" s="170">
        <f>+G474</f>
        <v>258150.15999999997</v>
      </c>
      <c r="S35" s="172"/>
      <c r="T35" s="170">
        <v>200000</v>
      </c>
      <c r="U35" s="170"/>
      <c r="V35" s="138">
        <v>1</v>
      </c>
      <c r="W35" s="170">
        <f t="shared" si="0"/>
        <v>4048000</v>
      </c>
      <c r="X35" s="170">
        <f t="shared" si="1"/>
        <v>258150.15999999997</v>
      </c>
      <c r="Y35" s="170">
        <f t="shared" si="2"/>
        <v>0</v>
      </c>
      <c r="Z35" s="170">
        <f t="shared" si="3"/>
        <v>200000</v>
      </c>
      <c r="AA35" s="171">
        <f t="shared" si="4"/>
        <v>0</v>
      </c>
    </row>
    <row r="36" spans="1:27" s="1" customFormat="1" ht="15">
      <c r="A36" s="38" t="s">
        <v>44</v>
      </c>
      <c r="B36" s="65">
        <v>2.4E-2</v>
      </c>
      <c r="C36" s="66">
        <f>+C21*B36</f>
        <v>60000</v>
      </c>
      <c r="E36" s="60"/>
      <c r="F36" s="60"/>
      <c r="G36" s="61"/>
      <c r="L36" s="49"/>
      <c r="N36" s="169"/>
      <c r="O36" s="170"/>
      <c r="P36" s="170"/>
      <c r="Q36" s="170">
        <f t="shared" si="7"/>
        <v>0</v>
      </c>
      <c r="R36" s="170"/>
      <c r="S36" s="172"/>
      <c r="T36" s="170"/>
      <c r="U36" s="170"/>
      <c r="V36" s="173"/>
      <c r="W36" s="170"/>
      <c r="X36" s="170"/>
      <c r="Y36" s="170"/>
      <c r="Z36" s="170"/>
      <c r="AA36" s="171"/>
    </row>
    <row r="37" spans="1:27" s="1" customFormat="1" ht="15.75">
      <c r="A37" s="67" t="s">
        <v>45</v>
      </c>
      <c r="B37" s="68">
        <f>SUM(B34:B36)</f>
        <v>4.8799999999999996E-2</v>
      </c>
      <c r="C37" s="69">
        <f>SUM(C34:C36)</f>
        <v>122000</v>
      </c>
      <c r="E37" s="60"/>
      <c r="F37" s="60"/>
      <c r="G37" s="61"/>
      <c r="L37" s="49"/>
      <c r="N37" s="174" t="s">
        <v>157</v>
      </c>
      <c r="O37" s="175">
        <f>SUM(O24:O35)</f>
        <v>40500000</v>
      </c>
      <c r="P37" s="175">
        <f t="shared" ref="P37:AA37" si="8">SUM(P24:P35)</f>
        <v>7711200</v>
      </c>
      <c r="Q37" s="175">
        <f t="shared" si="8"/>
        <v>32788800</v>
      </c>
      <c r="R37" s="175">
        <f t="shared" si="8"/>
        <v>1447448.91</v>
      </c>
      <c r="S37" s="175">
        <f t="shared" si="8"/>
        <v>0</v>
      </c>
      <c r="T37" s="175">
        <f t="shared" si="8"/>
        <v>2400000</v>
      </c>
      <c r="U37" s="175">
        <f t="shared" si="8"/>
        <v>0</v>
      </c>
      <c r="V37" s="175">
        <f t="shared" si="8"/>
        <v>12.270999999999999</v>
      </c>
      <c r="W37" s="175">
        <f t="shared" si="8"/>
        <v>33425955.199999999</v>
      </c>
      <c r="X37" s="175">
        <f t="shared" si="8"/>
        <v>1469773.6756999998</v>
      </c>
      <c r="Y37" s="175">
        <f t="shared" si="8"/>
        <v>0</v>
      </c>
      <c r="Z37" s="175">
        <f t="shared" si="8"/>
        <v>2454200</v>
      </c>
      <c r="AA37" s="175">
        <f t="shared" si="8"/>
        <v>0</v>
      </c>
    </row>
    <row r="38" spans="1:27" s="1" customFormat="1" ht="12.75" thickBot="1">
      <c r="B38" s="70"/>
      <c r="C38" s="58"/>
      <c r="E38" s="60"/>
      <c r="F38" s="60"/>
      <c r="G38" s="61"/>
      <c r="L38" s="49"/>
    </row>
    <row r="39" spans="1:27" s="1" customFormat="1" ht="12.75" thickBot="1">
      <c r="A39" s="71" t="s">
        <v>46</v>
      </c>
      <c r="B39" s="72"/>
      <c r="C39" s="73">
        <f>+C31+C37</f>
        <v>2822000</v>
      </c>
      <c r="E39" s="60"/>
      <c r="F39" s="60"/>
      <c r="G39" s="61"/>
      <c r="L39" s="49"/>
    </row>
    <row r="40" spans="1:27" s="1" customFormat="1">
      <c r="A40" s="74"/>
      <c r="B40" s="75"/>
      <c r="C40" s="76"/>
      <c r="D40" s="75"/>
      <c r="E40" s="75"/>
      <c r="F40" s="75"/>
      <c r="G40" s="77"/>
    </row>
    <row r="41" spans="1:27" s="1" customFormat="1" ht="15" hidden="1" customHeight="1">
      <c r="A41" s="1" t="s">
        <v>47</v>
      </c>
      <c r="C41" s="78">
        <f>+G12</f>
        <v>286000</v>
      </c>
      <c r="E41" s="79">
        <f>+C41</f>
        <v>286000</v>
      </c>
      <c r="F41" s="80"/>
    </row>
    <row r="42" spans="1:27" s="1" customFormat="1" ht="15.75" hidden="1" customHeight="1">
      <c r="A42" s="1" t="s">
        <v>48</v>
      </c>
      <c r="C42" s="78"/>
      <c r="E42" s="80"/>
      <c r="F42" s="79">
        <f>+C42</f>
        <v>0</v>
      </c>
    </row>
    <row r="43" spans="1:27" s="1" customFormat="1" ht="15.75" hidden="1" customHeight="1">
      <c r="A43" s="81" t="s">
        <v>49</v>
      </c>
      <c r="B43" s="81"/>
      <c r="C43" s="82"/>
      <c r="E43" s="80"/>
      <c r="F43" s="80"/>
    </row>
    <row r="44" spans="1:27" s="1" customFormat="1" ht="15.75" hidden="1" customHeight="1">
      <c r="A44" s="1" t="s">
        <v>47</v>
      </c>
      <c r="C44" s="79">
        <f>+G16</f>
        <v>15000</v>
      </c>
      <c r="E44" s="79">
        <f>+C44</f>
        <v>15000</v>
      </c>
      <c r="F44" s="80"/>
    </row>
    <row r="45" spans="1:27" s="1" customFormat="1" ht="15.75" hidden="1" customHeight="1" thickBot="1">
      <c r="A45" s="1" t="s">
        <v>48</v>
      </c>
      <c r="C45" s="78"/>
      <c r="E45" s="80"/>
      <c r="F45" s="79">
        <f>+C45</f>
        <v>0</v>
      </c>
    </row>
    <row r="46" spans="1:27" s="1" customFormat="1" hidden="1">
      <c r="A46" s="81" t="s">
        <v>50</v>
      </c>
      <c r="B46" s="81"/>
      <c r="C46" s="82"/>
      <c r="E46" s="80"/>
      <c r="F46" s="80"/>
    </row>
    <row r="47" spans="1:27" s="1" customFormat="1" hidden="1">
      <c r="A47" s="1" t="s">
        <v>47</v>
      </c>
      <c r="C47" s="79">
        <f>+C21*3.48%</f>
        <v>87000</v>
      </c>
      <c r="E47" s="80"/>
      <c r="F47" s="79">
        <f>+C47</f>
        <v>87000</v>
      </c>
    </row>
    <row r="48" spans="1:27" s="1" customFormat="1" hidden="1">
      <c r="A48" s="81" t="s">
        <v>51</v>
      </c>
      <c r="B48" s="81"/>
      <c r="C48" s="79">
        <f>+C22*3.48%</f>
        <v>0</v>
      </c>
      <c r="E48" s="80"/>
      <c r="F48" s="80"/>
    </row>
    <row r="49" spans="1:10" s="1" customFormat="1" hidden="1">
      <c r="A49" s="1" t="s">
        <v>47</v>
      </c>
      <c r="C49" s="79">
        <f>+C21*3.1%</f>
        <v>77500</v>
      </c>
      <c r="E49" s="80"/>
      <c r="F49" s="80"/>
    </row>
    <row r="50" spans="1:10" s="1" customFormat="1" hidden="1">
      <c r="A50" s="81" t="s">
        <v>52</v>
      </c>
      <c r="B50" s="81"/>
      <c r="C50" s="82"/>
      <c r="E50" s="80"/>
      <c r="F50" s="80"/>
    </row>
    <row r="51" spans="1:10" s="1" customFormat="1" hidden="1">
      <c r="A51" s="1" t="s">
        <v>47</v>
      </c>
      <c r="C51" s="79">
        <f>+C21*3.9%</f>
        <v>97500</v>
      </c>
      <c r="E51" s="79">
        <f>+C51+C49</f>
        <v>175000</v>
      </c>
      <c r="F51" s="80"/>
    </row>
    <row r="52" spans="1:10" s="1" customFormat="1" hidden="1">
      <c r="E52" s="80"/>
      <c r="F52" s="80"/>
    </row>
    <row r="53" spans="1:10" s="1" customFormat="1" hidden="1">
      <c r="E53" s="79">
        <f>SUM(E41:E51)</f>
        <v>476000</v>
      </c>
      <c r="F53" s="79">
        <f>SUM(F41:F51)</f>
        <v>87000</v>
      </c>
    </row>
    <row r="54" spans="1:10" s="1" customFormat="1" hidden="1"/>
    <row r="55" spans="1:10" s="1" customFormat="1" hidden="1"/>
    <row r="56" spans="1:10" s="1" customFormat="1" hidden="1"/>
    <row r="57" spans="1:10" s="1" customFormat="1" ht="13.5">
      <c r="A57" s="111" t="s">
        <v>71</v>
      </c>
      <c r="B57" s="112"/>
      <c r="C57" s="112"/>
      <c r="D57" s="112"/>
      <c r="E57" s="112"/>
      <c r="F57" s="112"/>
      <c r="G57" s="113"/>
    </row>
    <row r="58" spans="1:10" s="1" customFormat="1">
      <c r="A58" s="101" t="s">
        <v>0</v>
      </c>
      <c r="B58" s="102"/>
      <c r="C58" s="102"/>
      <c r="D58" s="102"/>
      <c r="E58" s="102"/>
      <c r="F58" s="102"/>
      <c r="G58" s="103"/>
    </row>
    <row r="59" spans="1:10" s="1" customFormat="1">
      <c r="A59" s="104" t="s">
        <v>73</v>
      </c>
      <c r="B59" s="105"/>
      <c r="C59" s="105"/>
      <c r="D59" s="105"/>
      <c r="E59" s="105"/>
      <c r="F59" s="105"/>
      <c r="G59" s="106"/>
    </row>
    <row r="60" spans="1:10" s="1" customFormat="1">
      <c r="A60" s="2" t="s">
        <v>1</v>
      </c>
      <c r="B60" s="3" t="s">
        <v>70</v>
      </c>
      <c r="C60" s="4"/>
      <c r="D60" s="5"/>
      <c r="E60" s="6"/>
      <c r="F60" s="7"/>
      <c r="G60" s="8"/>
    </row>
    <row r="61" spans="1:10" s="1" customFormat="1">
      <c r="A61" s="12" t="s">
        <v>2</v>
      </c>
      <c r="B61" s="13" t="s">
        <v>69</v>
      </c>
      <c r="C61" s="4"/>
      <c r="D61" s="5"/>
      <c r="E61" s="14"/>
      <c r="F61" s="13"/>
      <c r="G61" s="8"/>
      <c r="J61" s="1">
        <f>410000*25%</f>
        <v>102500</v>
      </c>
    </row>
    <row r="62" spans="1:10" s="1" customFormat="1">
      <c r="A62" s="12" t="s">
        <v>4</v>
      </c>
      <c r="B62" s="13" t="s">
        <v>5</v>
      </c>
      <c r="C62" s="7"/>
      <c r="D62" s="5"/>
      <c r="E62" s="14"/>
      <c r="F62" s="14"/>
      <c r="G62" s="8"/>
    </row>
    <row r="63" spans="1:10" s="1" customFormat="1">
      <c r="A63" s="12" t="s">
        <v>6</v>
      </c>
      <c r="B63" s="18" t="s">
        <v>67</v>
      </c>
      <c r="C63" s="19"/>
      <c r="D63" s="5"/>
      <c r="E63" s="14"/>
      <c r="F63" s="14"/>
      <c r="G63" s="8"/>
    </row>
    <row r="64" spans="1:10" s="1" customFormat="1">
      <c r="A64" s="12" t="s">
        <v>7</v>
      </c>
      <c r="B64" s="13" t="s">
        <v>72</v>
      </c>
      <c r="C64" s="4"/>
      <c r="D64" s="5"/>
      <c r="E64" s="14"/>
      <c r="F64" s="14"/>
      <c r="G64" s="8"/>
    </row>
    <row r="65" spans="1:7" s="1" customFormat="1">
      <c r="A65" s="12" t="s">
        <v>8</v>
      </c>
      <c r="B65" s="13"/>
      <c r="C65" s="20">
        <v>30</v>
      </c>
      <c r="D65" s="5"/>
      <c r="E65" s="21"/>
      <c r="F65" s="21"/>
      <c r="G65" s="22"/>
    </row>
    <row r="66" spans="1:7" s="1" customFormat="1">
      <c r="A66" s="107" t="s">
        <v>9</v>
      </c>
      <c r="B66" s="108"/>
      <c r="C66" s="109"/>
      <c r="E66" s="107" t="s">
        <v>10</v>
      </c>
      <c r="F66" s="110"/>
      <c r="G66" s="109"/>
    </row>
    <row r="67" spans="1:7" s="1" customFormat="1">
      <c r="A67" s="27" t="s">
        <v>11</v>
      </c>
      <c r="B67" s="27"/>
      <c r="C67" s="28">
        <v>2500000</v>
      </c>
      <c r="E67" s="29" t="s">
        <v>12</v>
      </c>
      <c r="F67" s="30"/>
      <c r="G67" s="31"/>
    </row>
    <row r="68" spans="1:7" s="1" customFormat="1" ht="12.75">
      <c r="A68" s="33" t="s">
        <v>13</v>
      </c>
      <c r="B68" s="33"/>
      <c r="C68" s="34"/>
      <c r="E68" s="35" t="s">
        <v>53</v>
      </c>
      <c r="F68" s="36">
        <v>0.1144</v>
      </c>
      <c r="G68" s="34">
        <f>+F68*C77</f>
        <v>286000</v>
      </c>
    </row>
    <row r="69" spans="1:7" s="1" customFormat="1">
      <c r="A69" s="33" t="s">
        <v>14</v>
      </c>
      <c r="B69" s="33"/>
      <c r="C69" s="34"/>
      <c r="E69" s="38" t="s">
        <v>15</v>
      </c>
      <c r="F69" s="8"/>
      <c r="G69" s="34"/>
    </row>
    <row r="70" spans="1:7" s="1" customFormat="1">
      <c r="A70" s="33" t="s">
        <v>54</v>
      </c>
      <c r="B70" s="33"/>
      <c r="C70" s="34"/>
      <c r="E70" s="38" t="s">
        <v>16</v>
      </c>
      <c r="F70" s="39">
        <v>7.0000000000000007E-2</v>
      </c>
      <c r="G70" s="34">
        <f>+C77*F70</f>
        <v>175000.00000000003</v>
      </c>
    </row>
    <row r="71" spans="1:7" s="1" customFormat="1">
      <c r="A71" s="33" t="s">
        <v>18</v>
      </c>
      <c r="B71" s="33"/>
      <c r="C71" s="34"/>
      <c r="E71" s="38"/>
      <c r="F71" s="41"/>
      <c r="G71" s="34"/>
    </row>
    <row r="72" spans="1:7" s="1" customFormat="1">
      <c r="A72" s="33" t="s">
        <v>20</v>
      </c>
      <c r="B72" s="33"/>
      <c r="C72" s="34">
        <f>SUM(C67:C71)</f>
        <v>2500000</v>
      </c>
      <c r="E72" s="38" t="s">
        <v>21</v>
      </c>
      <c r="F72" s="42">
        <v>6.0000000000000001E-3</v>
      </c>
      <c r="G72" s="34">
        <f>+C77*F72</f>
        <v>15000</v>
      </c>
    </row>
    <row r="73" spans="1:7" s="1" customFormat="1">
      <c r="A73" s="33" t="s">
        <v>23</v>
      </c>
      <c r="B73" s="33"/>
      <c r="C73" s="34"/>
      <c r="E73" s="38" t="s">
        <v>24</v>
      </c>
      <c r="F73" s="8"/>
      <c r="G73" s="34"/>
    </row>
    <row r="74" spans="1:7" s="1" customFormat="1">
      <c r="A74" s="44" t="s">
        <v>68</v>
      </c>
      <c r="B74" s="38"/>
      <c r="C74" s="34"/>
      <c r="E74" s="46" t="s">
        <v>25</v>
      </c>
      <c r="F74" s="47">
        <f>+C77</f>
        <v>2500000</v>
      </c>
      <c r="G74" s="34">
        <f>+F76*'tabla iut'!E19-'tabla iut'!F19</f>
        <v>54120.039999999994</v>
      </c>
    </row>
    <row r="75" spans="1:7" s="1" customFormat="1">
      <c r="A75" s="33" t="s">
        <v>27</v>
      </c>
      <c r="B75" s="33"/>
      <c r="C75" s="34"/>
      <c r="E75" s="38"/>
      <c r="F75" s="119">
        <f>-G68-G70-G72</f>
        <v>-476000</v>
      </c>
      <c r="G75" s="34"/>
    </row>
    <row r="76" spans="1:7" s="1" customFormat="1">
      <c r="A76" s="38"/>
      <c r="B76" s="38"/>
      <c r="C76" s="48"/>
      <c r="E76" s="38"/>
      <c r="F76" s="119">
        <f>+F74+F75</f>
        <v>2024000</v>
      </c>
      <c r="G76" s="34"/>
    </row>
    <row r="77" spans="1:7" s="1" customFormat="1">
      <c r="A77" s="50" t="s">
        <v>28</v>
      </c>
      <c r="B77" s="50"/>
      <c r="C77" s="51">
        <f>SUM(C72:C76)</f>
        <v>2500000</v>
      </c>
      <c r="E77" s="52" t="s">
        <v>29</v>
      </c>
      <c r="F77" s="53"/>
      <c r="G77" s="51">
        <f>SUM(G68:G76)</f>
        <v>530120.04</v>
      </c>
    </row>
    <row r="78" spans="1:7" s="1" customFormat="1">
      <c r="A78" s="45" t="s">
        <v>30</v>
      </c>
      <c r="B78" s="45"/>
      <c r="C78" s="34"/>
      <c r="E78" s="38"/>
      <c r="F78" s="8"/>
      <c r="G78" s="34"/>
    </row>
    <row r="79" spans="1:7" s="1" customFormat="1">
      <c r="A79" s="45" t="s">
        <v>31</v>
      </c>
      <c r="B79" s="45"/>
      <c r="C79" s="34"/>
      <c r="E79" s="33"/>
      <c r="F79" s="8"/>
      <c r="G79" s="34"/>
    </row>
    <row r="80" spans="1:7" s="1" customFormat="1">
      <c r="A80" s="45" t="s">
        <v>33</v>
      </c>
      <c r="B80" s="45"/>
      <c r="C80" s="54">
        <v>100000</v>
      </c>
      <c r="E80" s="38"/>
      <c r="F80" s="8"/>
      <c r="G80" s="34"/>
    </row>
    <row r="81" spans="1:7" s="1" customFormat="1">
      <c r="A81" s="45" t="s">
        <v>34</v>
      </c>
      <c r="B81" s="45"/>
      <c r="C81" s="34">
        <f>+C80</f>
        <v>100000</v>
      </c>
      <c r="E81" s="38"/>
      <c r="F81" s="8"/>
      <c r="G81" s="34"/>
    </row>
    <row r="82" spans="1:7" s="1" customFormat="1">
      <c r="A82" s="45"/>
      <c r="B82" s="45"/>
      <c r="C82" s="34"/>
      <c r="E82" s="38"/>
      <c r="F82" s="8"/>
      <c r="G82" s="34"/>
    </row>
    <row r="83" spans="1:7" s="1" customFormat="1">
      <c r="A83" s="55" t="s">
        <v>36</v>
      </c>
      <c r="B83" s="55"/>
      <c r="C83" s="51">
        <f>SUM(C79:C82)</f>
        <v>200000</v>
      </c>
      <c r="E83" s="52" t="s">
        <v>37</v>
      </c>
      <c r="F83" s="53"/>
      <c r="G83" s="51">
        <f>SUM(G78:G82)</f>
        <v>0</v>
      </c>
    </row>
    <row r="84" spans="1:7" s="1" customFormat="1">
      <c r="A84" s="45"/>
      <c r="B84" s="45"/>
      <c r="C84" s="34"/>
      <c r="E84" s="38"/>
      <c r="F84" s="8"/>
      <c r="G84" s="34"/>
    </row>
    <row r="85" spans="1:7" s="1" customFormat="1">
      <c r="A85" s="45"/>
      <c r="B85" s="45"/>
      <c r="C85" s="34"/>
      <c r="E85" s="38"/>
      <c r="F85" s="8"/>
      <c r="G85" s="34"/>
    </row>
    <row r="86" spans="1:7" s="1" customFormat="1">
      <c r="A86" s="57"/>
      <c r="B86" s="57"/>
      <c r="C86" s="48"/>
      <c r="E86" s="38"/>
      <c r="F86" s="8"/>
      <c r="G86" s="48"/>
    </row>
    <row r="87" spans="1:7" s="1" customFormat="1">
      <c r="A87" s="52" t="s">
        <v>38</v>
      </c>
      <c r="B87" s="52"/>
      <c r="C87" s="51">
        <f>+C77+C83</f>
        <v>2700000</v>
      </c>
      <c r="E87" s="52" t="s">
        <v>39</v>
      </c>
      <c r="F87" s="53"/>
      <c r="G87" s="51">
        <f>+G77+G83+G84+G85</f>
        <v>530120.04</v>
      </c>
    </row>
    <row r="88" spans="1:7" s="1" customFormat="1">
      <c r="A88" s="38"/>
      <c r="C88" s="58"/>
      <c r="E88" s="52" t="s">
        <v>40</v>
      </c>
      <c r="F88" s="59"/>
      <c r="G88" s="51">
        <f>+C87-G87</f>
        <v>2169879.96</v>
      </c>
    </row>
    <row r="89" spans="1:7" s="1" customFormat="1">
      <c r="A89" s="60" t="s">
        <v>41</v>
      </c>
      <c r="C89" s="58"/>
      <c r="E89" s="60"/>
      <c r="F89" s="60"/>
      <c r="G89" s="61"/>
    </row>
    <row r="90" spans="1:7" s="1" customFormat="1">
      <c r="A90" s="62" t="s">
        <v>42</v>
      </c>
      <c r="B90" s="63">
        <v>9.2999999999999992E-3</v>
      </c>
      <c r="C90" s="64">
        <f>+C77*B90</f>
        <v>23249.999999999996</v>
      </c>
      <c r="E90" s="60"/>
      <c r="F90" s="60"/>
      <c r="G90" s="61"/>
    </row>
    <row r="91" spans="1:7" s="1" customFormat="1">
      <c r="A91" s="38" t="s">
        <v>43</v>
      </c>
      <c r="B91" s="65">
        <v>1.55E-2</v>
      </c>
      <c r="C91" s="66">
        <f>+C77*B91</f>
        <v>38750</v>
      </c>
      <c r="E91" s="60"/>
      <c r="F91" s="60"/>
      <c r="G91" s="61"/>
    </row>
    <row r="92" spans="1:7" s="1" customFormat="1">
      <c r="A92" s="38" t="s">
        <v>44</v>
      </c>
      <c r="B92" s="65">
        <v>2.4E-2</v>
      </c>
      <c r="C92" s="66">
        <f>+C77*B92</f>
        <v>60000</v>
      </c>
      <c r="E92" s="60"/>
      <c r="F92" s="60"/>
      <c r="G92" s="61"/>
    </row>
    <row r="93" spans="1:7" s="1" customFormat="1">
      <c r="A93" s="67" t="s">
        <v>45</v>
      </c>
      <c r="B93" s="68">
        <f>SUM(B90:B92)</f>
        <v>4.8799999999999996E-2</v>
      </c>
      <c r="C93" s="69">
        <f>SUM(C90:C92)</f>
        <v>122000</v>
      </c>
      <c r="E93" s="60"/>
      <c r="F93" s="60"/>
      <c r="G93" s="61"/>
    </row>
    <row r="94" spans="1:7" s="1" customFormat="1" ht="12.75" thickBot="1">
      <c r="B94" s="70"/>
      <c r="C94" s="58"/>
      <c r="E94" s="60"/>
      <c r="F94" s="60"/>
      <c r="G94" s="61"/>
    </row>
    <row r="95" spans="1:7" s="1" customFormat="1" ht="12.75" thickBot="1">
      <c r="A95" s="71" t="s">
        <v>46</v>
      </c>
      <c r="B95" s="72"/>
      <c r="C95" s="73">
        <f>+C87+C93</f>
        <v>2822000</v>
      </c>
      <c r="E95" s="60"/>
      <c r="F95" s="60"/>
      <c r="G95" s="61"/>
    </row>
    <row r="96" spans="1:7" s="1" customFormat="1">
      <c r="A96" s="74"/>
      <c r="B96" s="75"/>
      <c r="C96" s="76"/>
      <c r="D96" s="75"/>
      <c r="E96" s="75"/>
      <c r="F96" s="75"/>
      <c r="G96" s="77"/>
    </row>
    <row r="97" spans="1:11" s="1" customFormat="1" ht="13.5">
      <c r="A97" s="111" t="s">
        <v>71</v>
      </c>
      <c r="B97" s="112"/>
      <c r="C97" s="112"/>
      <c r="D97" s="112"/>
      <c r="E97" s="112"/>
      <c r="F97" s="112"/>
      <c r="G97" s="113"/>
    </row>
    <row r="98" spans="1:11" s="1" customFormat="1">
      <c r="A98" s="101" t="s">
        <v>0</v>
      </c>
      <c r="B98" s="102"/>
      <c r="C98" s="102"/>
      <c r="D98" s="102"/>
      <c r="E98" s="102"/>
      <c r="F98" s="102"/>
      <c r="G98" s="103"/>
    </row>
    <row r="99" spans="1:11" s="1" customFormat="1">
      <c r="A99" s="104" t="s">
        <v>74</v>
      </c>
      <c r="B99" s="105"/>
      <c r="C99" s="105"/>
      <c r="D99" s="105"/>
      <c r="E99" s="105"/>
      <c r="F99" s="105"/>
      <c r="G99" s="106"/>
    </row>
    <row r="100" spans="1:11" s="1" customFormat="1">
      <c r="A100" s="2" t="s">
        <v>1</v>
      </c>
      <c r="B100" s="3" t="s">
        <v>70</v>
      </c>
      <c r="C100" s="4"/>
      <c r="D100" s="5"/>
      <c r="E100" s="6"/>
      <c r="F100" s="7"/>
      <c r="G100" s="8"/>
    </row>
    <row r="101" spans="1:11" s="1" customFormat="1">
      <c r="A101" s="12" t="s">
        <v>2</v>
      </c>
      <c r="B101" s="13" t="s">
        <v>69</v>
      </c>
      <c r="C101" s="4"/>
      <c r="D101" s="5"/>
      <c r="E101" s="14"/>
      <c r="F101" s="13"/>
      <c r="G101" s="8"/>
    </row>
    <row r="102" spans="1:11" s="1" customFormat="1">
      <c r="A102" s="12" t="s">
        <v>4</v>
      </c>
      <c r="B102" s="13" t="s">
        <v>5</v>
      </c>
      <c r="C102" s="7"/>
      <c r="D102" s="5"/>
      <c r="E102" s="14"/>
      <c r="F102" s="14"/>
      <c r="G102" s="8"/>
    </row>
    <row r="103" spans="1:11" s="1" customFormat="1">
      <c r="A103" s="12" t="s">
        <v>6</v>
      </c>
      <c r="B103" s="18" t="s">
        <v>67</v>
      </c>
      <c r="C103" s="19"/>
      <c r="D103" s="5"/>
      <c r="E103" s="14"/>
      <c r="F103" s="14"/>
      <c r="G103" s="8"/>
    </row>
    <row r="104" spans="1:11" s="1" customFormat="1">
      <c r="A104" s="12" t="s">
        <v>7</v>
      </c>
      <c r="B104" s="13" t="s">
        <v>72</v>
      </c>
      <c r="C104" s="4"/>
      <c r="D104" s="5"/>
      <c r="E104" s="14"/>
      <c r="F104" s="14"/>
      <c r="G104" s="8"/>
    </row>
    <row r="105" spans="1:11" s="1" customFormat="1">
      <c r="A105" s="12" t="s">
        <v>8</v>
      </c>
      <c r="B105" s="13"/>
      <c r="C105" s="20">
        <v>30</v>
      </c>
      <c r="D105" s="5"/>
      <c r="E105" s="21"/>
      <c r="F105" s="21"/>
      <c r="G105" s="22"/>
      <c r="I105" s="83"/>
      <c r="J105" s="83"/>
      <c r="K105" s="83"/>
    </row>
    <row r="106" spans="1:11">
      <c r="A106" s="107" t="s">
        <v>9</v>
      </c>
      <c r="B106" s="108"/>
      <c r="C106" s="109"/>
      <c r="D106" s="1"/>
      <c r="E106" s="107" t="s">
        <v>10</v>
      </c>
      <c r="F106" s="110"/>
      <c r="G106" s="109"/>
    </row>
    <row r="107" spans="1:11">
      <c r="A107" s="27" t="s">
        <v>11</v>
      </c>
      <c r="B107" s="27"/>
      <c r="C107" s="28">
        <v>2500000</v>
      </c>
      <c r="D107" s="1"/>
      <c r="E107" s="29" t="s">
        <v>12</v>
      </c>
      <c r="F107" s="30"/>
      <c r="G107" s="31"/>
    </row>
    <row r="108" spans="1:11" ht="12.75">
      <c r="A108" s="33" t="s">
        <v>13</v>
      </c>
      <c r="B108" s="33"/>
      <c r="C108" s="34"/>
      <c r="D108" s="1"/>
      <c r="E108" s="35" t="s">
        <v>53</v>
      </c>
      <c r="F108" s="36">
        <v>0.1144</v>
      </c>
      <c r="G108" s="34">
        <f>+F108*C117</f>
        <v>286000</v>
      </c>
    </row>
    <row r="109" spans="1:11">
      <c r="A109" s="33" t="s">
        <v>14</v>
      </c>
      <c r="B109" s="33"/>
      <c r="C109" s="34"/>
      <c r="D109" s="1"/>
      <c r="E109" s="38" t="s">
        <v>15</v>
      </c>
      <c r="F109" s="8"/>
      <c r="G109" s="34"/>
    </row>
    <row r="110" spans="1:11">
      <c r="A110" s="33" t="s">
        <v>54</v>
      </c>
      <c r="B110" s="33"/>
      <c r="C110" s="34"/>
      <c r="D110" s="1"/>
      <c r="E110" s="38" t="s">
        <v>16</v>
      </c>
      <c r="F110" s="39">
        <v>7.0000000000000007E-2</v>
      </c>
      <c r="G110" s="34">
        <f>+C117*F110</f>
        <v>175000.00000000003</v>
      </c>
    </row>
    <row r="111" spans="1:11">
      <c r="A111" s="33" t="s">
        <v>18</v>
      </c>
      <c r="B111" s="33"/>
      <c r="C111" s="34"/>
      <c r="D111" s="1"/>
      <c r="E111" s="38"/>
      <c r="F111" s="41"/>
      <c r="G111" s="34"/>
    </row>
    <row r="112" spans="1:11">
      <c r="A112" s="33" t="s">
        <v>20</v>
      </c>
      <c r="B112" s="33"/>
      <c r="C112" s="34">
        <f>SUM(C107:C111)</f>
        <v>2500000</v>
      </c>
      <c r="D112" s="1"/>
      <c r="E112" s="38" t="s">
        <v>21</v>
      </c>
      <c r="F112" s="42">
        <v>6.0000000000000001E-3</v>
      </c>
      <c r="G112" s="34">
        <f>+C117*F112</f>
        <v>15000</v>
      </c>
    </row>
    <row r="113" spans="1:7">
      <c r="A113" s="33" t="s">
        <v>23</v>
      </c>
      <c r="B113" s="33"/>
      <c r="C113" s="34"/>
      <c r="D113" s="1"/>
      <c r="E113" s="38" t="s">
        <v>24</v>
      </c>
      <c r="F113" s="8"/>
      <c r="G113" s="34"/>
    </row>
    <row r="114" spans="1:7">
      <c r="A114" s="44" t="s">
        <v>68</v>
      </c>
      <c r="B114" s="38"/>
      <c r="C114" s="34"/>
      <c r="D114" s="1"/>
      <c r="E114" s="46" t="s">
        <v>25</v>
      </c>
      <c r="F114" s="47">
        <f>+C117</f>
        <v>2500000</v>
      </c>
      <c r="G114" s="34">
        <f>+F116*'tabla iut'!E31-'tabla iut'!F31</f>
        <v>53257</v>
      </c>
    </row>
    <row r="115" spans="1:7">
      <c r="A115" s="33" t="s">
        <v>27</v>
      </c>
      <c r="B115" s="33"/>
      <c r="C115" s="34"/>
      <c r="D115" s="1"/>
      <c r="E115" s="38"/>
      <c r="F115" s="119">
        <f>-G108-G110-G112</f>
        <v>-476000</v>
      </c>
      <c r="G115" s="34"/>
    </row>
    <row r="116" spans="1:7">
      <c r="A116" s="38"/>
      <c r="B116" s="38"/>
      <c r="C116" s="48"/>
      <c r="D116" s="1"/>
      <c r="E116" s="38"/>
      <c r="F116" s="119">
        <f>+F114+F115</f>
        <v>2024000</v>
      </c>
      <c r="G116" s="34"/>
    </row>
    <row r="117" spans="1:7">
      <c r="A117" s="50" t="s">
        <v>28</v>
      </c>
      <c r="B117" s="50"/>
      <c r="C117" s="51">
        <f>SUM(C112:C116)</f>
        <v>2500000</v>
      </c>
      <c r="D117" s="1"/>
      <c r="E117" s="52" t="s">
        <v>29</v>
      </c>
      <c r="F117" s="53"/>
      <c r="G117" s="51">
        <f>SUM(G108:G116)</f>
        <v>529257</v>
      </c>
    </row>
    <row r="118" spans="1:7">
      <c r="A118" s="45" t="s">
        <v>30</v>
      </c>
      <c r="B118" s="45"/>
      <c r="C118" s="34"/>
      <c r="D118" s="1"/>
      <c r="E118" s="38"/>
      <c r="F118" s="8"/>
      <c r="G118" s="34"/>
    </row>
    <row r="119" spans="1:7">
      <c r="A119" s="45" t="s">
        <v>31</v>
      </c>
      <c r="B119" s="45"/>
      <c r="C119" s="34"/>
      <c r="D119" s="1"/>
      <c r="E119" s="33"/>
      <c r="F119" s="8"/>
      <c r="G119" s="34"/>
    </row>
    <row r="120" spans="1:7">
      <c r="A120" s="45" t="s">
        <v>33</v>
      </c>
      <c r="B120" s="45"/>
      <c r="C120" s="54">
        <v>100000</v>
      </c>
      <c r="D120" s="1"/>
      <c r="E120" s="38"/>
      <c r="F120" s="8"/>
      <c r="G120" s="34"/>
    </row>
    <row r="121" spans="1:7">
      <c r="A121" s="45" t="s">
        <v>34</v>
      </c>
      <c r="B121" s="45"/>
      <c r="C121" s="34">
        <f>+C120</f>
        <v>100000</v>
      </c>
      <c r="D121" s="1"/>
      <c r="E121" s="38"/>
      <c r="F121" s="8"/>
      <c r="G121" s="34"/>
    </row>
    <row r="122" spans="1:7">
      <c r="A122" s="45"/>
      <c r="B122" s="45"/>
      <c r="C122" s="34"/>
      <c r="D122" s="1"/>
      <c r="E122" s="38"/>
      <c r="F122" s="8"/>
      <c r="G122" s="34"/>
    </row>
    <row r="123" spans="1:7">
      <c r="A123" s="55" t="s">
        <v>36</v>
      </c>
      <c r="B123" s="55"/>
      <c r="C123" s="51">
        <f>SUM(C119:C122)</f>
        <v>200000</v>
      </c>
      <c r="D123" s="1"/>
      <c r="E123" s="52" t="s">
        <v>37</v>
      </c>
      <c r="F123" s="53"/>
      <c r="G123" s="51">
        <f>SUM(G118:G122)</f>
        <v>0</v>
      </c>
    </row>
    <row r="124" spans="1:7">
      <c r="A124" s="45"/>
      <c r="B124" s="45"/>
      <c r="C124" s="34"/>
      <c r="D124" s="1"/>
      <c r="E124" s="38"/>
      <c r="F124" s="8"/>
      <c r="G124" s="34"/>
    </row>
    <row r="125" spans="1:7">
      <c r="A125" s="45"/>
      <c r="B125" s="45"/>
      <c r="C125" s="34"/>
      <c r="D125" s="1"/>
      <c r="E125" s="38"/>
      <c r="F125" s="8"/>
      <c r="G125" s="34"/>
    </row>
    <row r="126" spans="1:7">
      <c r="A126" s="57"/>
      <c r="B126" s="57"/>
      <c r="C126" s="48"/>
      <c r="D126" s="1"/>
      <c r="E126" s="38"/>
      <c r="F126" s="8"/>
      <c r="G126" s="48"/>
    </row>
    <row r="127" spans="1:7">
      <c r="A127" s="52" t="s">
        <v>38</v>
      </c>
      <c r="B127" s="52"/>
      <c r="C127" s="51">
        <f>+C117+C123</f>
        <v>2700000</v>
      </c>
      <c r="D127" s="1"/>
      <c r="E127" s="52" t="s">
        <v>39</v>
      </c>
      <c r="F127" s="53"/>
      <c r="G127" s="51">
        <f>+G117+G123+G124+G125</f>
        <v>529257</v>
      </c>
    </row>
    <row r="128" spans="1:7">
      <c r="A128" s="38"/>
      <c r="B128" s="1"/>
      <c r="C128" s="58"/>
      <c r="D128" s="1"/>
      <c r="E128" s="52" t="s">
        <v>40</v>
      </c>
      <c r="F128" s="59"/>
      <c r="G128" s="51">
        <f>+C127-G127</f>
        <v>2170743</v>
      </c>
    </row>
    <row r="129" spans="1:7">
      <c r="A129" s="60" t="s">
        <v>41</v>
      </c>
      <c r="B129" s="1"/>
      <c r="C129" s="58"/>
      <c r="D129" s="1"/>
      <c r="E129" s="60"/>
      <c r="F129" s="60"/>
      <c r="G129" s="61"/>
    </row>
    <row r="130" spans="1:7">
      <c r="A130" s="62" t="s">
        <v>42</v>
      </c>
      <c r="B130" s="63">
        <v>9.2999999999999992E-3</v>
      </c>
      <c r="C130" s="64">
        <f>+C117*B130</f>
        <v>23249.999999999996</v>
      </c>
      <c r="D130" s="1"/>
      <c r="E130" s="60"/>
      <c r="F130" s="60"/>
      <c r="G130" s="61"/>
    </row>
    <row r="131" spans="1:7">
      <c r="A131" s="38" t="s">
        <v>43</v>
      </c>
      <c r="B131" s="65">
        <v>1.55E-2</v>
      </c>
      <c r="C131" s="66">
        <f>+C117*B131</f>
        <v>38750</v>
      </c>
      <c r="D131" s="1"/>
      <c r="E131" s="60"/>
      <c r="F131" s="60"/>
      <c r="G131" s="61"/>
    </row>
    <row r="132" spans="1:7">
      <c r="A132" s="38" t="s">
        <v>44</v>
      </c>
      <c r="B132" s="65">
        <v>2.4E-2</v>
      </c>
      <c r="C132" s="66">
        <f>+C117*B132</f>
        <v>60000</v>
      </c>
      <c r="D132" s="1"/>
      <c r="E132" s="60"/>
      <c r="F132" s="60"/>
      <c r="G132" s="61"/>
    </row>
    <row r="133" spans="1:7">
      <c r="A133" s="67" t="s">
        <v>45</v>
      </c>
      <c r="B133" s="68">
        <f>SUM(B130:B132)</f>
        <v>4.8799999999999996E-2</v>
      </c>
      <c r="C133" s="69">
        <f>SUM(C130:C132)</f>
        <v>122000</v>
      </c>
      <c r="D133" s="1"/>
      <c r="E133" s="60"/>
      <c r="F133" s="60"/>
      <c r="G133" s="61"/>
    </row>
    <row r="134" spans="1:7" ht="12.75" thickBot="1">
      <c r="A134" s="1"/>
      <c r="B134" s="70"/>
      <c r="C134" s="58"/>
      <c r="D134" s="1"/>
      <c r="E134" s="60"/>
      <c r="F134" s="60"/>
      <c r="G134" s="61"/>
    </row>
    <row r="135" spans="1:7" ht="12.75" thickBot="1">
      <c r="A135" s="71" t="s">
        <v>46</v>
      </c>
      <c r="B135" s="72"/>
      <c r="C135" s="73">
        <f>+C127+C133</f>
        <v>2822000</v>
      </c>
      <c r="D135" s="1"/>
      <c r="E135" s="60"/>
      <c r="F135" s="60"/>
      <c r="G135" s="61"/>
    </row>
    <row r="136" spans="1:7">
      <c r="A136" s="74"/>
      <c r="B136" s="75"/>
      <c r="C136" s="76"/>
      <c r="D136" s="75"/>
      <c r="E136" s="75"/>
      <c r="F136" s="75"/>
      <c r="G136" s="77"/>
    </row>
    <row r="137" spans="1:7" ht="13.5">
      <c r="A137" s="111" t="s">
        <v>71</v>
      </c>
      <c r="B137" s="112"/>
      <c r="C137" s="112"/>
      <c r="D137" s="112"/>
      <c r="E137" s="112"/>
      <c r="F137" s="112"/>
      <c r="G137" s="113"/>
    </row>
    <row r="138" spans="1:7">
      <c r="A138" s="101" t="s">
        <v>0</v>
      </c>
      <c r="B138" s="102"/>
      <c r="C138" s="102"/>
      <c r="D138" s="102"/>
      <c r="E138" s="102"/>
      <c r="F138" s="102"/>
      <c r="G138" s="103"/>
    </row>
    <row r="139" spans="1:7">
      <c r="A139" s="104" t="s">
        <v>75</v>
      </c>
      <c r="B139" s="105"/>
      <c r="C139" s="105"/>
      <c r="D139" s="105"/>
      <c r="E139" s="105"/>
      <c r="F139" s="105"/>
      <c r="G139" s="106"/>
    </row>
    <row r="140" spans="1:7">
      <c r="A140" s="2" t="s">
        <v>1</v>
      </c>
      <c r="B140" s="3" t="s">
        <v>70</v>
      </c>
      <c r="C140" s="4"/>
      <c r="D140" s="5"/>
      <c r="E140" s="6"/>
      <c r="F140" s="7"/>
      <c r="G140" s="8"/>
    </row>
    <row r="141" spans="1:7">
      <c r="A141" s="12" t="s">
        <v>2</v>
      </c>
      <c r="B141" s="13" t="s">
        <v>69</v>
      </c>
      <c r="C141" s="4"/>
      <c r="D141" s="5"/>
      <c r="E141" s="14"/>
      <c r="F141" s="13"/>
      <c r="G141" s="8"/>
    </row>
    <row r="142" spans="1:7">
      <c r="A142" s="12" t="s">
        <v>4</v>
      </c>
      <c r="B142" s="13" t="s">
        <v>5</v>
      </c>
      <c r="C142" s="7"/>
      <c r="D142" s="5"/>
      <c r="E142" s="14"/>
      <c r="F142" s="14"/>
      <c r="G142" s="8"/>
    </row>
    <row r="143" spans="1:7">
      <c r="A143" s="12" t="s">
        <v>6</v>
      </c>
      <c r="B143" s="18" t="s">
        <v>67</v>
      </c>
      <c r="C143" s="19"/>
      <c r="D143" s="5"/>
      <c r="E143" s="14"/>
      <c r="F143" s="14"/>
      <c r="G143" s="8"/>
    </row>
    <row r="144" spans="1:7">
      <c r="A144" s="12" t="s">
        <v>7</v>
      </c>
      <c r="B144" s="13" t="s">
        <v>72</v>
      </c>
      <c r="C144" s="4"/>
      <c r="D144" s="5"/>
      <c r="E144" s="14"/>
      <c r="F144" s="14"/>
      <c r="G144" s="8"/>
    </row>
    <row r="145" spans="1:7">
      <c r="A145" s="12" t="s">
        <v>8</v>
      </c>
      <c r="B145" s="13"/>
      <c r="C145" s="20">
        <v>30</v>
      </c>
      <c r="D145" s="5"/>
      <c r="E145" s="21"/>
      <c r="F145" s="21"/>
      <c r="G145" s="22"/>
    </row>
    <row r="146" spans="1:7">
      <c r="A146" s="107" t="s">
        <v>9</v>
      </c>
      <c r="B146" s="108"/>
      <c r="C146" s="109"/>
      <c r="D146" s="1"/>
      <c r="E146" s="107" t="s">
        <v>10</v>
      </c>
      <c r="F146" s="110"/>
      <c r="G146" s="109"/>
    </row>
    <row r="147" spans="1:7">
      <c r="A147" s="27" t="s">
        <v>11</v>
      </c>
      <c r="B147" s="27"/>
      <c r="C147" s="28">
        <v>2500000</v>
      </c>
      <c r="D147" s="1"/>
      <c r="E147" s="29" t="s">
        <v>12</v>
      </c>
      <c r="F147" s="30"/>
      <c r="G147" s="31"/>
    </row>
    <row r="148" spans="1:7" ht="12.75">
      <c r="A148" s="33" t="s">
        <v>13</v>
      </c>
      <c r="B148" s="33"/>
      <c r="C148" s="34"/>
      <c r="D148" s="1"/>
      <c r="E148" s="35" t="s">
        <v>53</v>
      </c>
      <c r="F148" s="36">
        <v>0.1144</v>
      </c>
      <c r="G148" s="34">
        <f>+F148*C157</f>
        <v>286000</v>
      </c>
    </row>
    <row r="149" spans="1:7">
      <c r="A149" s="33" t="s">
        <v>14</v>
      </c>
      <c r="B149" s="33"/>
      <c r="C149" s="34"/>
      <c r="D149" s="1"/>
      <c r="E149" s="38" t="s">
        <v>15</v>
      </c>
      <c r="F149" s="8"/>
      <c r="G149" s="34"/>
    </row>
    <row r="150" spans="1:7">
      <c r="A150" s="33" t="s">
        <v>54</v>
      </c>
      <c r="B150" s="33"/>
      <c r="C150" s="34"/>
      <c r="D150" s="1"/>
      <c r="E150" s="38" t="s">
        <v>16</v>
      </c>
      <c r="F150" s="39">
        <v>7.0000000000000007E-2</v>
      </c>
      <c r="G150" s="34">
        <f>+C157*F150</f>
        <v>175000.00000000003</v>
      </c>
    </row>
    <row r="151" spans="1:7">
      <c r="A151" s="33" t="s">
        <v>18</v>
      </c>
      <c r="B151" s="33"/>
      <c r="C151" s="34"/>
      <c r="D151" s="1"/>
      <c r="E151" s="38"/>
      <c r="F151" s="41"/>
      <c r="G151" s="34"/>
    </row>
    <row r="152" spans="1:7">
      <c r="A152" s="33" t="s">
        <v>20</v>
      </c>
      <c r="B152" s="33"/>
      <c r="C152" s="34">
        <f>SUM(C147:C151)</f>
        <v>2500000</v>
      </c>
      <c r="D152" s="1"/>
      <c r="E152" s="38" t="s">
        <v>21</v>
      </c>
      <c r="F152" s="42">
        <v>6.0000000000000001E-3</v>
      </c>
      <c r="G152" s="34">
        <f>+C157*F152</f>
        <v>15000</v>
      </c>
    </row>
    <row r="153" spans="1:7">
      <c r="A153" s="33" t="s">
        <v>23</v>
      </c>
      <c r="B153" s="33"/>
      <c r="C153" s="34"/>
      <c r="D153" s="1"/>
      <c r="E153" s="38" t="s">
        <v>24</v>
      </c>
      <c r="F153" s="8"/>
      <c r="G153" s="34"/>
    </row>
    <row r="154" spans="1:7">
      <c r="A154" s="44" t="s">
        <v>68</v>
      </c>
      <c r="B154" s="38"/>
      <c r="C154" s="34"/>
      <c r="D154" s="1"/>
      <c r="E154" s="46" t="s">
        <v>25</v>
      </c>
      <c r="F154" s="47">
        <f>+C157</f>
        <v>2500000</v>
      </c>
      <c r="G154" s="34">
        <f>+F156*'tabla iut'!E44-'tabla iut'!F44</f>
        <v>53364.880000000005</v>
      </c>
    </row>
    <row r="155" spans="1:7">
      <c r="A155" s="33" t="s">
        <v>27</v>
      </c>
      <c r="B155" s="33"/>
      <c r="C155" s="34"/>
      <c r="D155" s="1"/>
      <c r="E155" s="38"/>
      <c r="F155" s="119">
        <f>-G148-G150-G152</f>
        <v>-476000</v>
      </c>
      <c r="G155" s="34"/>
    </row>
    <row r="156" spans="1:7">
      <c r="A156" s="38"/>
      <c r="B156" s="38"/>
      <c r="C156" s="48"/>
      <c r="D156" s="1"/>
      <c r="E156" s="38"/>
      <c r="F156" s="119">
        <f>+F154+F155</f>
        <v>2024000</v>
      </c>
      <c r="G156" s="34"/>
    </row>
    <row r="157" spans="1:7">
      <c r="A157" s="50" t="s">
        <v>28</v>
      </c>
      <c r="B157" s="50"/>
      <c r="C157" s="51">
        <f>SUM(C152:C156)</f>
        <v>2500000</v>
      </c>
      <c r="D157" s="1"/>
      <c r="E157" s="52" t="s">
        <v>29</v>
      </c>
      <c r="F157" s="53"/>
      <c r="G157" s="51">
        <f>SUM(G148:G156)</f>
        <v>529364.88</v>
      </c>
    </row>
    <row r="158" spans="1:7">
      <c r="A158" s="45" t="s">
        <v>30</v>
      </c>
      <c r="B158" s="45"/>
      <c r="C158" s="34"/>
      <c r="D158" s="1"/>
      <c r="E158" s="38"/>
      <c r="F158" s="8"/>
      <c r="G158" s="34"/>
    </row>
    <row r="159" spans="1:7">
      <c r="A159" s="45" t="s">
        <v>31</v>
      </c>
      <c r="B159" s="45"/>
      <c r="C159" s="34"/>
      <c r="D159" s="1"/>
      <c r="E159" s="33"/>
      <c r="F159" s="8"/>
      <c r="G159" s="34"/>
    </row>
    <row r="160" spans="1:7">
      <c r="A160" s="45" t="s">
        <v>33</v>
      </c>
      <c r="B160" s="45"/>
      <c r="C160" s="54">
        <v>100000</v>
      </c>
      <c r="D160" s="1"/>
      <c r="E160" s="38"/>
      <c r="F160" s="8"/>
      <c r="G160" s="34"/>
    </row>
    <row r="161" spans="1:7">
      <c r="A161" s="45" t="s">
        <v>34</v>
      </c>
      <c r="B161" s="45"/>
      <c r="C161" s="34">
        <f>+C160</f>
        <v>100000</v>
      </c>
      <c r="D161" s="1"/>
      <c r="E161" s="38"/>
      <c r="F161" s="8"/>
      <c r="G161" s="34"/>
    </row>
    <row r="162" spans="1:7">
      <c r="A162" s="45"/>
      <c r="B162" s="45"/>
      <c r="C162" s="34"/>
      <c r="D162" s="1"/>
      <c r="E162" s="38"/>
      <c r="F162" s="8"/>
      <c r="G162" s="34"/>
    </row>
    <row r="163" spans="1:7">
      <c r="A163" s="55" t="s">
        <v>36</v>
      </c>
      <c r="B163" s="55"/>
      <c r="C163" s="51">
        <f>SUM(C159:C162)</f>
        <v>200000</v>
      </c>
      <c r="D163" s="1"/>
      <c r="E163" s="52" t="s">
        <v>37</v>
      </c>
      <c r="F163" s="53"/>
      <c r="G163" s="51">
        <f>SUM(G158:G162)</f>
        <v>0</v>
      </c>
    </row>
    <row r="164" spans="1:7">
      <c r="A164" s="45"/>
      <c r="B164" s="45"/>
      <c r="C164" s="34"/>
      <c r="D164" s="1"/>
      <c r="E164" s="38"/>
      <c r="F164" s="8"/>
      <c r="G164" s="34"/>
    </row>
    <row r="165" spans="1:7">
      <c r="A165" s="45"/>
      <c r="B165" s="45"/>
      <c r="C165" s="34"/>
      <c r="D165" s="1"/>
      <c r="E165" s="38"/>
      <c r="F165" s="8"/>
      <c r="G165" s="34"/>
    </row>
    <row r="166" spans="1:7">
      <c r="A166" s="57"/>
      <c r="B166" s="57"/>
      <c r="C166" s="48"/>
      <c r="D166" s="1"/>
      <c r="E166" s="38"/>
      <c r="F166" s="8"/>
      <c r="G166" s="48"/>
    </row>
    <row r="167" spans="1:7">
      <c r="A167" s="52" t="s">
        <v>38</v>
      </c>
      <c r="B167" s="52"/>
      <c r="C167" s="51">
        <f>+C157+C163</f>
        <v>2700000</v>
      </c>
      <c r="D167" s="1"/>
      <c r="E167" s="52" t="s">
        <v>39</v>
      </c>
      <c r="F167" s="53"/>
      <c r="G167" s="51">
        <f>+G157+G163+G164+G165</f>
        <v>529364.88</v>
      </c>
    </row>
    <row r="168" spans="1:7">
      <c r="A168" s="38"/>
      <c r="B168" s="1"/>
      <c r="C168" s="58"/>
      <c r="D168" s="1"/>
      <c r="E168" s="52" t="s">
        <v>40</v>
      </c>
      <c r="F168" s="59"/>
      <c r="G168" s="51">
        <f>+C167-G167</f>
        <v>2170635.12</v>
      </c>
    </row>
    <row r="169" spans="1:7">
      <c r="A169" s="60" t="s">
        <v>41</v>
      </c>
      <c r="B169" s="1"/>
      <c r="C169" s="58"/>
      <c r="D169" s="1"/>
      <c r="E169" s="60"/>
      <c r="F169" s="60"/>
      <c r="G169" s="61"/>
    </row>
    <row r="170" spans="1:7">
      <c r="A170" s="62" t="s">
        <v>42</v>
      </c>
      <c r="B170" s="63">
        <v>9.2999999999999992E-3</v>
      </c>
      <c r="C170" s="64">
        <f>+C157*B170</f>
        <v>23249.999999999996</v>
      </c>
      <c r="D170" s="1"/>
      <c r="E170" s="60"/>
      <c r="F170" s="60"/>
      <c r="G170" s="61"/>
    </row>
    <row r="171" spans="1:7">
      <c r="A171" s="38" t="s">
        <v>43</v>
      </c>
      <c r="B171" s="65">
        <v>1.61E-2</v>
      </c>
      <c r="C171" s="66">
        <f>+C157*B171</f>
        <v>40250</v>
      </c>
      <c r="D171" s="1"/>
      <c r="E171" s="60"/>
      <c r="F171" s="60"/>
      <c r="G171" s="61"/>
    </row>
    <row r="172" spans="1:7">
      <c r="A172" s="38" t="s">
        <v>44</v>
      </c>
      <c r="B172" s="65">
        <v>2.4E-2</v>
      </c>
      <c r="C172" s="66">
        <f>+C157*B172</f>
        <v>60000</v>
      </c>
      <c r="D172" s="1"/>
      <c r="E172" s="60"/>
      <c r="F172" s="60"/>
      <c r="G172" s="61"/>
    </row>
    <row r="173" spans="1:7">
      <c r="A173" s="67" t="s">
        <v>45</v>
      </c>
      <c r="B173" s="68">
        <f>SUM(B170:B172)</f>
        <v>4.9399999999999999E-2</v>
      </c>
      <c r="C173" s="69">
        <f>SUM(C170:C172)</f>
        <v>123500</v>
      </c>
      <c r="D173" s="1"/>
      <c r="E173" s="60"/>
      <c r="F173" s="60"/>
      <c r="G173" s="61"/>
    </row>
    <row r="174" spans="1:7" ht="12.75" thickBot="1">
      <c r="A174" s="1"/>
      <c r="B174" s="70"/>
      <c r="C174" s="58"/>
      <c r="D174" s="1"/>
      <c r="E174" s="60"/>
      <c r="F174" s="60"/>
      <c r="G174" s="61"/>
    </row>
    <row r="175" spans="1:7" ht="12.75" thickBot="1">
      <c r="A175" s="71" t="s">
        <v>46</v>
      </c>
      <c r="B175" s="72"/>
      <c r="C175" s="73">
        <f>+C167+C173</f>
        <v>2823500</v>
      </c>
      <c r="D175" s="1"/>
      <c r="E175" s="60"/>
      <c r="F175" s="60"/>
      <c r="G175" s="61"/>
    </row>
    <row r="176" spans="1:7">
      <c r="A176" s="74"/>
      <c r="B176" s="75"/>
      <c r="C176" s="76"/>
      <c r="D176" s="75"/>
      <c r="E176" s="75"/>
      <c r="F176" s="75"/>
      <c r="G176" s="77"/>
    </row>
    <row r="177" spans="1:7" ht="13.5">
      <c r="A177" s="111" t="s">
        <v>71</v>
      </c>
      <c r="B177" s="112"/>
      <c r="C177" s="112"/>
      <c r="D177" s="112"/>
      <c r="E177" s="112"/>
      <c r="F177" s="112"/>
      <c r="G177" s="113"/>
    </row>
    <row r="178" spans="1:7">
      <c r="A178" s="101" t="s">
        <v>0</v>
      </c>
      <c r="B178" s="102"/>
      <c r="C178" s="102"/>
      <c r="D178" s="102"/>
      <c r="E178" s="102"/>
      <c r="F178" s="102"/>
      <c r="G178" s="103"/>
    </row>
    <row r="179" spans="1:7">
      <c r="A179" s="104" t="s">
        <v>76</v>
      </c>
      <c r="B179" s="105"/>
      <c r="C179" s="105"/>
      <c r="D179" s="105"/>
      <c r="E179" s="105"/>
      <c r="F179" s="105"/>
      <c r="G179" s="106"/>
    </row>
    <row r="180" spans="1:7">
      <c r="A180" s="2" t="s">
        <v>1</v>
      </c>
      <c r="B180" s="3" t="s">
        <v>70</v>
      </c>
      <c r="C180" s="4"/>
      <c r="D180" s="5"/>
      <c r="E180" s="6"/>
      <c r="F180" s="7"/>
      <c r="G180" s="8"/>
    </row>
    <row r="181" spans="1:7">
      <c r="A181" s="12" t="s">
        <v>2</v>
      </c>
      <c r="B181" s="13" t="s">
        <v>69</v>
      </c>
      <c r="C181" s="4"/>
      <c r="D181" s="5"/>
      <c r="E181" s="14"/>
      <c r="F181" s="13"/>
      <c r="G181" s="8"/>
    </row>
    <row r="182" spans="1:7">
      <c r="A182" s="12" t="s">
        <v>4</v>
      </c>
      <c r="B182" s="13" t="s">
        <v>5</v>
      </c>
      <c r="C182" s="7"/>
      <c r="D182" s="5"/>
      <c r="E182" s="14"/>
      <c r="F182" s="14"/>
      <c r="G182" s="8"/>
    </row>
    <row r="183" spans="1:7">
      <c r="A183" s="12" t="s">
        <v>6</v>
      </c>
      <c r="B183" s="18" t="s">
        <v>67</v>
      </c>
      <c r="C183" s="19"/>
      <c r="D183" s="5"/>
      <c r="E183" s="14"/>
      <c r="F183" s="14"/>
      <c r="G183" s="8"/>
    </row>
    <row r="184" spans="1:7">
      <c r="A184" s="12" t="s">
        <v>7</v>
      </c>
      <c r="B184" s="13" t="s">
        <v>72</v>
      </c>
      <c r="C184" s="4"/>
      <c r="D184" s="5"/>
      <c r="E184" s="14"/>
      <c r="F184" s="14"/>
      <c r="G184" s="8"/>
    </row>
    <row r="185" spans="1:7">
      <c r="A185" s="12" t="s">
        <v>8</v>
      </c>
      <c r="B185" s="13"/>
      <c r="C185" s="20">
        <v>30</v>
      </c>
      <c r="D185" s="5"/>
      <c r="E185" s="21"/>
      <c r="F185" s="21"/>
      <c r="G185" s="22"/>
    </row>
    <row r="186" spans="1:7">
      <c r="A186" s="107" t="s">
        <v>9</v>
      </c>
      <c r="B186" s="108"/>
      <c r="C186" s="109"/>
      <c r="D186" s="1"/>
      <c r="E186" s="107" t="s">
        <v>10</v>
      </c>
      <c r="F186" s="110"/>
      <c r="G186" s="109"/>
    </row>
    <row r="187" spans="1:7">
      <c r="A187" s="27" t="s">
        <v>11</v>
      </c>
      <c r="B187" s="27"/>
      <c r="C187" s="28">
        <v>2500000</v>
      </c>
      <c r="D187" s="1"/>
      <c r="E187" s="29" t="s">
        <v>12</v>
      </c>
      <c r="F187" s="30"/>
      <c r="G187" s="31"/>
    </row>
    <row r="188" spans="1:7" ht="12.75">
      <c r="A188" s="33" t="s">
        <v>13</v>
      </c>
      <c r="B188" s="33"/>
      <c r="C188" s="34"/>
      <c r="D188" s="1"/>
      <c r="E188" s="35" t="s">
        <v>53</v>
      </c>
      <c r="F188" s="36">
        <v>0.1144</v>
      </c>
      <c r="G188" s="34">
        <f>+F188*C197</f>
        <v>286000</v>
      </c>
    </row>
    <row r="189" spans="1:7">
      <c r="A189" s="33" t="s">
        <v>14</v>
      </c>
      <c r="B189" s="33"/>
      <c r="C189" s="34"/>
      <c r="D189" s="1"/>
      <c r="E189" s="38" t="s">
        <v>15</v>
      </c>
      <c r="F189" s="8"/>
      <c r="G189" s="34"/>
    </row>
    <row r="190" spans="1:7">
      <c r="A190" s="33" t="s">
        <v>54</v>
      </c>
      <c r="B190" s="33"/>
      <c r="C190" s="34"/>
      <c r="D190" s="1"/>
      <c r="E190" s="38" t="s">
        <v>16</v>
      </c>
      <c r="F190" s="39">
        <v>7.0000000000000007E-2</v>
      </c>
      <c r="G190" s="34">
        <f>+C197*F190</f>
        <v>175000.00000000003</v>
      </c>
    </row>
    <row r="191" spans="1:7">
      <c r="A191" s="33" t="s">
        <v>18</v>
      </c>
      <c r="B191" s="33"/>
      <c r="C191" s="34"/>
      <c r="D191" s="1"/>
      <c r="E191" s="38"/>
      <c r="F191" s="41"/>
      <c r="G191" s="34"/>
    </row>
    <row r="192" spans="1:7">
      <c r="A192" s="33" t="s">
        <v>20</v>
      </c>
      <c r="B192" s="33"/>
      <c r="C192" s="34">
        <f>SUM(C187:C191)</f>
        <v>2500000</v>
      </c>
      <c r="D192" s="1"/>
      <c r="E192" s="38" t="s">
        <v>21</v>
      </c>
      <c r="F192" s="42">
        <v>6.0000000000000001E-3</v>
      </c>
      <c r="G192" s="34">
        <f>+C197*F192</f>
        <v>15000</v>
      </c>
    </row>
    <row r="193" spans="1:7">
      <c r="A193" s="33" t="s">
        <v>23</v>
      </c>
      <c r="B193" s="33"/>
      <c r="C193" s="34"/>
      <c r="D193" s="1"/>
      <c r="E193" s="38" t="s">
        <v>24</v>
      </c>
      <c r="F193" s="8"/>
      <c r="G193" s="34"/>
    </row>
    <row r="194" spans="1:7">
      <c r="A194" s="44" t="s">
        <v>68</v>
      </c>
      <c r="B194" s="38"/>
      <c r="C194" s="34"/>
      <c r="D194" s="1"/>
      <c r="E194" s="46" t="s">
        <v>25</v>
      </c>
      <c r="F194" s="47">
        <f>+C197</f>
        <v>2500000</v>
      </c>
      <c r="G194" s="34">
        <f>+F196*'tabla iut'!E57-'tabla iut'!F57</f>
        <v>52171.240000000005</v>
      </c>
    </row>
    <row r="195" spans="1:7">
      <c r="A195" s="33" t="s">
        <v>27</v>
      </c>
      <c r="B195" s="33"/>
      <c r="C195" s="34"/>
      <c r="D195" s="1"/>
      <c r="E195" s="38"/>
      <c r="F195" s="119">
        <f>-G188-G190-G192</f>
        <v>-476000</v>
      </c>
      <c r="G195" s="34"/>
    </row>
    <row r="196" spans="1:7">
      <c r="A196" s="38"/>
      <c r="B196" s="38"/>
      <c r="C196" s="48"/>
      <c r="D196" s="1"/>
      <c r="E196" s="38"/>
      <c r="F196" s="119">
        <f>+F194+F195</f>
        <v>2024000</v>
      </c>
      <c r="G196" s="34"/>
    </row>
    <row r="197" spans="1:7">
      <c r="A197" s="50" t="s">
        <v>28</v>
      </c>
      <c r="B197" s="50"/>
      <c r="C197" s="51">
        <f>SUM(C192:C196)</f>
        <v>2500000</v>
      </c>
      <c r="D197" s="1"/>
      <c r="E197" s="52" t="s">
        <v>29</v>
      </c>
      <c r="F197" s="53"/>
      <c r="G197" s="51">
        <f>SUM(G188:G196)</f>
        <v>528171.24</v>
      </c>
    </row>
    <row r="198" spans="1:7">
      <c r="A198" s="45" t="s">
        <v>30</v>
      </c>
      <c r="B198" s="45"/>
      <c r="C198" s="34"/>
      <c r="D198" s="1"/>
      <c r="E198" s="38"/>
      <c r="F198" s="8"/>
      <c r="G198" s="34"/>
    </row>
    <row r="199" spans="1:7">
      <c r="A199" s="45" t="s">
        <v>31</v>
      </c>
      <c r="B199" s="45"/>
      <c r="C199" s="34"/>
      <c r="D199" s="1"/>
      <c r="E199" s="33"/>
      <c r="F199" s="8"/>
      <c r="G199" s="34"/>
    </row>
    <row r="200" spans="1:7">
      <c r="A200" s="45" t="s">
        <v>33</v>
      </c>
      <c r="B200" s="45"/>
      <c r="C200" s="54">
        <v>100000</v>
      </c>
      <c r="D200" s="1"/>
      <c r="E200" s="38"/>
      <c r="F200" s="8"/>
      <c r="G200" s="34"/>
    </row>
    <row r="201" spans="1:7">
      <c r="A201" s="45" t="s">
        <v>34</v>
      </c>
      <c r="B201" s="45"/>
      <c r="C201" s="34">
        <f>+C200</f>
        <v>100000</v>
      </c>
      <c r="D201" s="1"/>
      <c r="E201" s="38"/>
      <c r="F201" s="8"/>
      <c r="G201" s="34"/>
    </row>
    <row r="202" spans="1:7">
      <c r="A202" s="45"/>
      <c r="B202" s="45"/>
      <c r="C202" s="34"/>
      <c r="D202" s="1"/>
      <c r="E202" s="38"/>
      <c r="F202" s="8"/>
      <c r="G202" s="34"/>
    </row>
    <row r="203" spans="1:7">
      <c r="A203" s="55" t="s">
        <v>36</v>
      </c>
      <c r="B203" s="55"/>
      <c r="C203" s="51">
        <f>SUM(C199:C202)</f>
        <v>200000</v>
      </c>
      <c r="D203" s="1"/>
      <c r="E203" s="52" t="s">
        <v>37</v>
      </c>
      <c r="F203" s="53"/>
      <c r="G203" s="51">
        <f>SUM(G198:G202)</f>
        <v>0</v>
      </c>
    </row>
    <row r="204" spans="1:7">
      <c r="A204" s="45"/>
      <c r="B204" s="45"/>
      <c r="C204" s="34"/>
      <c r="D204" s="1"/>
      <c r="E204" s="38"/>
      <c r="F204" s="8"/>
      <c r="G204" s="34"/>
    </row>
    <row r="205" spans="1:7">
      <c r="A205" s="45"/>
      <c r="B205" s="45"/>
      <c r="C205" s="34"/>
      <c r="D205" s="1"/>
      <c r="E205" s="38"/>
      <c r="F205" s="8"/>
      <c r="G205" s="34"/>
    </row>
    <row r="206" spans="1:7">
      <c r="A206" s="57"/>
      <c r="B206" s="57"/>
      <c r="C206" s="48"/>
      <c r="D206" s="1"/>
      <c r="E206" s="38"/>
      <c r="F206" s="8"/>
      <c r="G206" s="48"/>
    </row>
    <row r="207" spans="1:7">
      <c r="A207" s="52" t="s">
        <v>38</v>
      </c>
      <c r="B207" s="52"/>
      <c r="C207" s="51">
        <f>+C197+C203</f>
        <v>2700000</v>
      </c>
      <c r="D207" s="1"/>
      <c r="E207" s="52" t="s">
        <v>39</v>
      </c>
      <c r="F207" s="53"/>
      <c r="G207" s="51">
        <f>+G197+G203+G204+G205</f>
        <v>528171.24</v>
      </c>
    </row>
    <row r="208" spans="1:7">
      <c r="A208" s="38"/>
      <c r="B208" s="1"/>
      <c r="C208" s="58"/>
      <c r="D208" s="1"/>
      <c r="E208" s="52" t="s">
        <v>40</v>
      </c>
      <c r="F208" s="59"/>
      <c r="G208" s="51">
        <f>+C207-G207</f>
        <v>2171828.7599999998</v>
      </c>
    </row>
    <row r="209" spans="1:7">
      <c r="A209" s="60" t="s">
        <v>41</v>
      </c>
      <c r="B209" s="1"/>
      <c r="C209" s="58"/>
      <c r="D209" s="1"/>
      <c r="E209" s="60"/>
      <c r="F209" s="60"/>
      <c r="G209" s="61"/>
    </row>
    <row r="210" spans="1:7">
      <c r="A210" s="62" t="s">
        <v>42</v>
      </c>
      <c r="B210" s="63">
        <v>9.2999999999999992E-3</v>
      </c>
      <c r="C210" s="64">
        <f>+C197*B210</f>
        <v>23249.999999999996</v>
      </c>
      <c r="D210" s="1"/>
      <c r="E210" s="60"/>
      <c r="F210" s="60"/>
      <c r="G210" s="61"/>
    </row>
    <row r="211" spans="1:7">
      <c r="A211" s="38" t="s">
        <v>43</v>
      </c>
      <c r="B211" s="65">
        <v>1.61E-2</v>
      </c>
      <c r="C211" s="66">
        <f>+C197*B211</f>
        <v>40250</v>
      </c>
      <c r="D211" s="1"/>
      <c r="E211" s="60"/>
      <c r="F211" s="60"/>
      <c r="G211" s="61"/>
    </row>
    <row r="212" spans="1:7">
      <c r="A212" s="38" t="s">
        <v>44</v>
      </c>
      <c r="B212" s="65">
        <v>2.4E-2</v>
      </c>
      <c r="C212" s="66">
        <f>+C197*B212</f>
        <v>60000</v>
      </c>
      <c r="D212" s="1"/>
      <c r="E212" s="60"/>
      <c r="F212" s="60"/>
      <c r="G212" s="61"/>
    </row>
    <row r="213" spans="1:7">
      <c r="A213" s="67" t="s">
        <v>45</v>
      </c>
      <c r="B213" s="68">
        <f>SUM(B210:B212)</f>
        <v>4.9399999999999999E-2</v>
      </c>
      <c r="C213" s="69">
        <f>SUM(C210:C212)</f>
        <v>123500</v>
      </c>
      <c r="D213" s="1"/>
      <c r="E213" s="60"/>
      <c r="F213" s="60"/>
      <c r="G213" s="61"/>
    </row>
    <row r="214" spans="1:7" ht="12.75" thickBot="1">
      <c r="A214" s="1"/>
      <c r="B214" s="70"/>
      <c r="C214" s="58"/>
      <c r="D214" s="1"/>
      <c r="E214" s="60"/>
      <c r="F214" s="60"/>
      <c r="G214" s="61"/>
    </row>
    <row r="215" spans="1:7" ht="12.75" thickBot="1">
      <c r="A215" s="71" t="s">
        <v>46</v>
      </c>
      <c r="B215" s="72"/>
      <c r="C215" s="73">
        <f>+C207+C213</f>
        <v>2823500</v>
      </c>
      <c r="D215" s="1"/>
      <c r="E215" s="60"/>
      <c r="F215" s="60"/>
      <c r="G215" s="61"/>
    </row>
    <row r="216" spans="1:7">
      <c r="A216" s="74"/>
      <c r="B216" s="75"/>
      <c r="C216" s="76"/>
      <c r="D216" s="75"/>
      <c r="E216" s="75"/>
      <c r="F216" s="75"/>
      <c r="G216" s="77"/>
    </row>
    <row r="217" spans="1:7" ht="13.5">
      <c r="A217" s="111" t="s">
        <v>71</v>
      </c>
      <c r="B217" s="112"/>
      <c r="C217" s="112"/>
      <c r="D217" s="112"/>
      <c r="E217" s="112"/>
      <c r="F217" s="112"/>
      <c r="G217" s="113"/>
    </row>
    <row r="218" spans="1:7">
      <c r="A218" s="101" t="s">
        <v>0</v>
      </c>
      <c r="B218" s="102"/>
      <c r="C218" s="102"/>
      <c r="D218" s="102"/>
      <c r="E218" s="102"/>
      <c r="F218" s="102"/>
      <c r="G218" s="103"/>
    </row>
    <row r="219" spans="1:7">
      <c r="A219" s="104" t="s">
        <v>77</v>
      </c>
      <c r="B219" s="105"/>
      <c r="C219" s="105"/>
      <c r="D219" s="105"/>
      <c r="E219" s="105"/>
      <c r="F219" s="105"/>
      <c r="G219" s="106"/>
    </row>
    <row r="220" spans="1:7">
      <c r="A220" s="2" t="s">
        <v>1</v>
      </c>
      <c r="B220" s="3" t="s">
        <v>70</v>
      </c>
      <c r="C220" s="4"/>
      <c r="D220" s="5"/>
      <c r="E220" s="6"/>
      <c r="F220" s="7"/>
      <c r="G220" s="8"/>
    </row>
    <row r="221" spans="1:7">
      <c r="A221" s="12" t="s">
        <v>2</v>
      </c>
      <c r="B221" s="13" t="s">
        <v>69</v>
      </c>
      <c r="C221" s="4"/>
      <c r="D221" s="5"/>
      <c r="E221" s="14"/>
      <c r="F221" s="13"/>
      <c r="G221" s="8"/>
    </row>
    <row r="222" spans="1:7">
      <c r="A222" s="12" t="s">
        <v>4</v>
      </c>
      <c r="B222" s="13" t="s">
        <v>5</v>
      </c>
      <c r="C222" s="7"/>
      <c r="D222" s="5"/>
      <c r="E222" s="14"/>
      <c r="F222" s="14"/>
      <c r="G222" s="8"/>
    </row>
    <row r="223" spans="1:7">
      <c r="A223" s="12" t="s">
        <v>6</v>
      </c>
      <c r="B223" s="18" t="s">
        <v>67</v>
      </c>
      <c r="C223" s="19"/>
      <c r="D223" s="5"/>
      <c r="E223" s="14"/>
      <c r="F223" s="14"/>
      <c r="G223" s="8"/>
    </row>
    <row r="224" spans="1:7">
      <c r="A224" s="12" t="s">
        <v>7</v>
      </c>
      <c r="B224" s="13" t="s">
        <v>72</v>
      </c>
      <c r="C224" s="4"/>
      <c r="D224" s="5"/>
      <c r="E224" s="14"/>
      <c r="F224" s="14"/>
      <c r="G224" s="8"/>
    </row>
    <row r="225" spans="1:7">
      <c r="A225" s="12" t="s">
        <v>8</v>
      </c>
      <c r="B225" s="13"/>
      <c r="C225" s="20">
        <v>30</v>
      </c>
      <c r="D225" s="5"/>
      <c r="E225" s="21"/>
      <c r="F225" s="21"/>
      <c r="G225" s="22"/>
    </row>
    <row r="226" spans="1:7">
      <c r="A226" s="107" t="s">
        <v>9</v>
      </c>
      <c r="B226" s="108"/>
      <c r="C226" s="109"/>
      <c r="D226" s="1"/>
      <c r="E226" s="107" t="s">
        <v>10</v>
      </c>
      <c r="F226" s="110"/>
      <c r="G226" s="109"/>
    </row>
    <row r="227" spans="1:7">
      <c r="A227" s="27" t="s">
        <v>11</v>
      </c>
      <c r="B227" s="27"/>
      <c r="C227" s="28">
        <v>2500000</v>
      </c>
      <c r="D227" s="1"/>
      <c r="E227" s="29" t="s">
        <v>12</v>
      </c>
      <c r="F227" s="30"/>
      <c r="G227" s="31"/>
    </row>
    <row r="228" spans="1:7" ht="12.75">
      <c r="A228" s="33" t="s">
        <v>13</v>
      </c>
      <c r="B228" s="33"/>
      <c r="C228" s="34"/>
      <c r="D228" s="1"/>
      <c r="E228" s="35" t="s">
        <v>53</v>
      </c>
      <c r="F228" s="36">
        <v>0.1144</v>
      </c>
      <c r="G228" s="34">
        <f>+F228*C237</f>
        <v>286000</v>
      </c>
    </row>
    <row r="229" spans="1:7">
      <c r="A229" s="33" t="s">
        <v>14</v>
      </c>
      <c r="B229" s="33"/>
      <c r="C229" s="34"/>
      <c r="D229" s="1"/>
      <c r="E229" s="38" t="s">
        <v>15</v>
      </c>
      <c r="F229" s="8"/>
      <c r="G229" s="34"/>
    </row>
    <row r="230" spans="1:7">
      <c r="A230" s="33" t="s">
        <v>54</v>
      </c>
      <c r="B230" s="33"/>
      <c r="C230" s="34"/>
      <c r="D230" s="1"/>
      <c r="E230" s="38" t="s">
        <v>16</v>
      </c>
      <c r="F230" s="39">
        <v>7.0000000000000007E-2</v>
      </c>
      <c r="G230" s="34">
        <f>+C237*F230</f>
        <v>175000.00000000003</v>
      </c>
    </row>
    <row r="231" spans="1:7">
      <c r="A231" s="33" t="s">
        <v>18</v>
      </c>
      <c r="B231" s="33"/>
      <c r="C231" s="34"/>
      <c r="D231" s="1"/>
      <c r="E231" s="38"/>
      <c r="F231" s="41"/>
      <c r="G231" s="34"/>
    </row>
    <row r="232" spans="1:7">
      <c r="A232" s="33" t="s">
        <v>20</v>
      </c>
      <c r="B232" s="33"/>
      <c r="C232" s="34">
        <f>SUM(C227:C231)</f>
        <v>2500000</v>
      </c>
      <c r="D232" s="1"/>
      <c r="E232" s="38" t="s">
        <v>21</v>
      </c>
      <c r="F232" s="42">
        <v>6.0000000000000001E-3</v>
      </c>
      <c r="G232" s="34">
        <f>+C237*F232</f>
        <v>15000</v>
      </c>
    </row>
    <row r="233" spans="1:7">
      <c r="A233" s="33" t="s">
        <v>23</v>
      </c>
      <c r="B233" s="33"/>
      <c r="C233" s="34"/>
      <c r="D233" s="1"/>
      <c r="E233" s="38" t="s">
        <v>24</v>
      </c>
      <c r="F233" s="8"/>
      <c r="G233" s="34"/>
    </row>
    <row r="234" spans="1:7">
      <c r="A234" s="44" t="s">
        <v>68</v>
      </c>
      <c r="B234" s="38"/>
      <c r="C234" s="34"/>
      <c r="D234" s="1"/>
      <c r="E234" s="46" t="s">
        <v>25</v>
      </c>
      <c r="F234" s="47">
        <f>+C237</f>
        <v>2500000</v>
      </c>
      <c r="G234" s="34">
        <f>+F236*'tabla iut'!E70-'tabla iut'!F70</f>
        <v>51842.380000000005</v>
      </c>
    </row>
    <row r="235" spans="1:7">
      <c r="A235" s="33" t="s">
        <v>27</v>
      </c>
      <c r="B235" s="33"/>
      <c r="C235" s="34"/>
      <c r="D235" s="1"/>
      <c r="E235" s="38"/>
      <c r="F235" s="119">
        <f>-G228-G230-G232</f>
        <v>-476000</v>
      </c>
      <c r="G235" s="34"/>
    </row>
    <row r="236" spans="1:7">
      <c r="A236" s="38"/>
      <c r="B236" s="38"/>
      <c r="C236" s="48"/>
      <c r="D236" s="1"/>
      <c r="E236" s="38"/>
      <c r="F236" s="119">
        <f>+F234+F235</f>
        <v>2024000</v>
      </c>
      <c r="G236" s="34"/>
    </row>
    <row r="237" spans="1:7">
      <c r="A237" s="50" t="s">
        <v>28</v>
      </c>
      <c r="B237" s="50"/>
      <c r="C237" s="51">
        <f>SUM(C232:C236)</f>
        <v>2500000</v>
      </c>
      <c r="D237" s="1"/>
      <c r="E237" s="52" t="s">
        <v>29</v>
      </c>
      <c r="F237" s="53"/>
      <c r="G237" s="51">
        <f>SUM(G228:G236)</f>
        <v>527842.38</v>
      </c>
    </row>
    <row r="238" spans="1:7">
      <c r="A238" s="45" t="s">
        <v>30</v>
      </c>
      <c r="B238" s="45"/>
      <c r="C238" s="34"/>
      <c r="D238" s="1"/>
      <c r="E238" s="38"/>
      <c r="F238" s="8"/>
      <c r="G238" s="34"/>
    </row>
    <row r="239" spans="1:7">
      <c r="A239" s="45" t="s">
        <v>31</v>
      </c>
      <c r="B239" s="45"/>
      <c r="C239" s="34"/>
      <c r="D239" s="1"/>
      <c r="E239" s="33"/>
      <c r="F239" s="8"/>
      <c r="G239" s="34"/>
    </row>
    <row r="240" spans="1:7">
      <c r="A240" s="45" t="s">
        <v>33</v>
      </c>
      <c r="B240" s="45"/>
      <c r="C240" s="54">
        <v>100000</v>
      </c>
      <c r="D240" s="1"/>
      <c r="E240" s="38"/>
      <c r="F240" s="8"/>
      <c r="G240" s="34"/>
    </row>
    <row r="241" spans="1:7">
      <c r="A241" s="45" t="s">
        <v>34</v>
      </c>
      <c r="B241" s="45"/>
      <c r="C241" s="34">
        <f>+C240</f>
        <v>100000</v>
      </c>
      <c r="D241" s="1"/>
      <c r="E241" s="38"/>
      <c r="F241" s="8"/>
      <c r="G241" s="34"/>
    </row>
    <row r="242" spans="1:7">
      <c r="A242" s="45"/>
      <c r="B242" s="45"/>
      <c r="C242" s="34"/>
      <c r="D242" s="1"/>
      <c r="E242" s="38"/>
      <c r="F242" s="8"/>
      <c r="G242" s="34"/>
    </row>
    <row r="243" spans="1:7">
      <c r="A243" s="55" t="s">
        <v>36</v>
      </c>
      <c r="B243" s="55"/>
      <c r="C243" s="51">
        <f>SUM(C239:C242)</f>
        <v>200000</v>
      </c>
      <c r="D243" s="1"/>
      <c r="E243" s="52" t="s">
        <v>37</v>
      </c>
      <c r="F243" s="53"/>
      <c r="G243" s="51">
        <f>SUM(G238:G242)</f>
        <v>0</v>
      </c>
    </row>
    <row r="244" spans="1:7">
      <c r="A244" s="45"/>
      <c r="B244" s="45"/>
      <c r="C244" s="34"/>
      <c r="D244" s="1"/>
      <c r="E244" s="38"/>
      <c r="F244" s="8"/>
      <c r="G244" s="34"/>
    </row>
    <row r="245" spans="1:7">
      <c r="A245" s="45"/>
      <c r="B245" s="45"/>
      <c r="C245" s="34"/>
      <c r="D245" s="1"/>
      <c r="E245" s="38"/>
      <c r="F245" s="8"/>
      <c r="G245" s="34"/>
    </row>
    <row r="246" spans="1:7">
      <c r="A246" s="57"/>
      <c r="B246" s="57"/>
      <c r="C246" s="48"/>
      <c r="D246" s="1"/>
      <c r="E246" s="38"/>
      <c r="F246" s="8"/>
      <c r="G246" s="48"/>
    </row>
    <row r="247" spans="1:7">
      <c r="A247" s="52" t="s">
        <v>38</v>
      </c>
      <c r="B247" s="52"/>
      <c r="C247" s="51">
        <f>+C237+C243</f>
        <v>2700000</v>
      </c>
      <c r="D247" s="1"/>
      <c r="E247" s="52" t="s">
        <v>39</v>
      </c>
      <c r="F247" s="53"/>
      <c r="G247" s="51">
        <f>+G237+G243+G244+G245</f>
        <v>527842.38</v>
      </c>
    </row>
    <row r="248" spans="1:7">
      <c r="A248" s="38"/>
      <c r="B248" s="1"/>
      <c r="C248" s="58"/>
      <c r="D248" s="1"/>
      <c r="E248" s="52" t="s">
        <v>40</v>
      </c>
      <c r="F248" s="59"/>
      <c r="G248" s="51">
        <f>+C247-G247</f>
        <v>2172157.62</v>
      </c>
    </row>
    <row r="249" spans="1:7">
      <c r="A249" s="60" t="s">
        <v>41</v>
      </c>
      <c r="B249" s="1"/>
      <c r="C249" s="58"/>
      <c r="D249" s="1"/>
      <c r="E249" s="60"/>
      <c r="F249" s="60"/>
      <c r="G249" s="61"/>
    </row>
    <row r="250" spans="1:7">
      <c r="A250" s="62" t="s">
        <v>42</v>
      </c>
      <c r="B250" s="63">
        <v>9.2999999999999992E-3</v>
      </c>
      <c r="C250" s="64">
        <f>+C237*B250</f>
        <v>23249.999999999996</v>
      </c>
      <c r="D250" s="1"/>
      <c r="E250" s="60"/>
      <c r="F250" s="60"/>
      <c r="G250" s="61"/>
    </row>
    <row r="251" spans="1:7">
      <c r="A251" s="38" t="s">
        <v>43</v>
      </c>
      <c r="B251" s="65">
        <v>1.61E-2</v>
      </c>
      <c r="C251" s="66">
        <f>+C237*B251</f>
        <v>40250</v>
      </c>
      <c r="D251" s="1"/>
      <c r="E251" s="60"/>
      <c r="F251" s="60"/>
      <c r="G251" s="61"/>
    </row>
    <row r="252" spans="1:7">
      <c r="A252" s="38" t="s">
        <v>44</v>
      </c>
      <c r="B252" s="65">
        <v>2.4E-2</v>
      </c>
      <c r="C252" s="66">
        <f>+C237*B252</f>
        <v>60000</v>
      </c>
      <c r="D252" s="1"/>
      <c r="E252" s="60"/>
      <c r="F252" s="60"/>
      <c r="G252" s="61"/>
    </row>
    <row r="253" spans="1:7">
      <c r="A253" s="67" t="s">
        <v>45</v>
      </c>
      <c r="B253" s="68">
        <f>SUM(B250:B252)</f>
        <v>4.9399999999999999E-2</v>
      </c>
      <c r="C253" s="69">
        <f>SUM(C250:C252)</f>
        <v>123500</v>
      </c>
      <c r="D253" s="1"/>
      <c r="E253" s="60"/>
      <c r="F253" s="60"/>
      <c r="G253" s="61"/>
    </row>
    <row r="254" spans="1:7" ht="12.75" thickBot="1">
      <c r="A254" s="1"/>
      <c r="B254" s="70"/>
      <c r="C254" s="58"/>
      <c r="D254" s="1"/>
      <c r="E254" s="60"/>
      <c r="F254" s="60"/>
      <c r="G254" s="61"/>
    </row>
    <row r="255" spans="1:7" ht="12.75" thickBot="1">
      <c r="A255" s="71" t="s">
        <v>46</v>
      </c>
      <c r="B255" s="72"/>
      <c r="C255" s="73">
        <f>+C247+C253</f>
        <v>2823500</v>
      </c>
      <c r="D255" s="1"/>
      <c r="E255" s="60"/>
      <c r="F255" s="60"/>
      <c r="G255" s="61"/>
    </row>
    <row r="256" spans="1:7">
      <c r="A256" s="74"/>
      <c r="B256" s="75"/>
      <c r="C256" s="76"/>
      <c r="D256" s="75"/>
      <c r="E256" s="75"/>
      <c r="F256" s="75"/>
      <c r="G256" s="77"/>
    </row>
    <row r="257" spans="1:7" ht="13.5">
      <c r="A257" s="111" t="s">
        <v>71</v>
      </c>
      <c r="B257" s="112"/>
      <c r="C257" s="112"/>
      <c r="D257" s="112"/>
      <c r="E257" s="112"/>
      <c r="F257" s="112"/>
      <c r="G257" s="113"/>
    </row>
    <row r="258" spans="1:7">
      <c r="A258" s="101" t="s">
        <v>0</v>
      </c>
      <c r="B258" s="102"/>
      <c r="C258" s="102"/>
      <c r="D258" s="102"/>
      <c r="E258" s="102"/>
      <c r="F258" s="102"/>
      <c r="G258" s="103"/>
    </row>
    <row r="259" spans="1:7">
      <c r="A259" s="104" t="s">
        <v>78</v>
      </c>
      <c r="B259" s="105"/>
      <c r="C259" s="105"/>
      <c r="D259" s="105"/>
      <c r="E259" s="105"/>
      <c r="F259" s="105"/>
      <c r="G259" s="106"/>
    </row>
    <row r="260" spans="1:7">
      <c r="A260" s="2" t="s">
        <v>1</v>
      </c>
      <c r="B260" s="3" t="s">
        <v>70</v>
      </c>
      <c r="C260" s="4"/>
      <c r="D260" s="5"/>
      <c r="E260" s="6"/>
      <c r="F260" s="7"/>
      <c r="G260" s="8"/>
    </row>
    <row r="261" spans="1:7">
      <c r="A261" s="12" t="s">
        <v>2</v>
      </c>
      <c r="B261" s="13" t="s">
        <v>69</v>
      </c>
      <c r="C261" s="4"/>
      <c r="D261" s="5"/>
      <c r="E261" s="14"/>
      <c r="F261" s="13"/>
      <c r="G261" s="8"/>
    </row>
    <row r="262" spans="1:7">
      <c r="A262" s="12" t="s">
        <v>4</v>
      </c>
      <c r="B262" s="13" t="s">
        <v>5</v>
      </c>
      <c r="C262" s="7"/>
      <c r="D262" s="5"/>
      <c r="E262" s="14"/>
      <c r="F262" s="14"/>
      <c r="G262" s="8"/>
    </row>
    <row r="263" spans="1:7">
      <c r="A263" s="12" t="s">
        <v>6</v>
      </c>
      <c r="B263" s="18" t="s">
        <v>67</v>
      </c>
      <c r="C263" s="19"/>
      <c r="D263" s="5"/>
      <c r="E263" s="14"/>
      <c r="F263" s="14"/>
      <c r="G263" s="8"/>
    </row>
    <row r="264" spans="1:7">
      <c r="A264" s="12" t="s">
        <v>7</v>
      </c>
      <c r="B264" s="13" t="s">
        <v>72</v>
      </c>
      <c r="C264" s="4"/>
      <c r="D264" s="5"/>
      <c r="E264" s="14"/>
      <c r="F264" s="14"/>
      <c r="G264" s="8"/>
    </row>
    <row r="265" spans="1:7">
      <c r="A265" s="12" t="s">
        <v>8</v>
      </c>
      <c r="B265" s="13"/>
      <c r="C265" s="20">
        <v>30</v>
      </c>
      <c r="D265" s="5"/>
      <c r="E265" s="21"/>
      <c r="F265" s="21"/>
      <c r="G265" s="22"/>
    </row>
    <row r="266" spans="1:7">
      <c r="A266" s="107" t="s">
        <v>9</v>
      </c>
      <c r="B266" s="108"/>
      <c r="C266" s="109"/>
      <c r="D266" s="1"/>
      <c r="E266" s="107" t="s">
        <v>10</v>
      </c>
      <c r="F266" s="110"/>
      <c r="G266" s="109"/>
    </row>
    <row r="267" spans="1:7">
      <c r="A267" s="27" t="s">
        <v>11</v>
      </c>
      <c r="B267" s="27"/>
      <c r="C267" s="28">
        <v>3500000</v>
      </c>
      <c r="D267" s="1"/>
      <c r="E267" s="29" t="s">
        <v>12</v>
      </c>
      <c r="F267" s="30"/>
      <c r="G267" s="31"/>
    </row>
    <row r="268" spans="1:7" ht="12.75">
      <c r="A268" s="33" t="s">
        <v>13</v>
      </c>
      <c r="B268" s="33"/>
      <c r="C268" s="34"/>
      <c r="D268" s="1"/>
      <c r="E268" s="35" t="s">
        <v>53</v>
      </c>
      <c r="F268" s="36">
        <v>0.1144</v>
      </c>
      <c r="G268" s="34">
        <f>+F268*C277</f>
        <v>400400</v>
      </c>
    </row>
    <row r="269" spans="1:7">
      <c r="A269" s="33" t="s">
        <v>14</v>
      </c>
      <c r="B269" s="33"/>
      <c r="C269" s="34"/>
      <c r="D269" s="1"/>
      <c r="E269" s="38" t="s">
        <v>15</v>
      </c>
      <c r="F269" s="8"/>
      <c r="G269" s="34"/>
    </row>
    <row r="270" spans="1:7">
      <c r="A270" s="33" t="s">
        <v>54</v>
      </c>
      <c r="B270" s="33"/>
      <c r="C270" s="34"/>
      <c r="D270" s="1"/>
      <c r="E270" s="38" t="s">
        <v>16</v>
      </c>
      <c r="F270" s="39">
        <v>7.0000000000000007E-2</v>
      </c>
      <c r="G270" s="34">
        <f>+C277*F270</f>
        <v>245000.00000000003</v>
      </c>
    </row>
    <row r="271" spans="1:7">
      <c r="A271" s="33" t="s">
        <v>18</v>
      </c>
      <c r="B271" s="33"/>
      <c r="C271" s="34"/>
      <c r="D271" s="1"/>
      <c r="E271" s="38"/>
      <c r="F271" s="41"/>
      <c r="G271" s="34"/>
    </row>
    <row r="272" spans="1:7">
      <c r="A272" s="33" t="s">
        <v>20</v>
      </c>
      <c r="B272" s="33"/>
      <c r="C272" s="34">
        <f>SUM(C267:C271)</f>
        <v>3500000</v>
      </c>
      <c r="D272" s="1"/>
      <c r="E272" s="38" t="s">
        <v>21</v>
      </c>
      <c r="F272" s="42">
        <v>6.0000000000000001E-3</v>
      </c>
      <c r="G272" s="34">
        <f>+C277*F272</f>
        <v>21000</v>
      </c>
    </row>
    <row r="273" spans="1:7">
      <c r="A273" s="33" t="s">
        <v>23</v>
      </c>
      <c r="B273" s="33"/>
      <c r="C273" s="34"/>
      <c r="D273" s="1"/>
      <c r="E273" s="38" t="s">
        <v>24</v>
      </c>
      <c r="F273" s="8"/>
      <c r="G273" s="34"/>
    </row>
    <row r="274" spans="1:7">
      <c r="A274" s="44" t="s">
        <v>68</v>
      </c>
      <c r="B274" s="38"/>
      <c r="C274" s="34"/>
      <c r="D274" s="1"/>
      <c r="E274" s="46" t="s">
        <v>25</v>
      </c>
      <c r="F274" s="47">
        <f>+C277</f>
        <v>3500000</v>
      </c>
      <c r="G274" s="34">
        <f>+F276*'tabla iut'!E83-'tabla iut'!F83</f>
        <v>116500.76</v>
      </c>
    </row>
    <row r="275" spans="1:7">
      <c r="A275" s="33" t="s">
        <v>27</v>
      </c>
      <c r="B275" s="33"/>
      <c r="C275" s="34"/>
      <c r="D275" s="1"/>
      <c r="E275" s="38"/>
      <c r="F275" s="119">
        <f>-G268-G270-G272</f>
        <v>-666400</v>
      </c>
      <c r="G275" s="34"/>
    </row>
    <row r="276" spans="1:7">
      <c r="A276" s="38"/>
      <c r="B276" s="38"/>
      <c r="C276" s="48"/>
      <c r="D276" s="1"/>
      <c r="E276" s="38"/>
      <c r="F276" s="119">
        <f>+F274+F275</f>
        <v>2833600</v>
      </c>
      <c r="G276" s="34"/>
    </row>
    <row r="277" spans="1:7">
      <c r="A277" s="50" t="s">
        <v>28</v>
      </c>
      <c r="B277" s="50"/>
      <c r="C277" s="51">
        <f>SUM(C272:C276)</f>
        <v>3500000</v>
      </c>
      <c r="D277" s="1"/>
      <c r="E277" s="52" t="s">
        <v>29</v>
      </c>
      <c r="F277" s="53"/>
      <c r="G277" s="51">
        <f>SUM(G268:G276)</f>
        <v>782900.76</v>
      </c>
    </row>
    <row r="278" spans="1:7">
      <c r="A278" s="45" t="s">
        <v>30</v>
      </c>
      <c r="B278" s="45"/>
      <c r="C278" s="34"/>
      <c r="D278" s="1"/>
      <c r="E278" s="38"/>
      <c r="F278" s="8"/>
      <c r="G278" s="34"/>
    </row>
    <row r="279" spans="1:7">
      <c r="A279" s="45" t="s">
        <v>31</v>
      </c>
      <c r="B279" s="45"/>
      <c r="C279" s="34"/>
      <c r="D279" s="1"/>
      <c r="E279" s="33"/>
      <c r="F279" s="8"/>
      <c r="G279" s="34"/>
    </row>
    <row r="280" spans="1:7">
      <c r="A280" s="45" t="s">
        <v>33</v>
      </c>
      <c r="B280" s="45"/>
      <c r="C280" s="54">
        <v>100000</v>
      </c>
      <c r="D280" s="1"/>
      <c r="E280" s="38"/>
      <c r="F280" s="8"/>
      <c r="G280" s="34"/>
    </row>
    <row r="281" spans="1:7">
      <c r="A281" s="45" t="s">
        <v>34</v>
      </c>
      <c r="B281" s="45"/>
      <c r="C281" s="34">
        <f>+C280</f>
        <v>100000</v>
      </c>
      <c r="D281" s="1"/>
      <c r="E281" s="38"/>
      <c r="F281" s="8"/>
      <c r="G281" s="34"/>
    </row>
    <row r="282" spans="1:7">
      <c r="A282" s="45"/>
      <c r="B282" s="45"/>
      <c r="C282" s="34"/>
      <c r="D282" s="1"/>
      <c r="E282" s="38"/>
      <c r="F282" s="8"/>
      <c r="G282" s="34"/>
    </row>
    <row r="283" spans="1:7">
      <c r="A283" s="55" t="s">
        <v>36</v>
      </c>
      <c r="B283" s="55"/>
      <c r="C283" s="51">
        <f>SUM(C279:C282)</f>
        <v>200000</v>
      </c>
      <c r="D283" s="1"/>
      <c r="E283" s="52" t="s">
        <v>37</v>
      </c>
      <c r="F283" s="53"/>
      <c r="G283" s="51">
        <f>SUM(G278:G282)</f>
        <v>0</v>
      </c>
    </row>
    <row r="284" spans="1:7">
      <c r="A284" s="45"/>
      <c r="B284" s="45"/>
      <c r="C284" s="34"/>
      <c r="D284" s="1"/>
      <c r="E284" s="38"/>
      <c r="F284" s="8"/>
      <c r="G284" s="34"/>
    </row>
    <row r="285" spans="1:7">
      <c r="A285" s="45"/>
      <c r="B285" s="45"/>
      <c r="C285" s="34"/>
      <c r="D285" s="1"/>
      <c r="E285" s="38"/>
      <c r="F285" s="8"/>
      <c r="G285" s="34"/>
    </row>
    <row r="286" spans="1:7">
      <c r="A286" s="57"/>
      <c r="B286" s="57"/>
      <c r="C286" s="48"/>
      <c r="D286" s="1"/>
      <c r="E286" s="38"/>
      <c r="F286" s="8"/>
      <c r="G286" s="48"/>
    </row>
    <row r="287" spans="1:7">
      <c r="A287" s="52" t="s">
        <v>38</v>
      </c>
      <c r="B287" s="52"/>
      <c r="C287" s="51">
        <f>+C277+C283</f>
        <v>3700000</v>
      </c>
      <c r="D287" s="1"/>
      <c r="E287" s="52" t="s">
        <v>39</v>
      </c>
      <c r="F287" s="53"/>
      <c r="G287" s="51">
        <f>+G277+G283+G284+G285</f>
        <v>782900.76</v>
      </c>
    </row>
    <row r="288" spans="1:7">
      <c r="A288" s="38"/>
      <c r="B288" s="1"/>
      <c r="C288" s="58"/>
      <c r="D288" s="1"/>
      <c r="E288" s="52" t="s">
        <v>40</v>
      </c>
      <c r="F288" s="59"/>
      <c r="G288" s="51">
        <f>+C287-G287</f>
        <v>2917099.24</v>
      </c>
    </row>
    <row r="289" spans="1:7">
      <c r="A289" s="60" t="s">
        <v>41</v>
      </c>
      <c r="B289" s="1"/>
      <c r="C289" s="58"/>
      <c r="D289" s="1"/>
      <c r="E289" s="60"/>
      <c r="F289" s="60"/>
      <c r="G289" s="61"/>
    </row>
    <row r="290" spans="1:7">
      <c r="A290" s="62" t="s">
        <v>42</v>
      </c>
      <c r="B290" s="63">
        <v>9.2999999999999992E-3</v>
      </c>
      <c r="C290" s="64">
        <f>+C277*B290</f>
        <v>32549.999999999996</v>
      </c>
      <c r="D290" s="1"/>
      <c r="E290" s="60"/>
      <c r="F290" s="60"/>
      <c r="G290" s="61"/>
    </row>
    <row r="291" spans="1:7">
      <c r="A291" s="38" t="s">
        <v>43</v>
      </c>
      <c r="B291" s="65">
        <v>1.8800000000000001E-2</v>
      </c>
      <c r="C291" s="66">
        <f>+C277*B291</f>
        <v>65800</v>
      </c>
      <c r="D291" s="1"/>
      <c r="E291" s="60"/>
      <c r="F291" s="60"/>
      <c r="G291" s="61"/>
    </row>
    <row r="292" spans="1:7">
      <c r="A292" s="38" t="s">
        <v>44</v>
      </c>
      <c r="B292" s="65">
        <v>2.4E-2</v>
      </c>
      <c r="C292" s="66">
        <f>+C277*B292</f>
        <v>84000</v>
      </c>
      <c r="D292" s="1"/>
      <c r="E292" s="60"/>
      <c r="F292" s="60"/>
      <c r="G292" s="61"/>
    </row>
    <row r="293" spans="1:7">
      <c r="A293" s="67" t="s">
        <v>45</v>
      </c>
      <c r="B293" s="68">
        <f>SUM(B290:B292)</f>
        <v>5.21E-2</v>
      </c>
      <c r="C293" s="69">
        <f>SUM(C290:C292)</f>
        <v>182350</v>
      </c>
      <c r="D293" s="1"/>
      <c r="E293" s="60"/>
      <c r="F293" s="60"/>
      <c r="G293" s="61"/>
    </row>
    <row r="294" spans="1:7" ht="12.75" thickBot="1">
      <c r="A294" s="1"/>
      <c r="B294" s="70"/>
      <c r="C294" s="58"/>
      <c r="D294" s="1"/>
      <c r="E294" s="60"/>
      <c r="F294" s="60"/>
      <c r="G294" s="61"/>
    </row>
    <row r="295" spans="1:7" ht="12.75" thickBot="1">
      <c r="A295" s="71" t="s">
        <v>46</v>
      </c>
      <c r="B295" s="72"/>
      <c r="C295" s="73">
        <f>+C287+C293</f>
        <v>3882350</v>
      </c>
      <c r="D295" s="1"/>
      <c r="E295" s="60"/>
      <c r="F295" s="60"/>
      <c r="G295" s="61"/>
    </row>
    <row r="296" spans="1:7">
      <c r="A296" s="74"/>
      <c r="B296" s="75"/>
      <c r="C296" s="76"/>
      <c r="D296" s="75"/>
      <c r="E296" s="75"/>
      <c r="F296" s="75"/>
      <c r="G296" s="77"/>
    </row>
    <row r="297" spans="1:7" ht="13.5">
      <c r="A297" s="111" t="s">
        <v>71</v>
      </c>
      <c r="B297" s="112"/>
      <c r="C297" s="112"/>
      <c r="D297" s="112"/>
      <c r="E297" s="112"/>
      <c r="F297" s="112"/>
      <c r="G297" s="113"/>
    </row>
    <row r="298" spans="1:7">
      <c r="A298" s="101" t="s">
        <v>0</v>
      </c>
      <c r="B298" s="102"/>
      <c r="C298" s="102"/>
      <c r="D298" s="102"/>
      <c r="E298" s="102"/>
      <c r="F298" s="102"/>
      <c r="G298" s="103"/>
    </row>
    <row r="299" spans="1:7">
      <c r="A299" s="104" t="s">
        <v>79</v>
      </c>
      <c r="B299" s="105"/>
      <c r="C299" s="105"/>
      <c r="D299" s="105"/>
      <c r="E299" s="105"/>
      <c r="F299" s="105"/>
      <c r="G299" s="106"/>
    </row>
    <row r="300" spans="1:7">
      <c r="A300" s="2" t="s">
        <v>1</v>
      </c>
      <c r="B300" s="3" t="s">
        <v>70</v>
      </c>
      <c r="C300" s="4"/>
      <c r="D300" s="5"/>
      <c r="E300" s="6"/>
      <c r="F300" s="7"/>
      <c r="G300" s="8"/>
    </row>
    <row r="301" spans="1:7">
      <c r="A301" s="12" t="s">
        <v>2</v>
      </c>
      <c r="B301" s="13" t="s">
        <v>69</v>
      </c>
      <c r="C301" s="4"/>
      <c r="D301" s="5"/>
      <c r="E301" s="14"/>
      <c r="F301" s="13"/>
      <c r="G301" s="8"/>
    </row>
    <row r="302" spans="1:7">
      <c r="A302" s="12" t="s">
        <v>4</v>
      </c>
      <c r="B302" s="13" t="s">
        <v>5</v>
      </c>
      <c r="C302" s="7"/>
      <c r="D302" s="5"/>
      <c r="E302" s="14"/>
      <c r="F302" s="14"/>
      <c r="G302" s="8"/>
    </row>
    <row r="303" spans="1:7">
      <c r="A303" s="12" t="s">
        <v>6</v>
      </c>
      <c r="B303" s="18" t="s">
        <v>67</v>
      </c>
      <c r="C303" s="19"/>
      <c r="D303" s="5"/>
      <c r="E303" s="14"/>
      <c r="F303" s="14"/>
      <c r="G303" s="8"/>
    </row>
    <row r="304" spans="1:7">
      <c r="A304" s="12" t="s">
        <v>7</v>
      </c>
      <c r="B304" s="13" t="s">
        <v>72</v>
      </c>
      <c r="C304" s="4"/>
      <c r="D304" s="5"/>
      <c r="E304" s="14"/>
      <c r="F304" s="14"/>
      <c r="G304" s="8"/>
    </row>
    <row r="305" spans="1:7">
      <c r="A305" s="12" t="s">
        <v>8</v>
      </c>
      <c r="B305" s="13"/>
      <c r="C305" s="20">
        <v>30</v>
      </c>
      <c r="D305" s="5"/>
      <c r="E305" s="21"/>
      <c r="F305" s="21"/>
      <c r="G305" s="22"/>
    </row>
    <row r="306" spans="1:7">
      <c r="A306" s="107" t="s">
        <v>9</v>
      </c>
      <c r="B306" s="108"/>
      <c r="C306" s="109"/>
      <c r="D306" s="1"/>
      <c r="E306" s="107" t="s">
        <v>10</v>
      </c>
      <c r="F306" s="110"/>
      <c r="G306" s="109"/>
    </row>
    <row r="307" spans="1:7">
      <c r="A307" s="27" t="s">
        <v>11</v>
      </c>
      <c r="B307" s="27"/>
      <c r="C307" s="28">
        <v>3500000</v>
      </c>
      <c r="D307" s="1"/>
      <c r="E307" s="29" t="s">
        <v>12</v>
      </c>
      <c r="F307" s="30"/>
      <c r="G307" s="31"/>
    </row>
    <row r="308" spans="1:7" ht="12.75">
      <c r="A308" s="33" t="s">
        <v>13</v>
      </c>
      <c r="B308" s="33"/>
      <c r="C308" s="34"/>
      <c r="D308" s="1"/>
      <c r="E308" s="35" t="s">
        <v>53</v>
      </c>
      <c r="F308" s="36">
        <v>0.1144</v>
      </c>
      <c r="G308" s="34">
        <f>+F308*C317</f>
        <v>400400</v>
      </c>
    </row>
    <row r="309" spans="1:7">
      <c r="A309" s="33" t="s">
        <v>14</v>
      </c>
      <c r="B309" s="33"/>
      <c r="C309" s="34"/>
      <c r="D309" s="1"/>
      <c r="E309" s="38" t="s">
        <v>15</v>
      </c>
      <c r="F309" s="8"/>
      <c r="G309" s="34"/>
    </row>
    <row r="310" spans="1:7">
      <c r="A310" s="33" t="s">
        <v>54</v>
      </c>
      <c r="B310" s="33"/>
      <c r="C310" s="34"/>
      <c r="D310" s="1"/>
      <c r="E310" s="38" t="s">
        <v>16</v>
      </c>
      <c r="F310" s="39">
        <v>7.0000000000000007E-2</v>
      </c>
      <c r="G310" s="34">
        <f>+C317*F310</f>
        <v>245000.00000000003</v>
      </c>
    </row>
    <row r="311" spans="1:7">
      <c r="A311" s="33" t="s">
        <v>18</v>
      </c>
      <c r="B311" s="33"/>
      <c r="C311" s="34"/>
      <c r="D311" s="1"/>
      <c r="E311" s="38"/>
      <c r="F311" s="41"/>
      <c r="G311" s="34"/>
    </row>
    <row r="312" spans="1:7">
      <c r="A312" s="33" t="s">
        <v>20</v>
      </c>
      <c r="B312" s="33"/>
      <c r="C312" s="34">
        <f>SUM(C307:C311)</f>
        <v>3500000</v>
      </c>
      <c r="D312" s="1"/>
      <c r="E312" s="38" t="s">
        <v>21</v>
      </c>
      <c r="F312" s="42">
        <v>6.0000000000000001E-3</v>
      </c>
      <c r="G312" s="34">
        <f>+C317*F312</f>
        <v>21000</v>
      </c>
    </row>
    <row r="313" spans="1:7">
      <c r="A313" s="33" t="s">
        <v>23</v>
      </c>
      <c r="B313" s="33"/>
      <c r="C313" s="34"/>
      <c r="D313" s="1"/>
      <c r="E313" s="38" t="s">
        <v>24</v>
      </c>
      <c r="F313" s="8"/>
      <c r="G313" s="34"/>
    </row>
    <row r="314" spans="1:7">
      <c r="A314" s="44" t="s">
        <v>68</v>
      </c>
      <c r="B314" s="38"/>
      <c r="C314" s="34"/>
      <c r="D314" s="1"/>
      <c r="E314" s="46" t="s">
        <v>25</v>
      </c>
      <c r="F314" s="47">
        <f>+C317</f>
        <v>3500000</v>
      </c>
      <c r="G314" s="34">
        <f>+F316*'tabla iut'!E96-'tabla iut'!F96</f>
        <v>116721.74</v>
      </c>
    </row>
    <row r="315" spans="1:7">
      <c r="A315" s="33" t="s">
        <v>27</v>
      </c>
      <c r="B315" s="33"/>
      <c r="C315" s="34"/>
      <c r="D315" s="1"/>
      <c r="E315" s="38"/>
      <c r="F315" s="119">
        <f>-G308-G310-G312</f>
        <v>-666400</v>
      </c>
      <c r="G315" s="34"/>
    </row>
    <row r="316" spans="1:7">
      <c r="A316" s="38"/>
      <c r="B316" s="38"/>
      <c r="C316" s="48"/>
      <c r="D316" s="1"/>
      <c r="E316" s="38"/>
      <c r="F316" s="119">
        <f>+F314+F315</f>
        <v>2833600</v>
      </c>
      <c r="G316" s="34"/>
    </row>
    <row r="317" spans="1:7">
      <c r="A317" s="50" t="s">
        <v>28</v>
      </c>
      <c r="B317" s="50"/>
      <c r="C317" s="51">
        <f>SUM(C312:C316)</f>
        <v>3500000</v>
      </c>
      <c r="D317" s="1"/>
      <c r="E317" s="52" t="s">
        <v>29</v>
      </c>
      <c r="F317" s="53"/>
      <c r="G317" s="51">
        <f>SUM(G308:G316)</f>
        <v>783121.74</v>
      </c>
    </row>
    <row r="318" spans="1:7">
      <c r="A318" s="45" t="s">
        <v>30</v>
      </c>
      <c r="B318" s="45"/>
      <c r="C318" s="34"/>
      <c r="D318" s="1"/>
      <c r="E318" s="38"/>
      <c r="F318" s="8"/>
      <c r="G318" s="34"/>
    </row>
    <row r="319" spans="1:7">
      <c r="A319" s="45" t="s">
        <v>31</v>
      </c>
      <c r="B319" s="45"/>
      <c r="C319" s="34"/>
      <c r="D319" s="1"/>
      <c r="E319" s="33"/>
      <c r="F319" s="8"/>
      <c r="G319" s="34"/>
    </row>
    <row r="320" spans="1:7">
      <c r="A320" s="45" t="s">
        <v>33</v>
      </c>
      <c r="B320" s="45"/>
      <c r="C320" s="54">
        <v>100000</v>
      </c>
      <c r="D320" s="1"/>
      <c r="E320" s="38"/>
      <c r="F320" s="8"/>
      <c r="G320" s="34"/>
    </row>
    <row r="321" spans="1:7">
      <c r="A321" s="45" t="s">
        <v>34</v>
      </c>
      <c r="B321" s="45"/>
      <c r="C321" s="34">
        <f>+C320</f>
        <v>100000</v>
      </c>
      <c r="D321" s="1"/>
      <c r="E321" s="38"/>
      <c r="F321" s="8"/>
      <c r="G321" s="34"/>
    </row>
    <row r="322" spans="1:7">
      <c r="A322" s="45"/>
      <c r="B322" s="45"/>
      <c r="C322" s="34"/>
      <c r="D322" s="1"/>
      <c r="E322" s="38"/>
      <c r="F322" s="8"/>
      <c r="G322" s="34"/>
    </row>
    <row r="323" spans="1:7">
      <c r="A323" s="55" t="s">
        <v>36</v>
      </c>
      <c r="B323" s="55"/>
      <c r="C323" s="51">
        <f>SUM(C319:C322)</f>
        <v>200000</v>
      </c>
      <c r="D323" s="1"/>
      <c r="E323" s="52" t="s">
        <v>37</v>
      </c>
      <c r="F323" s="53"/>
      <c r="G323" s="51">
        <f>SUM(G318:G322)</f>
        <v>0</v>
      </c>
    </row>
    <row r="324" spans="1:7">
      <c r="A324" s="45"/>
      <c r="B324" s="45"/>
      <c r="C324" s="34"/>
      <c r="D324" s="1"/>
      <c r="E324" s="38"/>
      <c r="F324" s="8"/>
      <c r="G324" s="34"/>
    </row>
    <row r="325" spans="1:7">
      <c r="A325" s="45"/>
      <c r="B325" s="45"/>
      <c r="C325" s="34"/>
      <c r="D325" s="1"/>
      <c r="E325" s="38"/>
      <c r="F325" s="8"/>
      <c r="G325" s="34"/>
    </row>
    <row r="326" spans="1:7">
      <c r="A326" s="57"/>
      <c r="B326" s="57"/>
      <c r="C326" s="48"/>
      <c r="D326" s="1"/>
      <c r="E326" s="38"/>
      <c r="F326" s="8"/>
      <c r="G326" s="48"/>
    </row>
    <row r="327" spans="1:7">
      <c r="A327" s="52" t="s">
        <v>38</v>
      </c>
      <c r="B327" s="52"/>
      <c r="C327" s="51">
        <f>+C317+C323</f>
        <v>3700000</v>
      </c>
      <c r="D327" s="1"/>
      <c r="E327" s="52" t="s">
        <v>39</v>
      </c>
      <c r="F327" s="53"/>
      <c r="G327" s="51">
        <f>+G317+G323+G324+G325</f>
        <v>783121.74</v>
      </c>
    </row>
    <row r="328" spans="1:7">
      <c r="A328" s="38"/>
      <c r="B328" s="1"/>
      <c r="C328" s="58"/>
      <c r="D328" s="1"/>
      <c r="E328" s="52" t="s">
        <v>40</v>
      </c>
      <c r="F328" s="59"/>
      <c r="G328" s="51">
        <f>+C327-G327</f>
        <v>2916878.26</v>
      </c>
    </row>
    <row r="329" spans="1:7">
      <c r="A329" s="60" t="s">
        <v>41</v>
      </c>
      <c r="B329" s="1"/>
      <c r="C329" s="58"/>
      <c r="D329" s="1"/>
      <c r="E329" s="60"/>
      <c r="F329" s="60"/>
      <c r="G329" s="61"/>
    </row>
    <row r="330" spans="1:7">
      <c r="A330" s="62" t="s">
        <v>42</v>
      </c>
      <c r="B330" s="63">
        <v>9.2999999999999992E-3</v>
      </c>
      <c r="C330" s="64">
        <f>+C317*B330</f>
        <v>32549.999999999996</v>
      </c>
      <c r="D330" s="1"/>
      <c r="E330" s="60"/>
      <c r="F330" s="60"/>
      <c r="G330" s="61"/>
    </row>
    <row r="331" spans="1:7">
      <c r="A331" s="38" t="s">
        <v>43</v>
      </c>
      <c r="B331" s="65">
        <v>1.8800000000000001E-2</v>
      </c>
      <c r="C331" s="66">
        <f>+C317*B331</f>
        <v>65800</v>
      </c>
      <c r="D331" s="1"/>
      <c r="E331" s="60"/>
      <c r="F331" s="60"/>
      <c r="G331" s="61"/>
    </row>
    <row r="332" spans="1:7">
      <c r="A332" s="38" t="s">
        <v>44</v>
      </c>
      <c r="B332" s="65">
        <v>2.4E-2</v>
      </c>
      <c r="C332" s="66">
        <f>+C317*B332</f>
        <v>84000</v>
      </c>
      <c r="D332" s="1"/>
      <c r="E332" s="60"/>
      <c r="F332" s="60"/>
      <c r="G332" s="61"/>
    </row>
    <row r="333" spans="1:7">
      <c r="A333" s="67" t="s">
        <v>45</v>
      </c>
      <c r="B333" s="68">
        <f>SUM(B330:B332)</f>
        <v>5.21E-2</v>
      </c>
      <c r="C333" s="69">
        <f>SUM(C330:C332)</f>
        <v>182350</v>
      </c>
      <c r="D333" s="1"/>
      <c r="E333" s="60"/>
      <c r="F333" s="60"/>
      <c r="G333" s="61"/>
    </row>
    <row r="334" spans="1:7" ht="12.75" thickBot="1">
      <c r="A334" s="1"/>
      <c r="B334" s="70"/>
      <c r="C334" s="58"/>
      <c r="D334" s="1"/>
      <c r="E334" s="60"/>
      <c r="F334" s="60"/>
      <c r="G334" s="61"/>
    </row>
    <row r="335" spans="1:7" ht="12.75" thickBot="1">
      <c r="A335" s="71" t="s">
        <v>46</v>
      </c>
      <c r="B335" s="72"/>
      <c r="C335" s="73">
        <f>+C327+C333</f>
        <v>3882350</v>
      </c>
      <c r="D335" s="1"/>
      <c r="E335" s="60"/>
      <c r="F335" s="60"/>
      <c r="G335" s="61"/>
    </row>
    <row r="336" spans="1:7">
      <c r="A336" s="74"/>
      <c r="B336" s="75"/>
      <c r="C336" s="76"/>
      <c r="D336" s="75"/>
      <c r="E336" s="75"/>
      <c r="F336" s="75"/>
      <c r="G336" s="77"/>
    </row>
    <row r="337" spans="1:7" ht="13.5">
      <c r="A337" s="111" t="s">
        <v>71</v>
      </c>
      <c r="B337" s="112"/>
      <c r="C337" s="112"/>
      <c r="D337" s="112"/>
      <c r="E337" s="112"/>
      <c r="F337" s="112"/>
      <c r="G337" s="113"/>
    </row>
    <row r="338" spans="1:7">
      <c r="A338" s="101" t="s">
        <v>0</v>
      </c>
      <c r="B338" s="102"/>
      <c r="C338" s="102"/>
      <c r="D338" s="102"/>
      <c r="E338" s="102"/>
      <c r="F338" s="102"/>
      <c r="G338" s="103"/>
    </row>
    <row r="339" spans="1:7">
      <c r="A339" s="104" t="s">
        <v>80</v>
      </c>
      <c r="B339" s="105"/>
      <c r="C339" s="105"/>
      <c r="D339" s="105"/>
      <c r="E339" s="105"/>
      <c r="F339" s="105"/>
      <c r="G339" s="106"/>
    </row>
    <row r="340" spans="1:7">
      <c r="A340" s="2" t="s">
        <v>1</v>
      </c>
      <c r="B340" s="3" t="s">
        <v>70</v>
      </c>
      <c r="C340" s="4"/>
      <c r="D340" s="5"/>
      <c r="E340" s="6"/>
      <c r="F340" s="7"/>
      <c r="G340" s="8"/>
    </row>
    <row r="341" spans="1:7">
      <c r="A341" s="12" t="s">
        <v>2</v>
      </c>
      <c r="B341" s="13" t="s">
        <v>69</v>
      </c>
      <c r="C341" s="4"/>
      <c r="D341" s="5"/>
      <c r="E341" s="14"/>
      <c r="F341" s="13"/>
      <c r="G341" s="8"/>
    </row>
    <row r="342" spans="1:7">
      <c r="A342" s="12" t="s">
        <v>4</v>
      </c>
      <c r="B342" s="13" t="s">
        <v>5</v>
      </c>
      <c r="C342" s="7"/>
      <c r="D342" s="5"/>
      <c r="E342" s="14"/>
      <c r="F342" s="14"/>
      <c r="G342" s="8"/>
    </row>
    <row r="343" spans="1:7">
      <c r="A343" s="12" t="s">
        <v>6</v>
      </c>
      <c r="B343" s="18" t="s">
        <v>67</v>
      </c>
      <c r="C343" s="19"/>
      <c r="D343" s="5"/>
      <c r="E343" s="14"/>
      <c r="F343" s="14"/>
      <c r="G343" s="8"/>
    </row>
    <row r="344" spans="1:7">
      <c r="A344" s="12" t="s">
        <v>7</v>
      </c>
      <c r="B344" s="13" t="s">
        <v>72</v>
      </c>
      <c r="C344" s="4"/>
      <c r="D344" s="5"/>
      <c r="E344" s="14"/>
      <c r="F344" s="14"/>
      <c r="G344" s="8"/>
    </row>
    <row r="345" spans="1:7">
      <c r="A345" s="12" t="s">
        <v>8</v>
      </c>
      <c r="B345" s="13"/>
      <c r="C345" s="20">
        <v>30</v>
      </c>
      <c r="D345" s="5"/>
      <c r="E345" s="21"/>
      <c r="F345" s="21"/>
      <c r="G345" s="22"/>
    </row>
    <row r="346" spans="1:7">
      <c r="A346" s="107" t="s">
        <v>9</v>
      </c>
      <c r="B346" s="108"/>
      <c r="C346" s="109"/>
      <c r="D346" s="1"/>
      <c r="E346" s="107" t="s">
        <v>10</v>
      </c>
      <c r="F346" s="110"/>
      <c r="G346" s="109"/>
    </row>
    <row r="347" spans="1:7">
      <c r="A347" s="27" t="s">
        <v>11</v>
      </c>
      <c r="B347" s="27"/>
      <c r="C347" s="28">
        <v>3500000</v>
      </c>
      <c r="D347" s="1"/>
      <c r="E347" s="29" t="s">
        <v>12</v>
      </c>
      <c r="F347" s="30"/>
      <c r="G347" s="31"/>
    </row>
    <row r="348" spans="1:7" ht="12.75">
      <c r="A348" s="33" t="s">
        <v>13</v>
      </c>
      <c r="B348" s="33"/>
      <c r="C348" s="34"/>
      <c r="D348" s="1"/>
      <c r="E348" s="35" t="s">
        <v>53</v>
      </c>
      <c r="F348" s="36">
        <v>0.1144</v>
      </c>
      <c r="G348" s="34">
        <f>+F348*C357</f>
        <v>400400</v>
      </c>
    </row>
    <row r="349" spans="1:7">
      <c r="A349" s="33" t="s">
        <v>14</v>
      </c>
      <c r="B349" s="33"/>
      <c r="C349" s="34"/>
      <c r="D349" s="1"/>
      <c r="E349" s="38" t="s">
        <v>15</v>
      </c>
      <c r="F349" s="8"/>
      <c r="G349" s="34"/>
    </row>
    <row r="350" spans="1:7">
      <c r="A350" s="33" t="s">
        <v>54</v>
      </c>
      <c r="B350" s="33"/>
      <c r="C350" s="34"/>
      <c r="D350" s="1"/>
      <c r="E350" s="38" t="s">
        <v>16</v>
      </c>
      <c r="F350" s="39">
        <v>7.0000000000000007E-2</v>
      </c>
      <c r="G350" s="34">
        <f>+C357*F350</f>
        <v>245000.00000000003</v>
      </c>
    </row>
    <row r="351" spans="1:7">
      <c r="A351" s="33" t="s">
        <v>18</v>
      </c>
      <c r="B351" s="33"/>
      <c r="C351" s="34"/>
      <c r="D351" s="1"/>
      <c r="E351" s="38"/>
      <c r="F351" s="41"/>
      <c r="G351" s="34"/>
    </row>
    <row r="352" spans="1:7">
      <c r="A352" s="33" t="s">
        <v>20</v>
      </c>
      <c r="B352" s="33"/>
      <c r="C352" s="34">
        <f>SUM(C347:C351)</f>
        <v>3500000</v>
      </c>
      <c r="D352" s="1"/>
      <c r="E352" s="38" t="s">
        <v>21</v>
      </c>
      <c r="F352" s="42">
        <v>6.0000000000000001E-3</v>
      </c>
      <c r="G352" s="34">
        <f>+C357*F352</f>
        <v>21000</v>
      </c>
    </row>
    <row r="353" spans="1:7">
      <c r="A353" s="33" t="s">
        <v>23</v>
      </c>
      <c r="B353" s="33"/>
      <c r="C353" s="34"/>
      <c r="D353" s="1"/>
      <c r="E353" s="38" t="s">
        <v>24</v>
      </c>
      <c r="F353" s="8"/>
      <c r="G353" s="34"/>
    </row>
    <row r="354" spans="1:7">
      <c r="A354" s="44" t="s">
        <v>68</v>
      </c>
      <c r="B354" s="38"/>
      <c r="C354" s="34"/>
      <c r="D354" s="1"/>
      <c r="E354" s="46" t="s">
        <v>25</v>
      </c>
      <c r="F354" s="47">
        <f>+C357</f>
        <v>3500000</v>
      </c>
      <c r="G354" s="34">
        <f>+F356*'tabla iut'!E109-'tabla iut'!F109</f>
        <v>116281.52</v>
      </c>
    </row>
    <row r="355" spans="1:7">
      <c r="A355" s="33" t="s">
        <v>27</v>
      </c>
      <c r="B355" s="33"/>
      <c r="C355" s="34"/>
      <c r="D355" s="1"/>
      <c r="E355" s="38"/>
      <c r="F355" s="119">
        <f>-G348-G350-G352</f>
        <v>-666400</v>
      </c>
      <c r="G355" s="34"/>
    </row>
    <row r="356" spans="1:7">
      <c r="A356" s="38"/>
      <c r="B356" s="38"/>
      <c r="C356" s="48"/>
      <c r="D356" s="1"/>
      <c r="E356" s="38"/>
      <c r="F356" s="119">
        <f>+F354+F355</f>
        <v>2833600</v>
      </c>
      <c r="G356" s="34"/>
    </row>
    <row r="357" spans="1:7">
      <c r="A357" s="50" t="s">
        <v>28</v>
      </c>
      <c r="B357" s="50"/>
      <c r="C357" s="51">
        <f>SUM(C352:C356)</f>
        <v>3500000</v>
      </c>
      <c r="D357" s="1"/>
      <c r="E357" s="52" t="s">
        <v>29</v>
      </c>
      <c r="F357" s="53"/>
      <c r="G357" s="51">
        <f>SUM(G348:G356)</f>
        <v>782681.52</v>
      </c>
    </row>
    <row r="358" spans="1:7">
      <c r="A358" s="45" t="s">
        <v>30</v>
      </c>
      <c r="B358" s="45"/>
      <c r="C358" s="34"/>
      <c r="D358" s="1"/>
      <c r="E358" s="38"/>
      <c r="F358" s="8"/>
      <c r="G358" s="34"/>
    </row>
    <row r="359" spans="1:7">
      <c r="A359" s="45" t="s">
        <v>31</v>
      </c>
      <c r="B359" s="45"/>
      <c r="C359" s="34"/>
      <c r="D359" s="1"/>
      <c r="E359" s="33"/>
      <c r="F359" s="8"/>
      <c r="G359" s="34"/>
    </row>
    <row r="360" spans="1:7">
      <c r="A360" s="45" t="s">
        <v>33</v>
      </c>
      <c r="B360" s="45"/>
      <c r="C360" s="54">
        <v>100000</v>
      </c>
      <c r="D360" s="1"/>
      <c r="E360" s="38"/>
      <c r="F360" s="8"/>
      <c r="G360" s="34"/>
    </row>
    <row r="361" spans="1:7">
      <c r="A361" s="45" t="s">
        <v>34</v>
      </c>
      <c r="B361" s="45"/>
      <c r="C361" s="34">
        <f>+C360</f>
        <v>100000</v>
      </c>
      <c r="D361" s="1"/>
      <c r="E361" s="38"/>
      <c r="F361" s="8"/>
      <c r="G361" s="34"/>
    </row>
    <row r="362" spans="1:7">
      <c r="A362" s="45"/>
      <c r="B362" s="45"/>
      <c r="C362" s="34"/>
      <c r="D362" s="1"/>
      <c r="E362" s="38"/>
      <c r="F362" s="8"/>
      <c r="G362" s="34"/>
    </row>
    <row r="363" spans="1:7">
      <c r="A363" s="55" t="s">
        <v>36</v>
      </c>
      <c r="B363" s="55"/>
      <c r="C363" s="51">
        <f>SUM(C359:C362)</f>
        <v>200000</v>
      </c>
      <c r="D363" s="1"/>
      <c r="E363" s="52" t="s">
        <v>37</v>
      </c>
      <c r="F363" s="53"/>
      <c r="G363" s="51">
        <f>SUM(G358:G362)</f>
        <v>0</v>
      </c>
    </row>
    <row r="364" spans="1:7">
      <c r="A364" s="45"/>
      <c r="B364" s="45"/>
      <c r="C364" s="34"/>
      <c r="D364" s="1"/>
      <c r="E364" s="38"/>
      <c r="F364" s="8"/>
      <c r="G364" s="34"/>
    </row>
    <row r="365" spans="1:7">
      <c r="A365" s="45"/>
      <c r="B365" s="45"/>
      <c r="C365" s="34"/>
      <c r="D365" s="1"/>
      <c r="E365" s="38"/>
      <c r="F365" s="8"/>
      <c r="G365" s="34"/>
    </row>
    <row r="366" spans="1:7">
      <c r="A366" s="57"/>
      <c r="B366" s="57"/>
      <c r="C366" s="48"/>
      <c r="D366" s="1"/>
      <c r="E366" s="38"/>
      <c r="F366" s="8"/>
      <c r="G366" s="48"/>
    </row>
    <row r="367" spans="1:7">
      <c r="A367" s="52" t="s">
        <v>38</v>
      </c>
      <c r="B367" s="52"/>
      <c r="C367" s="51">
        <f>+C357+C363</f>
        <v>3700000</v>
      </c>
      <c r="D367" s="1"/>
      <c r="E367" s="52" t="s">
        <v>39</v>
      </c>
      <c r="F367" s="53"/>
      <c r="G367" s="51">
        <f>+G357+G363+G364+G365</f>
        <v>782681.52</v>
      </c>
    </row>
    <row r="368" spans="1:7">
      <c r="A368" s="38"/>
      <c r="B368" s="1"/>
      <c r="C368" s="58"/>
      <c r="D368" s="1"/>
      <c r="E368" s="52" t="s">
        <v>40</v>
      </c>
      <c r="F368" s="59"/>
      <c r="G368" s="51">
        <f>+C367-G367</f>
        <v>2917318.48</v>
      </c>
    </row>
    <row r="369" spans="1:7">
      <c r="A369" s="60" t="s">
        <v>41</v>
      </c>
      <c r="B369" s="1"/>
      <c r="C369" s="58"/>
      <c r="D369" s="1"/>
      <c r="E369" s="60"/>
      <c r="F369" s="60"/>
      <c r="G369" s="61"/>
    </row>
    <row r="370" spans="1:7">
      <c r="A370" s="62" t="s">
        <v>42</v>
      </c>
      <c r="B370" s="63">
        <v>9.2999999999999992E-3</v>
      </c>
      <c r="C370" s="64">
        <f>+C357*B370</f>
        <v>32549.999999999996</v>
      </c>
      <c r="D370" s="1"/>
      <c r="E370" s="60"/>
      <c r="F370" s="60"/>
      <c r="G370" s="61"/>
    </row>
    <row r="371" spans="1:7">
      <c r="A371" s="38" t="s">
        <v>43</v>
      </c>
      <c r="B371" s="65">
        <v>1.8800000000000001E-2</v>
      </c>
      <c r="C371" s="66">
        <f>+C357*B371</f>
        <v>65800</v>
      </c>
      <c r="D371" s="1"/>
      <c r="E371" s="60"/>
      <c r="F371" s="60"/>
      <c r="G371" s="61"/>
    </row>
    <row r="372" spans="1:7">
      <c r="A372" s="38" t="s">
        <v>44</v>
      </c>
      <c r="B372" s="65">
        <v>2.4E-2</v>
      </c>
      <c r="C372" s="66">
        <f>+C357*B372</f>
        <v>84000</v>
      </c>
      <c r="D372" s="1"/>
      <c r="E372" s="60"/>
      <c r="F372" s="60"/>
      <c r="G372" s="61"/>
    </row>
    <row r="373" spans="1:7">
      <c r="A373" s="67" t="s">
        <v>45</v>
      </c>
      <c r="B373" s="68">
        <f>SUM(B370:B372)</f>
        <v>5.21E-2</v>
      </c>
      <c r="C373" s="69">
        <f>SUM(C370:C372)</f>
        <v>182350</v>
      </c>
      <c r="D373" s="1"/>
      <c r="E373" s="60"/>
      <c r="F373" s="60"/>
      <c r="G373" s="61"/>
    </row>
    <row r="374" spans="1:7" ht="12.75" thickBot="1">
      <c r="A374" s="1"/>
      <c r="B374" s="70"/>
      <c r="C374" s="58"/>
      <c r="D374" s="1"/>
      <c r="E374" s="60"/>
      <c r="F374" s="60"/>
      <c r="G374" s="61"/>
    </row>
    <row r="375" spans="1:7" ht="12.75" thickBot="1">
      <c r="A375" s="71" t="s">
        <v>46</v>
      </c>
      <c r="B375" s="72"/>
      <c r="C375" s="73">
        <f>+C367+C373</f>
        <v>3882350</v>
      </c>
      <c r="D375" s="1"/>
      <c r="E375" s="60"/>
      <c r="F375" s="60"/>
      <c r="G375" s="61"/>
    </row>
    <row r="376" spans="1:7">
      <c r="A376" s="74"/>
      <c r="B376" s="75"/>
      <c r="C376" s="76"/>
      <c r="D376" s="75"/>
      <c r="E376" s="75"/>
      <c r="F376" s="75"/>
      <c r="G376" s="77"/>
    </row>
    <row r="377" spans="1:7" ht="13.5">
      <c r="A377" s="111" t="s">
        <v>71</v>
      </c>
      <c r="B377" s="112"/>
      <c r="C377" s="112"/>
      <c r="D377" s="112"/>
      <c r="E377" s="112"/>
      <c r="F377" s="112"/>
      <c r="G377" s="113"/>
    </row>
    <row r="378" spans="1:7">
      <c r="A378" s="101" t="s">
        <v>0</v>
      </c>
      <c r="B378" s="102"/>
      <c r="C378" s="102"/>
      <c r="D378" s="102"/>
      <c r="E378" s="102"/>
      <c r="F378" s="102"/>
      <c r="G378" s="103"/>
    </row>
    <row r="379" spans="1:7">
      <c r="A379" s="104" t="s">
        <v>81</v>
      </c>
      <c r="B379" s="105"/>
      <c r="C379" s="105"/>
      <c r="D379" s="105"/>
      <c r="E379" s="105"/>
      <c r="F379" s="105"/>
      <c r="G379" s="106"/>
    </row>
    <row r="380" spans="1:7">
      <c r="A380" s="2" t="s">
        <v>1</v>
      </c>
      <c r="B380" s="3" t="s">
        <v>70</v>
      </c>
      <c r="C380" s="4"/>
      <c r="D380" s="5"/>
      <c r="E380" s="6"/>
      <c r="F380" s="7"/>
      <c r="G380" s="8"/>
    </row>
    <row r="381" spans="1:7">
      <c r="A381" s="12" t="s">
        <v>2</v>
      </c>
      <c r="B381" s="13" t="s">
        <v>69</v>
      </c>
      <c r="C381" s="4"/>
      <c r="D381" s="5"/>
      <c r="E381" s="14"/>
      <c r="F381" s="13"/>
      <c r="G381" s="8"/>
    </row>
    <row r="382" spans="1:7">
      <c r="A382" s="12" t="s">
        <v>4</v>
      </c>
      <c r="B382" s="13" t="s">
        <v>5</v>
      </c>
      <c r="C382" s="7"/>
      <c r="D382" s="5"/>
      <c r="E382" s="14"/>
      <c r="F382" s="14"/>
      <c r="G382" s="8"/>
    </row>
    <row r="383" spans="1:7">
      <c r="A383" s="12" t="s">
        <v>6</v>
      </c>
      <c r="B383" s="18" t="s">
        <v>67</v>
      </c>
      <c r="C383" s="19"/>
      <c r="D383" s="5"/>
      <c r="E383" s="14"/>
      <c r="F383" s="14"/>
      <c r="G383" s="8"/>
    </row>
    <row r="384" spans="1:7">
      <c r="A384" s="12" t="s">
        <v>7</v>
      </c>
      <c r="B384" s="13" t="s">
        <v>72</v>
      </c>
      <c r="C384" s="4"/>
      <c r="D384" s="5"/>
      <c r="E384" s="14"/>
      <c r="F384" s="14"/>
      <c r="G384" s="8"/>
    </row>
    <row r="385" spans="1:7">
      <c r="A385" s="12" t="s">
        <v>8</v>
      </c>
      <c r="B385" s="13"/>
      <c r="C385" s="20">
        <v>30</v>
      </c>
      <c r="D385" s="5"/>
      <c r="E385" s="21"/>
      <c r="F385" s="21"/>
      <c r="G385" s="22"/>
    </row>
    <row r="386" spans="1:7">
      <c r="A386" s="107" t="s">
        <v>9</v>
      </c>
      <c r="B386" s="108"/>
      <c r="C386" s="109"/>
      <c r="D386" s="1"/>
      <c r="E386" s="107" t="s">
        <v>10</v>
      </c>
      <c r="F386" s="110"/>
      <c r="G386" s="109"/>
    </row>
    <row r="387" spans="1:7">
      <c r="A387" s="27" t="s">
        <v>11</v>
      </c>
      <c r="B387" s="27"/>
      <c r="C387" s="28">
        <v>5000000</v>
      </c>
      <c r="D387" s="1"/>
      <c r="E387" s="29" t="s">
        <v>12</v>
      </c>
      <c r="F387" s="30"/>
      <c r="G387" s="31"/>
    </row>
    <row r="388" spans="1:7" ht="12.75">
      <c r="A388" s="33" t="s">
        <v>13</v>
      </c>
      <c r="B388" s="33"/>
      <c r="C388" s="34"/>
      <c r="D388" s="1"/>
      <c r="E388" s="35" t="s">
        <v>53</v>
      </c>
      <c r="F388" s="36">
        <v>0.1144</v>
      </c>
      <c r="G388" s="34">
        <f>+F388*C397</f>
        <v>572000</v>
      </c>
    </row>
    <row r="389" spans="1:7">
      <c r="A389" s="33" t="s">
        <v>14</v>
      </c>
      <c r="B389" s="33"/>
      <c r="C389" s="34"/>
      <c r="D389" s="1"/>
      <c r="E389" s="38" t="s">
        <v>15</v>
      </c>
      <c r="F389" s="8"/>
      <c r="G389" s="34"/>
    </row>
    <row r="390" spans="1:7">
      <c r="A390" s="33" t="s">
        <v>54</v>
      </c>
      <c r="B390" s="33"/>
      <c r="C390" s="34"/>
      <c r="D390" s="1"/>
      <c r="E390" s="38" t="s">
        <v>16</v>
      </c>
      <c r="F390" s="39">
        <v>7.0000000000000007E-2</v>
      </c>
      <c r="G390" s="34">
        <f>+C397*F390</f>
        <v>350000.00000000006</v>
      </c>
    </row>
    <row r="391" spans="1:7">
      <c r="A391" s="33" t="s">
        <v>18</v>
      </c>
      <c r="B391" s="33"/>
      <c r="C391" s="34"/>
      <c r="D391" s="1"/>
      <c r="E391" s="38"/>
      <c r="F391" s="41"/>
      <c r="G391" s="34"/>
    </row>
    <row r="392" spans="1:7">
      <c r="A392" s="33" t="s">
        <v>20</v>
      </c>
      <c r="B392" s="33"/>
      <c r="C392" s="34">
        <f>SUM(C387:C391)</f>
        <v>5000000</v>
      </c>
      <c r="D392" s="1"/>
      <c r="E392" s="38" t="s">
        <v>21</v>
      </c>
      <c r="F392" s="42">
        <v>6.0000000000000001E-3</v>
      </c>
      <c r="G392" s="34">
        <f>+C397*F392</f>
        <v>30000</v>
      </c>
    </row>
    <row r="393" spans="1:7">
      <c r="A393" s="33" t="s">
        <v>23</v>
      </c>
      <c r="B393" s="33"/>
      <c r="C393" s="34"/>
      <c r="D393" s="1"/>
      <c r="E393" s="38" t="s">
        <v>24</v>
      </c>
      <c r="F393" s="8"/>
      <c r="G393" s="34"/>
    </row>
    <row r="394" spans="1:7">
      <c r="A394" s="44" t="s">
        <v>68</v>
      </c>
      <c r="B394" s="38"/>
      <c r="C394" s="34"/>
      <c r="D394" s="1"/>
      <c r="E394" s="46" t="s">
        <v>25</v>
      </c>
      <c r="F394" s="47">
        <f>+C397</f>
        <v>5000000</v>
      </c>
      <c r="G394" s="34">
        <f>+F396*'tabla iut'!E123-'tabla iut'!F123</f>
        <v>261297.65000000002</v>
      </c>
    </row>
    <row r="395" spans="1:7">
      <c r="A395" s="33" t="s">
        <v>27</v>
      </c>
      <c r="B395" s="33"/>
      <c r="C395" s="34"/>
      <c r="D395" s="1"/>
      <c r="E395" s="38"/>
      <c r="F395" s="119">
        <f>-G388-G390-G392</f>
        <v>-952000</v>
      </c>
      <c r="G395" s="34"/>
    </row>
    <row r="396" spans="1:7">
      <c r="A396" s="38"/>
      <c r="B396" s="38"/>
      <c r="C396" s="48"/>
      <c r="D396" s="1"/>
      <c r="E396" s="38"/>
      <c r="F396" s="119">
        <f>+F394+F395</f>
        <v>4048000</v>
      </c>
      <c r="G396" s="34"/>
    </row>
    <row r="397" spans="1:7">
      <c r="A397" s="50" t="s">
        <v>28</v>
      </c>
      <c r="B397" s="50"/>
      <c r="C397" s="51">
        <f>SUM(C392:C396)</f>
        <v>5000000</v>
      </c>
      <c r="D397" s="1"/>
      <c r="E397" s="52" t="s">
        <v>29</v>
      </c>
      <c r="F397" s="53"/>
      <c r="G397" s="51">
        <f>SUM(G388:G396)</f>
        <v>1213297.6499999999</v>
      </c>
    </row>
    <row r="398" spans="1:7">
      <c r="A398" s="45" t="s">
        <v>30</v>
      </c>
      <c r="B398" s="45"/>
      <c r="C398" s="34"/>
      <c r="D398" s="1"/>
      <c r="E398" s="38"/>
      <c r="F398" s="8"/>
      <c r="G398" s="34"/>
    </row>
    <row r="399" spans="1:7">
      <c r="A399" s="45" t="s">
        <v>31</v>
      </c>
      <c r="B399" s="45"/>
      <c r="C399" s="34"/>
      <c r="D399" s="1"/>
      <c r="E399" s="33"/>
      <c r="F399" s="8"/>
      <c r="G399" s="34"/>
    </row>
    <row r="400" spans="1:7">
      <c r="A400" s="45" t="s">
        <v>33</v>
      </c>
      <c r="B400" s="45"/>
      <c r="C400" s="54">
        <v>100000</v>
      </c>
      <c r="D400" s="1"/>
      <c r="E400" s="38"/>
      <c r="F400" s="8"/>
      <c r="G400" s="34"/>
    </row>
    <row r="401" spans="1:7">
      <c r="A401" s="45" t="s">
        <v>34</v>
      </c>
      <c r="B401" s="45"/>
      <c r="C401" s="34">
        <f>+C400</f>
        <v>100000</v>
      </c>
      <c r="D401" s="1"/>
      <c r="E401" s="38"/>
      <c r="F401" s="8"/>
      <c r="G401" s="34"/>
    </row>
    <row r="402" spans="1:7">
      <c r="A402" s="45"/>
      <c r="B402" s="45"/>
      <c r="C402" s="34"/>
      <c r="D402" s="1"/>
      <c r="E402" s="38"/>
      <c r="F402" s="8"/>
      <c r="G402" s="34"/>
    </row>
    <row r="403" spans="1:7">
      <c r="A403" s="55" t="s">
        <v>36</v>
      </c>
      <c r="B403" s="55"/>
      <c r="C403" s="51">
        <f>SUM(C399:C402)</f>
        <v>200000</v>
      </c>
      <c r="D403" s="1"/>
      <c r="E403" s="52" t="s">
        <v>37</v>
      </c>
      <c r="F403" s="53"/>
      <c r="G403" s="51">
        <f>SUM(G398:G402)</f>
        <v>0</v>
      </c>
    </row>
    <row r="404" spans="1:7">
      <c r="A404" s="45"/>
      <c r="B404" s="45"/>
      <c r="C404" s="34"/>
      <c r="D404" s="1"/>
      <c r="E404" s="38"/>
      <c r="F404" s="8"/>
      <c r="G404" s="34"/>
    </row>
    <row r="405" spans="1:7">
      <c r="A405" s="45"/>
      <c r="B405" s="45"/>
      <c r="C405" s="34"/>
      <c r="D405" s="1"/>
      <c r="E405" s="38"/>
      <c r="F405" s="8"/>
      <c r="G405" s="34"/>
    </row>
    <row r="406" spans="1:7">
      <c r="A406" s="57"/>
      <c r="B406" s="57"/>
      <c r="C406" s="48"/>
      <c r="D406" s="1"/>
      <c r="E406" s="38"/>
      <c r="F406" s="8"/>
      <c r="G406" s="48"/>
    </row>
    <row r="407" spans="1:7">
      <c r="A407" s="52" t="s">
        <v>38</v>
      </c>
      <c r="B407" s="52"/>
      <c r="C407" s="51">
        <f>+C397+C403</f>
        <v>5200000</v>
      </c>
      <c r="D407" s="1"/>
      <c r="E407" s="52" t="s">
        <v>39</v>
      </c>
      <c r="F407" s="53"/>
      <c r="G407" s="51">
        <f>+G397+G403+G404+G405</f>
        <v>1213297.6499999999</v>
      </c>
    </row>
    <row r="408" spans="1:7">
      <c r="A408" s="38"/>
      <c r="B408" s="1"/>
      <c r="C408" s="58"/>
      <c r="D408" s="1"/>
      <c r="E408" s="52" t="s">
        <v>40</v>
      </c>
      <c r="F408" s="59"/>
      <c r="G408" s="51">
        <f>+C407-G407</f>
        <v>3986702.35</v>
      </c>
    </row>
    <row r="409" spans="1:7">
      <c r="A409" s="60" t="s">
        <v>41</v>
      </c>
      <c r="B409" s="1"/>
      <c r="C409" s="58"/>
      <c r="D409" s="1"/>
      <c r="E409" s="60"/>
      <c r="F409" s="60"/>
      <c r="G409" s="61"/>
    </row>
    <row r="410" spans="1:7">
      <c r="A410" s="62" t="s">
        <v>42</v>
      </c>
      <c r="B410" s="63">
        <v>9.2999999999999992E-3</v>
      </c>
      <c r="C410" s="64">
        <f>+C397*B410</f>
        <v>46499.999999999993</v>
      </c>
      <c r="D410" s="1"/>
      <c r="E410" s="60"/>
      <c r="F410" s="60"/>
      <c r="G410" s="61"/>
    </row>
    <row r="411" spans="1:7">
      <c r="A411" s="38" t="s">
        <v>43</v>
      </c>
      <c r="B411" s="65">
        <v>1.47E-2</v>
      </c>
      <c r="C411" s="66">
        <f>+C397*B411</f>
        <v>73500</v>
      </c>
      <c r="D411" s="1"/>
      <c r="E411" s="60"/>
      <c r="F411" s="60"/>
      <c r="G411" s="61"/>
    </row>
    <row r="412" spans="1:7">
      <c r="A412" s="38" t="s">
        <v>44</v>
      </c>
      <c r="B412" s="65">
        <v>2.4E-2</v>
      </c>
      <c r="C412" s="66">
        <f>+C397*B412</f>
        <v>120000</v>
      </c>
      <c r="D412" s="1"/>
      <c r="E412" s="60"/>
      <c r="F412" s="60"/>
      <c r="G412" s="61"/>
    </row>
    <row r="413" spans="1:7">
      <c r="A413" s="67" t="s">
        <v>45</v>
      </c>
      <c r="B413" s="68">
        <f>SUM(B410:B412)</f>
        <v>4.8000000000000001E-2</v>
      </c>
      <c r="C413" s="69">
        <f>SUM(C410:C412)</f>
        <v>240000</v>
      </c>
      <c r="D413" s="1"/>
      <c r="E413" s="60"/>
      <c r="F413" s="60"/>
      <c r="G413" s="61"/>
    </row>
    <row r="414" spans="1:7" ht="12.75" thickBot="1">
      <c r="A414" s="1"/>
      <c r="B414" s="70"/>
      <c r="C414" s="58"/>
      <c r="D414" s="1"/>
      <c r="E414" s="60"/>
      <c r="F414" s="60"/>
      <c r="G414" s="61"/>
    </row>
    <row r="415" spans="1:7" ht="12.75" thickBot="1">
      <c r="A415" s="71" t="s">
        <v>46</v>
      </c>
      <c r="B415" s="72"/>
      <c r="C415" s="73">
        <f>+C407+C413</f>
        <v>5440000</v>
      </c>
      <c r="D415" s="1"/>
      <c r="E415" s="60"/>
      <c r="F415" s="60"/>
      <c r="G415" s="61"/>
    </row>
    <row r="416" spans="1:7">
      <c r="A416" s="74"/>
      <c r="B416" s="75"/>
      <c r="C416" s="76"/>
      <c r="D416" s="75"/>
      <c r="E416" s="75"/>
      <c r="F416" s="75"/>
      <c r="G416" s="77"/>
    </row>
    <row r="417" spans="1:7" ht="13.5">
      <c r="A417" s="111" t="s">
        <v>71</v>
      </c>
      <c r="B417" s="112"/>
      <c r="C417" s="112"/>
      <c r="D417" s="112"/>
      <c r="E417" s="112"/>
      <c r="F417" s="112"/>
      <c r="G417" s="113"/>
    </row>
    <row r="418" spans="1:7">
      <c r="A418" s="101" t="s">
        <v>0</v>
      </c>
      <c r="B418" s="102"/>
      <c r="C418" s="102"/>
      <c r="D418" s="102"/>
      <c r="E418" s="102"/>
      <c r="F418" s="102"/>
      <c r="G418" s="103"/>
    </row>
    <row r="419" spans="1:7">
      <c r="A419" s="104" t="s">
        <v>82</v>
      </c>
      <c r="B419" s="105"/>
      <c r="C419" s="105"/>
      <c r="D419" s="105"/>
      <c r="E419" s="105"/>
      <c r="F419" s="105"/>
      <c r="G419" s="106"/>
    </row>
    <row r="420" spans="1:7">
      <c r="A420" s="2" t="s">
        <v>1</v>
      </c>
      <c r="B420" s="3" t="s">
        <v>70</v>
      </c>
      <c r="C420" s="4"/>
      <c r="D420" s="5"/>
      <c r="E420" s="6"/>
      <c r="F420" s="7"/>
      <c r="G420" s="8"/>
    </row>
    <row r="421" spans="1:7">
      <c r="A421" s="12" t="s">
        <v>2</v>
      </c>
      <c r="B421" s="13" t="s">
        <v>69</v>
      </c>
      <c r="C421" s="4"/>
      <c r="D421" s="5"/>
      <c r="E421" s="14"/>
      <c r="F421" s="13"/>
      <c r="G421" s="8"/>
    </row>
    <row r="422" spans="1:7">
      <c r="A422" s="12" t="s">
        <v>4</v>
      </c>
      <c r="B422" s="13" t="s">
        <v>5</v>
      </c>
      <c r="C422" s="7"/>
      <c r="D422" s="5"/>
      <c r="E422" s="14"/>
      <c r="F422" s="14"/>
      <c r="G422" s="8"/>
    </row>
    <row r="423" spans="1:7">
      <c r="A423" s="12" t="s">
        <v>6</v>
      </c>
      <c r="B423" s="18" t="s">
        <v>67</v>
      </c>
      <c r="C423" s="19"/>
      <c r="D423" s="5"/>
      <c r="E423" s="14"/>
      <c r="F423" s="14"/>
      <c r="G423" s="8"/>
    </row>
    <row r="424" spans="1:7">
      <c r="A424" s="12" t="s">
        <v>7</v>
      </c>
      <c r="B424" s="13" t="s">
        <v>72</v>
      </c>
      <c r="C424" s="4"/>
      <c r="D424" s="5"/>
      <c r="E424" s="14"/>
      <c r="F424" s="14"/>
      <c r="G424" s="8"/>
    </row>
    <row r="425" spans="1:7">
      <c r="A425" s="12" t="s">
        <v>8</v>
      </c>
      <c r="B425" s="13"/>
      <c r="C425" s="20">
        <v>30</v>
      </c>
      <c r="D425" s="5"/>
      <c r="E425" s="21"/>
      <c r="F425" s="21"/>
      <c r="G425" s="22"/>
    </row>
    <row r="426" spans="1:7">
      <c r="A426" s="107" t="s">
        <v>9</v>
      </c>
      <c r="B426" s="108"/>
      <c r="C426" s="109"/>
      <c r="D426" s="1"/>
      <c r="E426" s="107" t="s">
        <v>10</v>
      </c>
      <c r="F426" s="110"/>
      <c r="G426" s="109"/>
    </row>
    <row r="427" spans="1:7">
      <c r="A427" s="27" t="s">
        <v>11</v>
      </c>
      <c r="B427" s="27"/>
      <c r="C427" s="28">
        <v>5000000</v>
      </c>
      <c r="D427" s="1"/>
      <c r="E427" s="29" t="s">
        <v>12</v>
      </c>
      <c r="F427" s="30"/>
      <c r="G427" s="31"/>
    </row>
    <row r="428" spans="1:7" ht="12.75">
      <c r="A428" s="33" t="s">
        <v>13</v>
      </c>
      <c r="B428" s="33"/>
      <c r="C428" s="34"/>
      <c r="D428" s="1"/>
      <c r="E428" s="35" t="s">
        <v>53</v>
      </c>
      <c r="F428" s="36">
        <v>0.1144</v>
      </c>
      <c r="G428" s="34">
        <f>+F428*C437</f>
        <v>572000</v>
      </c>
    </row>
    <row r="429" spans="1:7">
      <c r="A429" s="33" t="s">
        <v>14</v>
      </c>
      <c r="B429" s="33"/>
      <c r="C429" s="34"/>
      <c r="D429" s="1"/>
      <c r="E429" s="38" t="s">
        <v>15</v>
      </c>
      <c r="F429" s="8"/>
      <c r="G429" s="34"/>
    </row>
    <row r="430" spans="1:7">
      <c r="A430" s="33" t="s">
        <v>54</v>
      </c>
      <c r="B430" s="33"/>
      <c r="C430" s="34"/>
      <c r="D430" s="1"/>
      <c r="E430" s="38" t="s">
        <v>16</v>
      </c>
      <c r="F430" s="39">
        <v>7.0000000000000007E-2</v>
      </c>
      <c r="G430" s="34">
        <f>+C437*F430</f>
        <v>350000.00000000006</v>
      </c>
    </row>
    <row r="431" spans="1:7">
      <c r="A431" s="33" t="s">
        <v>18</v>
      </c>
      <c r="B431" s="33"/>
      <c r="C431" s="34"/>
      <c r="D431" s="1"/>
      <c r="E431" s="38"/>
      <c r="F431" s="41"/>
      <c r="G431" s="34"/>
    </row>
    <row r="432" spans="1:7">
      <c r="A432" s="33" t="s">
        <v>20</v>
      </c>
      <c r="B432" s="33"/>
      <c r="C432" s="34">
        <f>SUM(C427:C431)</f>
        <v>5000000</v>
      </c>
      <c r="D432" s="1"/>
      <c r="E432" s="38" t="s">
        <v>21</v>
      </c>
      <c r="F432" s="42">
        <v>6.0000000000000001E-3</v>
      </c>
      <c r="G432" s="34">
        <f>+C437*F432</f>
        <v>30000</v>
      </c>
    </row>
    <row r="433" spans="1:7">
      <c r="A433" s="33" t="s">
        <v>23</v>
      </c>
      <c r="B433" s="33"/>
      <c r="C433" s="34"/>
      <c r="D433" s="1"/>
      <c r="E433" s="38" t="s">
        <v>24</v>
      </c>
      <c r="F433" s="8"/>
      <c r="G433" s="34"/>
    </row>
    <row r="434" spans="1:7">
      <c r="A434" s="44" t="s">
        <v>68</v>
      </c>
      <c r="B434" s="38"/>
      <c r="C434" s="34"/>
      <c r="D434" s="1"/>
      <c r="E434" s="46" t="s">
        <v>25</v>
      </c>
      <c r="F434" s="47">
        <f>+C437</f>
        <v>5000000</v>
      </c>
      <c r="G434" s="34">
        <f>+F436*'tabla iut'!E136-'tabla iut'!F136</f>
        <v>259299.59999999998</v>
      </c>
    </row>
    <row r="435" spans="1:7">
      <c r="A435" s="33" t="s">
        <v>27</v>
      </c>
      <c r="B435" s="33"/>
      <c r="C435" s="34"/>
      <c r="D435" s="1"/>
      <c r="E435" s="38"/>
      <c r="F435" s="119">
        <f>-G428-G430-G432</f>
        <v>-952000</v>
      </c>
      <c r="G435" s="34"/>
    </row>
    <row r="436" spans="1:7">
      <c r="A436" s="38"/>
      <c r="B436" s="38"/>
      <c r="C436" s="48"/>
      <c r="D436" s="1"/>
      <c r="E436" s="38"/>
      <c r="F436" s="119">
        <f>+F434+F435</f>
        <v>4048000</v>
      </c>
      <c r="G436" s="34"/>
    </row>
    <row r="437" spans="1:7">
      <c r="A437" s="50" t="s">
        <v>28</v>
      </c>
      <c r="B437" s="50"/>
      <c r="C437" s="51">
        <f>SUM(C432:C436)</f>
        <v>5000000</v>
      </c>
      <c r="D437" s="1"/>
      <c r="E437" s="52" t="s">
        <v>29</v>
      </c>
      <c r="F437" s="53"/>
      <c r="G437" s="51">
        <f>SUM(G428:G436)</f>
        <v>1211299.6000000001</v>
      </c>
    </row>
    <row r="438" spans="1:7">
      <c r="A438" s="45" t="s">
        <v>30</v>
      </c>
      <c r="B438" s="45"/>
      <c r="C438" s="34"/>
      <c r="D438" s="1"/>
      <c r="E438" s="38"/>
      <c r="F438" s="8"/>
      <c r="G438" s="34"/>
    </row>
    <row r="439" spans="1:7">
      <c r="A439" s="45" t="s">
        <v>31</v>
      </c>
      <c r="B439" s="45"/>
      <c r="C439" s="34"/>
      <c r="D439" s="1"/>
      <c r="E439" s="33"/>
      <c r="F439" s="8"/>
      <c r="G439" s="34"/>
    </row>
    <row r="440" spans="1:7">
      <c r="A440" s="45" t="s">
        <v>33</v>
      </c>
      <c r="B440" s="45"/>
      <c r="C440" s="54">
        <v>100000</v>
      </c>
      <c r="D440" s="1"/>
      <c r="E440" s="38"/>
      <c r="F440" s="8"/>
      <c r="G440" s="34"/>
    </row>
    <row r="441" spans="1:7">
      <c r="A441" s="45" t="s">
        <v>34</v>
      </c>
      <c r="B441" s="45"/>
      <c r="C441" s="34">
        <f>+C440</f>
        <v>100000</v>
      </c>
      <c r="D441" s="1"/>
      <c r="E441" s="38"/>
      <c r="F441" s="8"/>
      <c r="G441" s="34"/>
    </row>
    <row r="442" spans="1:7">
      <c r="A442" s="45"/>
      <c r="B442" s="45"/>
      <c r="C442" s="34"/>
      <c r="D442" s="1"/>
      <c r="E442" s="38"/>
      <c r="F442" s="8"/>
      <c r="G442" s="34"/>
    </row>
    <row r="443" spans="1:7">
      <c r="A443" s="55" t="s">
        <v>36</v>
      </c>
      <c r="B443" s="55"/>
      <c r="C443" s="51">
        <f>SUM(C439:C442)</f>
        <v>200000</v>
      </c>
      <c r="D443" s="1"/>
      <c r="E443" s="52" t="s">
        <v>37</v>
      </c>
      <c r="F443" s="53"/>
      <c r="G443" s="51">
        <f>SUM(G438:G442)</f>
        <v>0</v>
      </c>
    </row>
    <row r="444" spans="1:7">
      <c r="A444" s="45"/>
      <c r="B444" s="45"/>
      <c r="C444" s="34"/>
      <c r="D444" s="1"/>
      <c r="E444" s="38"/>
      <c r="F444" s="8"/>
      <c r="G444" s="34"/>
    </row>
    <row r="445" spans="1:7">
      <c r="A445" s="45"/>
      <c r="B445" s="45"/>
      <c r="C445" s="34"/>
      <c r="D445" s="1"/>
      <c r="E445" s="38"/>
      <c r="F445" s="8"/>
      <c r="G445" s="34"/>
    </row>
    <row r="446" spans="1:7">
      <c r="A446" s="57"/>
      <c r="B446" s="57"/>
      <c r="C446" s="48"/>
      <c r="D446" s="1"/>
      <c r="E446" s="38"/>
      <c r="F446" s="8"/>
      <c r="G446" s="48"/>
    </row>
    <row r="447" spans="1:7">
      <c r="A447" s="52" t="s">
        <v>38</v>
      </c>
      <c r="B447" s="52"/>
      <c r="C447" s="51">
        <f>+C437+C443</f>
        <v>5200000</v>
      </c>
      <c r="D447" s="1"/>
      <c r="E447" s="52" t="s">
        <v>39</v>
      </c>
      <c r="F447" s="53"/>
      <c r="G447" s="51">
        <f>+G437+G443+G444+G445</f>
        <v>1211299.6000000001</v>
      </c>
    </row>
    <row r="448" spans="1:7">
      <c r="A448" s="38"/>
      <c r="B448" s="1"/>
      <c r="C448" s="58"/>
      <c r="D448" s="1"/>
      <c r="E448" s="52" t="s">
        <v>40</v>
      </c>
      <c r="F448" s="59"/>
      <c r="G448" s="51">
        <f>+C447-G447</f>
        <v>3988700.4</v>
      </c>
    </row>
    <row r="449" spans="1:7">
      <c r="A449" s="60" t="s">
        <v>41</v>
      </c>
      <c r="B449" s="1"/>
      <c r="C449" s="58"/>
      <c r="D449" s="1"/>
      <c r="E449" s="60"/>
      <c r="F449" s="60"/>
      <c r="G449" s="61"/>
    </row>
    <row r="450" spans="1:7">
      <c r="A450" s="62" t="s">
        <v>42</v>
      </c>
      <c r="B450" s="63">
        <v>9.2999999999999992E-3</v>
      </c>
      <c r="C450" s="64">
        <f>+C437*B450</f>
        <v>46499.999999999993</v>
      </c>
      <c r="D450" s="1"/>
      <c r="E450" s="60"/>
      <c r="F450" s="60"/>
      <c r="G450" s="61"/>
    </row>
    <row r="451" spans="1:7">
      <c r="A451" s="38" t="s">
        <v>43</v>
      </c>
      <c r="B451" s="65">
        <v>1.47E-2</v>
      </c>
      <c r="C451" s="66">
        <f>+C437*B451</f>
        <v>73500</v>
      </c>
      <c r="D451" s="1"/>
      <c r="E451" s="60"/>
      <c r="F451" s="60"/>
      <c r="G451" s="61"/>
    </row>
    <row r="452" spans="1:7">
      <c r="A452" s="38" t="s">
        <v>44</v>
      </c>
      <c r="B452" s="65">
        <v>2.4E-2</v>
      </c>
      <c r="C452" s="66">
        <f>+C437*B452</f>
        <v>120000</v>
      </c>
      <c r="D452" s="1"/>
      <c r="E452" s="60"/>
      <c r="F452" s="60"/>
      <c r="G452" s="61"/>
    </row>
    <row r="453" spans="1:7">
      <c r="A453" s="67" t="s">
        <v>45</v>
      </c>
      <c r="B453" s="68">
        <f>SUM(B450:B452)</f>
        <v>4.8000000000000001E-2</v>
      </c>
      <c r="C453" s="69">
        <f>SUM(C450:C452)</f>
        <v>240000</v>
      </c>
      <c r="D453" s="1"/>
      <c r="E453" s="60"/>
      <c r="F453" s="60"/>
      <c r="G453" s="61"/>
    </row>
    <row r="454" spans="1:7" ht="12.75" thickBot="1">
      <c r="A454" s="1"/>
      <c r="B454" s="70"/>
      <c r="C454" s="58"/>
      <c r="D454" s="1"/>
      <c r="E454" s="60"/>
      <c r="F454" s="60"/>
      <c r="G454" s="61"/>
    </row>
    <row r="455" spans="1:7" ht="12.75" thickBot="1">
      <c r="A455" s="71" t="s">
        <v>46</v>
      </c>
      <c r="B455" s="72"/>
      <c r="C455" s="73">
        <f>+C447+C453</f>
        <v>5440000</v>
      </c>
      <c r="D455" s="1"/>
      <c r="E455" s="60"/>
      <c r="F455" s="60"/>
      <c r="G455" s="61"/>
    </row>
    <row r="456" spans="1:7">
      <c r="A456" s="74"/>
      <c r="B456" s="75"/>
      <c r="C456" s="76"/>
      <c r="D456" s="75"/>
      <c r="E456" s="75"/>
      <c r="F456" s="75"/>
      <c r="G456" s="77"/>
    </row>
    <row r="457" spans="1:7" ht="13.5">
      <c r="A457" s="111" t="s">
        <v>71</v>
      </c>
      <c r="B457" s="112"/>
      <c r="C457" s="112"/>
      <c r="D457" s="112"/>
      <c r="E457" s="112"/>
      <c r="F457" s="112"/>
      <c r="G457" s="113"/>
    </row>
    <row r="458" spans="1:7">
      <c r="A458" s="101" t="s">
        <v>0</v>
      </c>
      <c r="B458" s="102"/>
      <c r="C458" s="102"/>
      <c r="D458" s="102"/>
      <c r="E458" s="102"/>
      <c r="F458" s="102"/>
      <c r="G458" s="103"/>
    </row>
    <row r="459" spans="1:7">
      <c r="A459" s="104" t="s">
        <v>83</v>
      </c>
      <c r="B459" s="105"/>
      <c r="C459" s="105"/>
      <c r="D459" s="105"/>
      <c r="E459" s="105"/>
      <c r="F459" s="105"/>
      <c r="G459" s="106"/>
    </row>
    <row r="460" spans="1:7">
      <c r="A460" s="2" t="s">
        <v>1</v>
      </c>
      <c r="B460" s="3" t="s">
        <v>70</v>
      </c>
      <c r="C460" s="4"/>
      <c r="D460" s="5"/>
      <c r="E460" s="6"/>
      <c r="F460" s="7"/>
      <c r="G460" s="8"/>
    </row>
    <row r="461" spans="1:7">
      <c r="A461" s="12" t="s">
        <v>2</v>
      </c>
      <c r="B461" s="13" t="s">
        <v>69</v>
      </c>
      <c r="C461" s="4"/>
      <c r="D461" s="5"/>
      <c r="E461" s="14"/>
      <c r="F461" s="13"/>
      <c r="G461" s="8"/>
    </row>
    <row r="462" spans="1:7">
      <c r="A462" s="12" t="s">
        <v>4</v>
      </c>
      <c r="B462" s="13" t="s">
        <v>5</v>
      </c>
      <c r="C462" s="7"/>
      <c r="D462" s="5"/>
      <c r="E462" s="14"/>
      <c r="F462" s="14"/>
      <c r="G462" s="8"/>
    </row>
    <row r="463" spans="1:7">
      <c r="A463" s="12" t="s">
        <v>6</v>
      </c>
      <c r="B463" s="18" t="s">
        <v>67</v>
      </c>
      <c r="C463" s="19"/>
      <c r="D463" s="5"/>
      <c r="E463" s="14"/>
      <c r="F463" s="14"/>
      <c r="G463" s="8"/>
    </row>
    <row r="464" spans="1:7">
      <c r="A464" s="12" t="s">
        <v>7</v>
      </c>
      <c r="B464" s="13" t="s">
        <v>72</v>
      </c>
      <c r="C464" s="4"/>
      <c r="D464" s="5"/>
      <c r="E464" s="14"/>
      <c r="F464" s="14"/>
      <c r="G464" s="8"/>
    </row>
    <row r="465" spans="1:7">
      <c r="A465" s="12" t="s">
        <v>8</v>
      </c>
      <c r="B465" s="13"/>
      <c r="C465" s="20">
        <v>30</v>
      </c>
      <c r="D465" s="5"/>
      <c r="E465" s="21"/>
      <c r="F465" s="21"/>
      <c r="G465" s="22"/>
    </row>
    <row r="466" spans="1:7">
      <c r="A466" s="107" t="s">
        <v>9</v>
      </c>
      <c r="B466" s="108"/>
      <c r="C466" s="109"/>
      <c r="D466" s="1"/>
      <c r="E466" s="107" t="s">
        <v>10</v>
      </c>
      <c r="F466" s="110"/>
      <c r="G466" s="109"/>
    </row>
    <row r="467" spans="1:7">
      <c r="A467" s="27" t="s">
        <v>11</v>
      </c>
      <c r="B467" s="27"/>
      <c r="C467" s="28">
        <v>5000000</v>
      </c>
      <c r="D467" s="1"/>
      <c r="E467" s="29" t="s">
        <v>12</v>
      </c>
      <c r="F467" s="30"/>
      <c r="G467" s="31"/>
    </row>
    <row r="468" spans="1:7" ht="12.75">
      <c r="A468" s="33" t="s">
        <v>13</v>
      </c>
      <c r="B468" s="33"/>
      <c r="C468" s="34"/>
      <c r="D468" s="1"/>
      <c r="E468" s="35" t="s">
        <v>53</v>
      </c>
      <c r="F468" s="36">
        <v>0.1144</v>
      </c>
      <c r="G468" s="34">
        <f>+F468*C477</f>
        <v>572000</v>
      </c>
    </row>
    <row r="469" spans="1:7">
      <c r="A469" s="33" t="s">
        <v>14</v>
      </c>
      <c r="B469" s="33"/>
      <c r="C469" s="34"/>
      <c r="D469" s="1"/>
      <c r="E469" s="38" t="s">
        <v>15</v>
      </c>
      <c r="F469" s="8"/>
      <c r="G469" s="34"/>
    </row>
    <row r="470" spans="1:7">
      <c r="A470" s="33" t="s">
        <v>54</v>
      </c>
      <c r="B470" s="33"/>
      <c r="C470" s="34"/>
      <c r="D470" s="1"/>
      <c r="E470" s="38" t="s">
        <v>16</v>
      </c>
      <c r="F470" s="39">
        <v>7.0000000000000007E-2</v>
      </c>
      <c r="G470" s="34">
        <f>+C477*F470</f>
        <v>350000.00000000006</v>
      </c>
    </row>
    <row r="471" spans="1:7">
      <c r="A471" s="33" t="s">
        <v>18</v>
      </c>
      <c r="B471" s="33"/>
      <c r="C471" s="34"/>
      <c r="D471" s="1"/>
      <c r="E471" s="38"/>
      <c r="F471" s="41"/>
      <c r="G471" s="34"/>
    </row>
    <row r="472" spans="1:7">
      <c r="A472" s="33" t="s">
        <v>20</v>
      </c>
      <c r="B472" s="33"/>
      <c r="C472" s="34">
        <f>SUM(C467:C471)</f>
        <v>5000000</v>
      </c>
      <c r="D472" s="1"/>
      <c r="E472" s="38" t="s">
        <v>21</v>
      </c>
      <c r="F472" s="42">
        <v>6.0000000000000001E-3</v>
      </c>
      <c r="G472" s="34">
        <f>+C477*F472</f>
        <v>30000</v>
      </c>
    </row>
    <row r="473" spans="1:7">
      <c r="A473" s="33" t="s">
        <v>23</v>
      </c>
      <c r="B473" s="33"/>
      <c r="C473" s="34"/>
      <c r="D473" s="1"/>
      <c r="E473" s="38" t="s">
        <v>24</v>
      </c>
      <c r="F473" s="8"/>
      <c r="G473" s="34"/>
    </row>
    <row r="474" spans="1:7">
      <c r="A474" s="44" t="s">
        <v>68</v>
      </c>
      <c r="B474" s="38"/>
      <c r="C474" s="34"/>
      <c r="D474" s="1"/>
      <c r="E474" s="46" t="s">
        <v>25</v>
      </c>
      <c r="F474" s="47">
        <f>+C477</f>
        <v>5000000</v>
      </c>
      <c r="G474" s="34">
        <f>+F476*'tabla iut'!E149-'tabla iut'!F149</f>
        <v>258150.15999999997</v>
      </c>
    </row>
    <row r="475" spans="1:7">
      <c r="A475" s="33" t="s">
        <v>27</v>
      </c>
      <c r="B475" s="33"/>
      <c r="C475" s="34"/>
      <c r="D475" s="1"/>
      <c r="E475" s="38"/>
      <c r="F475" s="119">
        <f>-G468-G470-G472</f>
        <v>-952000</v>
      </c>
      <c r="G475" s="34"/>
    </row>
    <row r="476" spans="1:7">
      <c r="A476" s="38"/>
      <c r="B476" s="38"/>
      <c r="C476" s="48"/>
      <c r="D476" s="1"/>
      <c r="E476" s="38"/>
      <c r="F476" s="119">
        <f>+F474+F475</f>
        <v>4048000</v>
      </c>
      <c r="G476" s="34"/>
    </row>
    <row r="477" spans="1:7">
      <c r="A477" s="50" t="s">
        <v>28</v>
      </c>
      <c r="B477" s="50"/>
      <c r="C477" s="51">
        <f>SUM(C472:C476)</f>
        <v>5000000</v>
      </c>
      <c r="D477" s="1"/>
      <c r="E477" s="52" t="s">
        <v>29</v>
      </c>
      <c r="F477" s="53"/>
      <c r="G477" s="51">
        <f>SUM(G468:G476)</f>
        <v>1210150.1599999999</v>
      </c>
    </row>
    <row r="478" spans="1:7">
      <c r="A478" s="45" t="s">
        <v>30</v>
      </c>
      <c r="B478" s="45"/>
      <c r="C478" s="34"/>
      <c r="D478" s="1"/>
      <c r="E478" s="38"/>
      <c r="F478" s="8"/>
      <c r="G478" s="34"/>
    </row>
    <row r="479" spans="1:7">
      <c r="A479" s="45" t="s">
        <v>31</v>
      </c>
      <c r="B479" s="45"/>
      <c r="C479" s="34"/>
      <c r="D479" s="1"/>
      <c r="E479" s="33"/>
      <c r="F479" s="8"/>
      <c r="G479" s="34"/>
    </row>
    <row r="480" spans="1:7">
      <c r="A480" s="45" t="s">
        <v>33</v>
      </c>
      <c r="B480" s="45"/>
      <c r="C480" s="54">
        <v>100000</v>
      </c>
      <c r="D480" s="1"/>
      <c r="E480" s="38"/>
      <c r="F480" s="8"/>
      <c r="G480" s="34"/>
    </row>
    <row r="481" spans="1:7">
      <c r="A481" s="45" t="s">
        <v>34</v>
      </c>
      <c r="B481" s="45"/>
      <c r="C481" s="34">
        <f>+C480</f>
        <v>100000</v>
      </c>
      <c r="D481" s="1"/>
      <c r="E481" s="38"/>
      <c r="F481" s="8"/>
      <c r="G481" s="34"/>
    </row>
    <row r="482" spans="1:7">
      <c r="A482" s="45"/>
      <c r="B482" s="45"/>
      <c r="C482" s="34"/>
      <c r="D482" s="1"/>
      <c r="E482" s="38"/>
      <c r="F482" s="8"/>
      <c r="G482" s="34"/>
    </row>
    <row r="483" spans="1:7">
      <c r="A483" s="55" t="s">
        <v>36</v>
      </c>
      <c r="B483" s="55"/>
      <c r="C483" s="51">
        <f>SUM(C479:C482)</f>
        <v>200000</v>
      </c>
      <c r="D483" s="1"/>
      <c r="E483" s="52" t="s">
        <v>37</v>
      </c>
      <c r="F483" s="53"/>
      <c r="G483" s="51">
        <f>SUM(G478:G482)</f>
        <v>0</v>
      </c>
    </row>
    <row r="484" spans="1:7">
      <c r="A484" s="45"/>
      <c r="B484" s="45"/>
      <c r="C484" s="34"/>
      <c r="D484" s="1"/>
      <c r="E484" s="38"/>
      <c r="F484" s="8"/>
      <c r="G484" s="34"/>
    </row>
    <row r="485" spans="1:7">
      <c r="A485" s="45"/>
      <c r="B485" s="45"/>
      <c r="C485" s="34"/>
      <c r="D485" s="1"/>
      <c r="E485" s="38"/>
      <c r="F485" s="8"/>
      <c r="G485" s="34"/>
    </row>
    <row r="486" spans="1:7">
      <c r="A486" s="57"/>
      <c r="B486" s="57"/>
      <c r="C486" s="48"/>
      <c r="D486" s="1"/>
      <c r="E486" s="38"/>
      <c r="F486" s="8"/>
      <c r="G486" s="48"/>
    </row>
    <row r="487" spans="1:7">
      <c r="A487" s="52" t="s">
        <v>38</v>
      </c>
      <c r="B487" s="52"/>
      <c r="C487" s="51">
        <f>+C477+C483</f>
        <v>5200000</v>
      </c>
      <c r="D487" s="1"/>
      <c r="E487" s="52" t="s">
        <v>39</v>
      </c>
      <c r="F487" s="53"/>
      <c r="G487" s="51">
        <f>+G477+G483+G484+G485</f>
        <v>1210150.1599999999</v>
      </c>
    </row>
    <row r="488" spans="1:7">
      <c r="A488" s="38"/>
      <c r="B488" s="1"/>
      <c r="C488" s="58"/>
      <c r="D488" s="1"/>
      <c r="E488" s="52" t="s">
        <v>40</v>
      </c>
      <c r="F488" s="59"/>
      <c r="G488" s="51">
        <f>+C487-G487</f>
        <v>3989849.84</v>
      </c>
    </row>
    <row r="489" spans="1:7">
      <c r="A489" s="60" t="s">
        <v>41</v>
      </c>
      <c r="B489" s="1"/>
      <c r="C489" s="58"/>
      <c r="D489" s="1"/>
      <c r="E489" s="60"/>
      <c r="F489" s="60"/>
      <c r="G489" s="61"/>
    </row>
    <row r="490" spans="1:7">
      <c r="A490" s="62" t="s">
        <v>42</v>
      </c>
      <c r="B490" s="63">
        <v>9.2999999999999992E-3</v>
      </c>
      <c r="C490" s="64">
        <f>+C477*B490</f>
        <v>46499.999999999993</v>
      </c>
      <c r="D490" s="1"/>
      <c r="E490" s="60"/>
      <c r="F490" s="60"/>
      <c r="G490" s="61"/>
    </row>
    <row r="491" spans="1:7">
      <c r="A491" s="38" t="s">
        <v>43</v>
      </c>
      <c r="B491" s="65">
        <v>1.47E-2</v>
      </c>
      <c r="C491" s="66">
        <f>+C477*B491</f>
        <v>73500</v>
      </c>
      <c r="D491" s="1"/>
      <c r="E491" s="60"/>
      <c r="F491" s="60"/>
      <c r="G491" s="61"/>
    </row>
    <row r="492" spans="1:7">
      <c r="A492" s="38" t="s">
        <v>44</v>
      </c>
      <c r="B492" s="65">
        <v>2.4E-2</v>
      </c>
      <c r="C492" s="66">
        <f>+C477*B492</f>
        <v>120000</v>
      </c>
      <c r="D492" s="1"/>
      <c r="E492" s="60"/>
      <c r="F492" s="60"/>
      <c r="G492" s="61"/>
    </row>
    <row r="493" spans="1:7">
      <c r="A493" s="67" t="s">
        <v>45</v>
      </c>
      <c r="B493" s="68">
        <f>SUM(B490:B492)</f>
        <v>4.8000000000000001E-2</v>
      </c>
      <c r="C493" s="69">
        <f>SUM(C490:C492)</f>
        <v>240000</v>
      </c>
      <c r="D493" s="1"/>
      <c r="E493" s="60"/>
      <c r="F493" s="60"/>
      <c r="G493" s="61"/>
    </row>
    <row r="494" spans="1:7" ht="12.75" thickBot="1">
      <c r="A494" s="1"/>
      <c r="B494" s="70"/>
      <c r="C494" s="58"/>
      <c r="D494" s="1"/>
      <c r="E494" s="60"/>
      <c r="F494" s="60"/>
      <c r="G494" s="61"/>
    </row>
    <row r="495" spans="1:7" ht="12.75" thickBot="1">
      <c r="A495" s="71" t="s">
        <v>46</v>
      </c>
      <c r="B495" s="72"/>
      <c r="C495" s="73">
        <f>+C487+C493</f>
        <v>5440000</v>
      </c>
      <c r="D495" s="1"/>
      <c r="E495" s="60"/>
      <c r="F495" s="60"/>
      <c r="G495" s="61"/>
    </row>
    <row r="496" spans="1:7">
      <c r="A496" s="74"/>
      <c r="B496" s="75"/>
      <c r="C496" s="76"/>
      <c r="D496" s="75"/>
      <c r="E496" s="75"/>
      <c r="F496" s="75"/>
      <c r="G496" s="77"/>
    </row>
  </sheetData>
  <mergeCells count="61">
    <mergeCell ref="W19:AA19"/>
    <mergeCell ref="A457:G457"/>
    <mergeCell ref="A458:G458"/>
    <mergeCell ref="A459:G459"/>
    <mergeCell ref="A466:C466"/>
    <mergeCell ref="E466:G466"/>
    <mergeCell ref="A417:G417"/>
    <mergeCell ref="A418:G418"/>
    <mergeCell ref="A419:G419"/>
    <mergeCell ref="A426:C426"/>
    <mergeCell ref="E426:G426"/>
    <mergeCell ref="A377:G377"/>
    <mergeCell ref="A378:G378"/>
    <mergeCell ref="A379:G379"/>
    <mergeCell ref="A386:C386"/>
    <mergeCell ref="E386:G386"/>
    <mergeCell ref="A337:G337"/>
    <mergeCell ref="A338:G338"/>
    <mergeCell ref="A339:G339"/>
    <mergeCell ref="A346:C346"/>
    <mergeCell ref="E346:G346"/>
    <mergeCell ref="A297:G297"/>
    <mergeCell ref="A298:G298"/>
    <mergeCell ref="A299:G299"/>
    <mergeCell ref="A306:C306"/>
    <mergeCell ref="E306:G306"/>
    <mergeCell ref="A257:G257"/>
    <mergeCell ref="A258:G258"/>
    <mergeCell ref="A259:G259"/>
    <mergeCell ref="A266:C266"/>
    <mergeCell ref="E266:G266"/>
    <mergeCell ref="A217:G217"/>
    <mergeCell ref="A218:G218"/>
    <mergeCell ref="A219:G219"/>
    <mergeCell ref="A226:C226"/>
    <mergeCell ref="E226:G226"/>
    <mergeCell ref="A177:G177"/>
    <mergeCell ref="A178:G178"/>
    <mergeCell ref="A179:G179"/>
    <mergeCell ref="A186:C186"/>
    <mergeCell ref="E186:G186"/>
    <mergeCell ref="A137:G137"/>
    <mergeCell ref="A138:G138"/>
    <mergeCell ref="A139:G139"/>
    <mergeCell ref="A146:C146"/>
    <mergeCell ref="E146:G146"/>
    <mergeCell ref="A97:G97"/>
    <mergeCell ref="A98:G98"/>
    <mergeCell ref="A99:G99"/>
    <mergeCell ref="A106:C106"/>
    <mergeCell ref="E106:G106"/>
    <mergeCell ref="A57:G57"/>
    <mergeCell ref="A58:G58"/>
    <mergeCell ref="A59:G59"/>
    <mergeCell ref="A66:C66"/>
    <mergeCell ref="E66:G66"/>
    <mergeCell ref="A1:G1"/>
    <mergeCell ref="A2:G2"/>
    <mergeCell ref="A3:G3"/>
    <mergeCell ref="A10:C10"/>
    <mergeCell ref="E10:G10"/>
  </mergeCells>
  <printOptions horizontalCentered="1" verticalCentered="1"/>
  <pageMargins left="0.78740157480314965" right="0.78740157480314965" top="0.98425196850393704" bottom="0.98425196850393704" header="0" footer="0"/>
  <pageSetup scale="87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6"/>
  <sheetViews>
    <sheetView tabSelected="1" zoomScale="85" zoomScaleNormal="85" workbookViewId="0">
      <selection activeCell="W1" sqref="W1"/>
    </sheetView>
  </sheetViews>
  <sheetFormatPr baseColWidth="10" defaultColWidth="11.42578125" defaultRowHeight="12"/>
  <cols>
    <col min="1" max="1" width="31.28515625" style="83" customWidth="1"/>
    <col min="2" max="2" width="9.5703125" style="83" customWidth="1"/>
    <col min="3" max="3" width="11.85546875" style="83" customWidth="1"/>
    <col min="4" max="4" width="2.42578125" style="83" customWidth="1"/>
    <col min="5" max="5" width="13" style="83" customWidth="1"/>
    <col min="6" max="6" width="12.28515625" style="83" customWidth="1"/>
    <col min="7" max="7" width="12.42578125" style="83" bestFit="1" customWidth="1"/>
    <col min="8" max="8" width="4" style="83" customWidth="1"/>
    <col min="9" max="10" width="11.42578125" style="83" hidden="1" customWidth="1"/>
    <col min="11" max="11" width="14.5703125" style="83" hidden="1" customWidth="1"/>
    <col min="12" max="12" width="12.28515625" style="83" customWidth="1"/>
    <col min="13" max="14" width="11.42578125" style="83"/>
    <col min="15" max="15" width="14.5703125" style="83" customWidth="1"/>
    <col min="16" max="16" width="11.42578125" style="83"/>
    <col min="17" max="17" width="15.5703125" style="83" customWidth="1"/>
    <col min="18" max="18" width="13.7109375" style="83" customWidth="1"/>
    <col min="19" max="19" width="11.42578125" style="83"/>
    <col min="20" max="20" width="14.85546875" style="83" customWidth="1"/>
    <col min="21" max="22" width="11.42578125" style="83"/>
    <col min="23" max="24" width="13.5703125" style="83" customWidth="1"/>
    <col min="25" max="25" width="11.42578125" style="83"/>
    <col min="26" max="26" width="13.42578125" style="83" customWidth="1"/>
    <col min="27" max="16384" width="11.42578125" style="83"/>
  </cols>
  <sheetData>
    <row r="1" spans="1:27" s="1" customFormat="1" ht="14.25" customHeight="1">
      <c r="A1" s="111" t="s">
        <v>71</v>
      </c>
      <c r="B1" s="112"/>
      <c r="C1" s="112"/>
      <c r="D1" s="112"/>
      <c r="E1" s="112"/>
      <c r="F1" s="112"/>
      <c r="G1" s="113"/>
    </row>
    <row r="2" spans="1:27" s="1" customFormat="1" ht="12.75" customHeight="1">
      <c r="A2" s="101" t="s">
        <v>0</v>
      </c>
      <c r="B2" s="102"/>
      <c r="C2" s="102"/>
      <c r="D2" s="102"/>
      <c r="E2" s="102"/>
      <c r="F2" s="102"/>
      <c r="G2" s="103"/>
    </row>
    <row r="3" spans="1:27" s="1" customFormat="1" ht="12.75" thickBot="1">
      <c r="A3" s="104" t="s">
        <v>66</v>
      </c>
      <c r="B3" s="105"/>
      <c r="C3" s="105"/>
      <c r="D3" s="105"/>
      <c r="E3" s="105"/>
      <c r="F3" s="105"/>
      <c r="G3" s="106"/>
    </row>
    <row r="4" spans="1:27" s="1" customFormat="1" ht="15">
      <c r="A4" s="2" t="s">
        <v>1</v>
      </c>
      <c r="B4" s="3" t="s">
        <v>70</v>
      </c>
      <c r="C4" s="4"/>
      <c r="D4" s="5"/>
      <c r="E4" s="6"/>
      <c r="F4" s="7"/>
      <c r="G4" s="8"/>
      <c r="I4" s="9"/>
      <c r="J4" s="10"/>
      <c r="K4" s="11"/>
      <c r="N4" s="141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3"/>
    </row>
    <row r="5" spans="1:27" s="1" customFormat="1" ht="15.75">
      <c r="A5" s="12" t="s">
        <v>2</v>
      </c>
      <c r="B5" s="13" t="s">
        <v>69</v>
      </c>
      <c r="C5" s="4"/>
      <c r="D5" s="5"/>
      <c r="E5" s="14"/>
      <c r="F5" s="13"/>
      <c r="G5" s="8"/>
      <c r="I5" s="15" t="s">
        <v>3</v>
      </c>
      <c r="K5" s="16">
        <v>410000</v>
      </c>
      <c r="N5" s="144" t="s">
        <v>112</v>
      </c>
      <c r="O5" s="145"/>
      <c r="P5" s="145"/>
      <c r="Q5" s="145"/>
      <c r="R5" s="145"/>
      <c r="S5" s="145"/>
      <c r="T5" s="145"/>
      <c r="U5" s="146"/>
      <c r="V5" s="146"/>
      <c r="W5" s="146"/>
      <c r="X5" s="146"/>
      <c r="Y5" s="146"/>
      <c r="Z5" s="146"/>
      <c r="AA5" s="147"/>
    </row>
    <row r="6" spans="1:27" s="1" customFormat="1" ht="15.75">
      <c r="A6" s="12" t="s">
        <v>4</v>
      </c>
      <c r="B6" s="13" t="s">
        <v>5</v>
      </c>
      <c r="C6" s="7"/>
      <c r="D6" s="5"/>
      <c r="E6" s="14"/>
      <c r="F6" s="14"/>
      <c r="G6" s="8"/>
      <c r="I6" s="15"/>
      <c r="K6" s="17">
        <v>4.75</v>
      </c>
      <c r="N6" s="144" t="s">
        <v>113</v>
      </c>
      <c r="O6" s="145"/>
      <c r="P6" s="145"/>
      <c r="Q6" s="145"/>
      <c r="R6" s="145"/>
      <c r="S6" s="145"/>
      <c r="T6" s="145"/>
      <c r="U6" s="146"/>
      <c r="V6" s="146"/>
      <c r="W6" s="146"/>
      <c r="X6" s="146"/>
      <c r="Y6" s="146"/>
      <c r="Z6" s="146"/>
      <c r="AA6" s="147"/>
    </row>
    <row r="7" spans="1:27" s="1" customFormat="1" ht="15.75">
      <c r="A7" s="12" t="s">
        <v>6</v>
      </c>
      <c r="B7" s="18" t="s">
        <v>67</v>
      </c>
      <c r="C7" s="19"/>
      <c r="D7" s="5"/>
      <c r="E7" s="14"/>
      <c r="F7" s="14"/>
      <c r="G7" s="8"/>
      <c r="I7" s="15"/>
      <c r="K7" s="16">
        <f>+K5*K6</f>
        <v>1947500</v>
      </c>
      <c r="N7" s="144" t="s">
        <v>114</v>
      </c>
      <c r="O7" s="145"/>
      <c r="P7" s="145"/>
      <c r="Q7" s="145"/>
      <c r="R7" s="145"/>
      <c r="S7" s="145"/>
      <c r="T7" s="145"/>
      <c r="U7" s="146"/>
      <c r="V7" s="146"/>
      <c r="W7" s="146"/>
      <c r="X7" s="146"/>
      <c r="Y7" s="146"/>
      <c r="Z7" s="146"/>
      <c r="AA7" s="147"/>
    </row>
    <row r="8" spans="1:27" s="1" customFormat="1" ht="15.75">
      <c r="A8" s="12" t="s">
        <v>7</v>
      </c>
      <c r="B8" s="13" t="s">
        <v>72</v>
      </c>
      <c r="C8" s="4"/>
      <c r="D8" s="5"/>
      <c r="E8" s="14"/>
      <c r="F8" s="14"/>
      <c r="G8" s="8"/>
      <c r="I8" s="15"/>
      <c r="K8" s="16">
        <v>12</v>
      </c>
      <c r="N8" s="144" t="s">
        <v>115</v>
      </c>
      <c r="O8" s="145"/>
      <c r="P8" s="145"/>
      <c r="Q8" s="145"/>
      <c r="R8" s="145"/>
      <c r="S8" s="145"/>
      <c r="T8" s="145"/>
      <c r="U8" s="146"/>
      <c r="V8" s="146"/>
      <c r="W8" s="146"/>
      <c r="X8" s="146"/>
      <c r="Y8" s="146"/>
      <c r="Z8" s="146"/>
      <c r="AA8" s="147"/>
    </row>
    <row r="9" spans="1:27" s="1" customFormat="1" ht="15.75">
      <c r="A9" s="12" t="s">
        <v>8</v>
      </c>
      <c r="B9" s="13"/>
      <c r="C9" s="20">
        <v>30</v>
      </c>
      <c r="D9" s="5"/>
      <c r="E9" s="21"/>
      <c r="F9" s="21"/>
      <c r="G9" s="22"/>
      <c r="H9" s="23"/>
      <c r="I9" s="15"/>
      <c r="K9" s="16">
        <f>+K7/K8</f>
        <v>162291.66666666666</v>
      </c>
      <c r="N9" s="148"/>
      <c r="O9" s="146"/>
      <c r="P9" s="146"/>
      <c r="Q9" s="146"/>
      <c r="R9" s="146"/>
      <c r="S9" s="146"/>
      <c r="T9" s="146"/>
      <c r="U9" s="146"/>
      <c r="V9" s="146"/>
      <c r="W9" s="146"/>
      <c r="X9" s="149" t="s">
        <v>116</v>
      </c>
      <c r="Y9" s="150" t="s">
        <v>117</v>
      </c>
      <c r="Z9" s="151">
        <v>1</v>
      </c>
      <c r="AA9" s="147"/>
    </row>
    <row r="10" spans="1:27" s="1" customFormat="1" ht="16.5" thickBot="1">
      <c r="A10" s="107" t="s">
        <v>9</v>
      </c>
      <c r="B10" s="108"/>
      <c r="C10" s="109"/>
      <c r="E10" s="107" t="s">
        <v>10</v>
      </c>
      <c r="F10" s="110"/>
      <c r="G10" s="109"/>
      <c r="I10" s="24"/>
      <c r="J10" s="25"/>
      <c r="K10" s="26"/>
      <c r="N10" s="148"/>
      <c r="O10" s="146"/>
      <c r="P10" s="146"/>
      <c r="Q10" s="146"/>
      <c r="R10" s="146"/>
      <c r="S10" s="146"/>
      <c r="T10" s="146"/>
      <c r="U10" s="146"/>
      <c r="V10" s="146"/>
      <c r="W10" s="146"/>
      <c r="X10" s="145"/>
      <c r="Y10" s="177">
        <v>45412</v>
      </c>
      <c r="Z10" s="146"/>
      <c r="AA10" s="147"/>
    </row>
    <row r="11" spans="1:27" s="1" customFormat="1" ht="15">
      <c r="A11" s="27" t="s">
        <v>11</v>
      </c>
      <c r="B11" s="27"/>
      <c r="C11" s="28">
        <v>2500000</v>
      </c>
      <c r="E11" s="29" t="s">
        <v>12</v>
      </c>
      <c r="F11" s="30"/>
      <c r="G11" s="31"/>
      <c r="L11" s="32"/>
      <c r="N11" s="148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7"/>
    </row>
    <row r="12" spans="1:27" s="1" customFormat="1" ht="15.75" thickBot="1">
      <c r="A12" s="33" t="s">
        <v>13</v>
      </c>
      <c r="B12" s="33"/>
      <c r="C12" s="34"/>
      <c r="E12" s="35" t="s">
        <v>53</v>
      </c>
      <c r="F12" s="36"/>
      <c r="G12" s="34">
        <f>+F12*C21</f>
        <v>0</v>
      </c>
      <c r="L12" s="37"/>
      <c r="N12" s="148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s="1" customFormat="1" ht="15.75">
      <c r="A13" s="33" t="s">
        <v>14</v>
      </c>
      <c r="B13" s="33"/>
      <c r="C13" s="34"/>
      <c r="E13" s="38" t="s">
        <v>15</v>
      </c>
      <c r="F13" s="8"/>
      <c r="G13" s="34"/>
      <c r="I13" s="9"/>
      <c r="J13" s="10"/>
      <c r="K13" s="11"/>
      <c r="L13" s="37"/>
      <c r="N13" s="148"/>
      <c r="O13" s="146"/>
      <c r="P13" s="152" t="s">
        <v>118</v>
      </c>
      <c r="Q13" s="153"/>
      <c r="R13" s="153"/>
      <c r="S13" s="153"/>
      <c r="T13" s="153"/>
      <c r="U13" s="153"/>
      <c r="V13" s="153"/>
      <c r="W13" s="146"/>
      <c r="X13" s="146"/>
      <c r="Y13" s="146"/>
      <c r="Z13" s="146"/>
      <c r="AA13" s="147"/>
    </row>
    <row r="14" spans="1:27" s="1" customFormat="1" ht="15">
      <c r="A14" s="33" t="s">
        <v>54</v>
      </c>
      <c r="B14" s="33"/>
      <c r="C14" s="34"/>
      <c r="E14" s="38" t="s">
        <v>16</v>
      </c>
      <c r="F14" s="39"/>
      <c r="G14" s="34">
        <f>+C21*F14</f>
        <v>0</v>
      </c>
      <c r="I14" s="15" t="s">
        <v>17</v>
      </c>
      <c r="K14" s="40">
        <v>0</v>
      </c>
      <c r="L14" s="37"/>
      <c r="N14" s="148"/>
      <c r="O14" s="146"/>
      <c r="P14" s="154"/>
      <c r="Q14" s="154"/>
      <c r="R14" s="146"/>
      <c r="S14" s="146"/>
      <c r="T14" s="146"/>
      <c r="U14" s="146"/>
      <c r="V14" s="146"/>
      <c r="W14" s="146"/>
      <c r="X14" s="146"/>
      <c r="Y14" s="146"/>
      <c r="Z14" s="146"/>
      <c r="AA14" s="147"/>
    </row>
    <row r="15" spans="1:27" s="1" customFormat="1" ht="15">
      <c r="A15" s="33" t="s">
        <v>18</v>
      </c>
      <c r="B15" s="33"/>
      <c r="C15" s="34"/>
      <c r="E15" s="38"/>
      <c r="F15" s="41"/>
      <c r="G15" s="34"/>
      <c r="I15" s="15" t="s">
        <v>19</v>
      </c>
      <c r="K15" s="17">
        <v>35110.980000000003</v>
      </c>
      <c r="L15" s="37"/>
      <c r="N15" s="148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7"/>
    </row>
    <row r="16" spans="1:27" s="1" customFormat="1" ht="15">
      <c r="A16" s="33" t="s">
        <v>20</v>
      </c>
      <c r="B16" s="33"/>
      <c r="C16" s="34">
        <f>SUM(C11:C15)</f>
        <v>2500000</v>
      </c>
      <c r="E16" s="38" t="s">
        <v>21</v>
      </c>
      <c r="F16" s="42"/>
      <c r="G16" s="34">
        <f>+C21*F16</f>
        <v>0</v>
      </c>
      <c r="H16" s="1" t="s">
        <v>22</v>
      </c>
      <c r="I16" s="15"/>
      <c r="K16" s="16">
        <f>+K14*K15</f>
        <v>0</v>
      </c>
      <c r="N16" s="148" t="s">
        <v>119</v>
      </c>
      <c r="O16" s="146">
        <f>+P5</f>
        <v>0</v>
      </c>
      <c r="P16" s="146"/>
      <c r="Q16" s="146"/>
      <c r="R16" s="146" t="s">
        <v>120</v>
      </c>
      <c r="S16" s="146"/>
      <c r="T16" s="146"/>
      <c r="U16" s="146"/>
      <c r="V16" s="146"/>
      <c r="W16" s="146"/>
      <c r="X16" s="146"/>
      <c r="Y16" s="146"/>
      <c r="Z16" s="146"/>
      <c r="AA16" s="147"/>
    </row>
    <row r="17" spans="1:27" s="1" customFormat="1" ht="15">
      <c r="A17" s="33" t="s">
        <v>23</v>
      </c>
      <c r="B17" s="33"/>
      <c r="C17" s="34"/>
      <c r="E17" s="38" t="s">
        <v>24</v>
      </c>
      <c r="F17" s="8"/>
      <c r="G17" s="34"/>
      <c r="I17" s="43">
        <v>7.0000000000000007E-2</v>
      </c>
      <c r="K17" s="16">
        <f>+G14</f>
        <v>0</v>
      </c>
      <c r="N17" s="148" t="s">
        <v>121</v>
      </c>
      <c r="O17" s="155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</row>
    <row r="18" spans="1:27" s="1" customFormat="1" ht="15">
      <c r="A18" s="44" t="s">
        <v>68</v>
      </c>
      <c r="B18" s="38"/>
      <c r="C18" s="34"/>
      <c r="E18" s="46" t="s">
        <v>25</v>
      </c>
      <c r="F18" s="47">
        <f>+C21</f>
        <v>2500000</v>
      </c>
      <c r="G18" s="34">
        <f>+F20*'tabla iut'!E8-'tabla iut'!F8</f>
        <v>92521.94</v>
      </c>
      <c r="I18" s="15" t="s">
        <v>26</v>
      </c>
      <c r="K18" s="16">
        <f>+K16-K17</f>
        <v>0</v>
      </c>
      <c r="N18" s="148" t="s">
        <v>122</v>
      </c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7"/>
    </row>
    <row r="19" spans="1:27" s="1" customFormat="1" ht="16.5" thickBot="1">
      <c r="A19" s="33" t="s">
        <v>27</v>
      </c>
      <c r="B19" s="33"/>
      <c r="C19" s="34"/>
      <c r="E19" s="38"/>
      <c r="F19" s="119">
        <f>-G12-G14-G16</f>
        <v>0</v>
      </c>
      <c r="G19" s="34"/>
      <c r="I19" s="24"/>
      <c r="J19" s="25"/>
      <c r="K19" s="26"/>
      <c r="N19" s="156"/>
      <c r="O19" s="145"/>
      <c r="P19" s="145"/>
      <c r="Q19" s="145"/>
      <c r="R19" s="145"/>
      <c r="S19" s="145"/>
      <c r="T19" s="145"/>
      <c r="U19" s="145"/>
      <c r="V19" s="145"/>
      <c r="W19" s="176" t="s">
        <v>123</v>
      </c>
      <c r="X19" s="176"/>
      <c r="Y19" s="176"/>
      <c r="Z19" s="176"/>
      <c r="AA19" s="176"/>
    </row>
    <row r="20" spans="1:27" s="1" customFormat="1" ht="15.75">
      <c r="A20" s="38"/>
      <c r="B20" s="38"/>
      <c r="C20" s="48"/>
      <c r="E20" s="38"/>
      <c r="F20" s="119">
        <f>+F18+F19</f>
        <v>2500000</v>
      </c>
      <c r="G20" s="34"/>
      <c r="L20" s="49"/>
      <c r="N20" s="157" t="s">
        <v>124</v>
      </c>
      <c r="O20" s="158" t="s">
        <v>125</v>
      </c>
      <c r="P20" s="159" t="s">
        <v>126</v>
      </c>
      <c r="Q20" s="158" t="s">
        <v>127</v>
      </c>
      <c r="R20" s="158" t="s">
        <v>128</v>
      </c>
      <c r="S20" s="159" t="s">
        <v>128</v>
      </c>
      <c r="T20" s="158" t="s">
        <v>127</v>
      </c>
      <c r="U20" s="158" t="s">
        <v>127</v>
      </c>
      <c r="V20" s="159" t="s">
        <v>129</v>
      </c>
      <c r="W20" s="158" t="s">
        <v>127</v>
      </c>
      <c r="X20" s="158" t="s">
        <v>130</v>
      </c>
      <c r="Y20" s="158" t="s">
        <v>131</v>
      </c>
      <c r="Z20" s="158" t="s">
        <v>127</v>
      </c>
      <c r="AA20" s="160" t="s">
        <v>127</v>
      </c>
    </row>
    <row r="21" spans="1:27" s="1" customFormat="1" ht="16.5" thickBot="1">
      <c r="A21" s="50" t="s">
        <v>28</v>
      </c>
      <c r="B21" s="50"/>
      <c r="C21" s="51">
        <f>SUM(C16:C20)</f>
        <v>2500000</v>
      </c>
      <c r="E21" s="52" t="s">
        <v>29</v>
      </c>
      <c r="F21" s="53"/>
      <c r="G21" s="51">
        <f>SUM(G12:G20)</f>
        <v>92521.94</v>
      </c>
      <c r="I21" s="23"/>
      <c r="L21" s="37"/>
      <c r="N21" s="156"/>
      <c r="O21" s="161" t="s">
        <v>132</v>
      </c>
      <c r="P21" s="150" t="s">
        <v>133</v>
      </c>
      <c r="Q21" s="161" t="s">
        <v>134</v>
      </c>
      <c r="R21" s="161" t="s">
        <v>135</v>
      </c>
      <c r="S21" s="150" t="s">
        <v>135</v>
      </c>
      <c r="T21" s="161" t="s">
        <v>136</v>
      </c>
      <c r="U21" s="161" t="s">
        <v>137</v>
      </c>
      <c r="V21" s="150" t="s">
        <v>138</v>
      </c>
      <c r="W21" s="161" t="s">
        <v>134</v>
      </c>
      <c r="X21" s="161" t="s">
        <v>135</v>
      </c>
      <c r="Y21" s="161" t="s">
        <v>135</v>
      </c>
      <c r="Z21" s="161" t="s">
        <v>136</v>
      </c>
      <c r="AA21" s="162" t="s">
        <v>137</v>
      </c>
    </row>
    <row r="22" spans="1:27" s="1" customFormat="1" ht="15.75">
      <c r="A22" s="45" t="s">
        <v>30</v>
      </c>
      <c r="B22" s="45"/>
      <c r="C22" s="34"/>
      <c r="E22" s="38"/>
      <c r="F22" s="8"/>
      <c r="G22" s="34"/>
      <c r="I22" s="9"/>
      <c r="J22" s="10"/>
      <c r="K22" s="11"/>
      <c r="L22" s="49"/>
      <c r="N22" s="156"/>
      <c r="O22" s="161"/>
      <c r="P22" s="150"/>
      <c r="Q22" s="161"/>
      <c r="R22" s="161" t="s">
        <v>139</v>
      </c>
      <c r="S22" s="150" t="s">
        <v>140</v>
      </c>
      <c r="T22" s="161" t="s">
        <v>141</v>
      </c>
      <c r="U22" s="161" t="s">
        <v>142</v>
      </c>
      <c r="V22" s="150"/>
      <c r="W22" s="161"/>
      <c r="X22" s="161" t="s">
        <v>139</v>
      </c>
      <c r="Y22" s="161" t="s">
        <v>140</v>
      </c>
      <c r="Z22" s="161" t="s">
        <v>141</v>
      </c>
      <c r="AA22" s="162" t="s">
        <v>142</v>
      </c>
    </row>
    <row r="23" spans="1:27" s="1" customFormat="1" ht="15.75">
      <c r="A23" s="45" t="s">
        <v>31</v>
      </c>
      <c r="B23" s="45"/>
      <c r="C23" s="34"/>
      <c r="E23" s="33"/>
      <c r="F23" s="8"/>
      <c r="G23" s="34"/>
      <c r="I23" s="15" t="s">
        <v>32</v>
      </c>
      <c r="K23" s="40">
        <v>81.599999999999994</v>
      </c>
      <c r="L23" s="37"/>
      <c r="N23" s="163"/>
      <c r="O23" s="164"/>
      <c r="P23" s="165"/>
      <c r="Q23" s="164"/>
      <c r="R23" s="166"/>
      <c r="S23" s="167"/>
      <c r="T23" s="166" t="s">
        <v>143</v>
      </c>
      <c r="U23" s="166" t="s">
        <v>144</v>
      </c>
      <c r="V23" s="167"/>
      <c r="W23" s="166"/>
      <c r="X23" s="166"/>
      <c r="Y23" s="166"/>
      <c r="Z23" s="166" t="s">
        <v>143</v>
      </c>
      <c r="AA23" s="168" t="s">
        <v>144</v>
      </c>
    </row>
    <row r="24" spans="1:27" s="1" customFormat="1" ht="15">
      <c r="A24" s="45" t="s">
        <v>33</v>
      </c>
      <c r="B24" s="45"/>
      <c r="C24" s="54">
        <v>100000</v>
      </c>
      <c r="E24" s="38"/>
      <c r="F24" s="8"/>
      <c r="G24" s="34"/>
      <c r="I24" s="15" t="s">
        <v>19</v>
      </c>
      <c r="K24" s="17">
        <f>+K15</f>
        <v>35110.980000000003</v>
      </c>
      <c r="L24" s="49"/>
      <c r="N24" s="169" t="s">
        <v>145</v>
      </c>
      <c r="O24" s="170">
        <f>+C21</f>
        <v>2500000</v>
      </c>
      <c r="P24" s="170">
        <f>-F19</f>
        <v>0</v>
      </c>
      <c r="Q24" s="170">
        <f>+O24-P24</f>
        <v>2500000</v>
      </c>
      <c r="R24" s="170">
        <f>+G18</f>
        <v>92521.94</v>
      </c>
      <c r="S24" s="170"/>
      <c r="T24" s="170">
        <v>200000</v>
      </c>
      <c r="U24" s="170"/>
      <c r="V24" s="138">
        <v>1.0449999999999999</v>
      </c>
      <c r="W24" s="170">
        <f t="shared" ref="W24:W35" si="0">+Q24*V24</f>
        <v>2612500</v>
      </c>
      <c r="X24" s="170">
        <f t="shared" ref="X24:X35" si="1">+R24*V24</f>
        <v>96685.427299999996</v>
      </c>
      <c r="Y24" s="170">
        <f t="shared" ref="Y24:Y35" si="2">+S24*V24</f>
        <v>0</v>
      </c>
      <c r="Z24" s="170">
        <f t="shared" ref="Z24:Z35" si="3">+T24*V24</f>
        <v>209000</v>
      </c>
      <c r="AA24" s="171">
        <f t="shared" ref="AA24:AA35" si="4">+U24*V24</f>
        <v>0</v>
      </c>
    </row>
    <row r="25" spans="1:27" s="1" customFormat="1" ht="15">
      <c r="A25" s="45" t="s">
        <v>34</v>
      </c>
      <c r="B25" s="45"/>
      <c r="C25" s="34">
        <f>+C24</f>
        <v>100000</v>
      </c>
      <c r="E25" s="38"/>
      <c r="F25" s="8"/>
      <c r="G25" s="34"/>
      <c r="I25" s="15"/>
      <c r="K25" s="16">
        <f>+K23*K24</f>
        <v>2865055.9679999999</v>
      </c>
      <c r="L25" s="37"/>
      <c r="N25" s="169" t="s">
        <v>146</v>
      </c>
      <c r="O25" s="170">
        <f>+O24</f>
        <v>2500000</v>
      </c>
      <c r="P25" s="170">
        <f>+P24</f>
        <v>0</v>
      </c>
      <c r="Q25" s="170">
        <f>+O25-P25</f>
        <v>2500000</v>
      </c>
      <c r="R25" s="170">
        <f>+G74</f>
        <v>92200.04</v>
      </c>
      <c r="S25" s="170"/>
      <c r="T25" s="170">
        <v>200000</v>
      </c>
      <c r="U25" s="170"/>
      <c r="V25" s="138">
        <v>1.0369999999999999</v>
      </c>
      <c r="W25" s="170">
        <f t="shared" si="0"/>
        <v>2592500</v>
      </c>
      <c r="X25" s="170">
        <f t="shared" si="1"/>
        <v>95611.441479999979</v>
      </c>
      <c r="Y25" s="170">
        <f t="shared" si="2"/>
        <v>0</v>
      </c>
      <c r="Z25" s="170">
        <f t="shared" si="3"/>
        <v>207399.99999999997</v>
      </c>
      <c r="AA25" s="171">
        <f t="shared" si="4"/>
        <v>0</v>
      </c>
    </row>
    <row r="26" spans="1:27" s="1" customFormat="1" ht="15">
      <c r="A26" s="45"/>
      <c r="B26" s="45"/>
      <c r="C26" s="34"/>
      <c r="E26" s="38"/>
      <c r="F26" s="8"/>
      <c r="G26" s="34"/>
      <c r="I26" s="43" t="s">
        <v>35</v>
      </c>
      <c r="K26" s="40">
        <v>122.6</v>
      </c>
      <c r="L26" s="49"/>
      <c r="N26" s="169" t="s">
        <v>147</v>
      </c>
      <c r="O26" s="170">
        <f t="shared" ref="O26:P29" si="5">+O25</f>
        <v>2500000</v>
      </c>
      <c r="P26" s="170">
        <f t="shared" si="5"/>
        <v>0</v>
      </c>
      <c r="Q26" s="170">
        <f>+O26-P26</f>
        <v>2500000</v>
      </c>
      <c r="R26" s="170">
        <f>+G114</f>
        <v>91337</v>
      </c>
      <c r="S26" s="170"/>
      <c r="T26" s="170">
        <v>200000</v>
      </c>
      <c r="U26" s="170"/>
      <c r="V26" s="138">
        <v>1.0369999999999999</v>
      </c>
      <c r="W26" s="170">
        <f t="shared" si="0"/>
        <v>2592500</v>
      </c>
      <c r="X26" s="170">
        <f t="shared" si="1"/>
        <v>94716.468999999997</v>
      </c>
      <c r="Y26" s="170">
        <f t="shared" si="2"/>
        <v>0</v>
      </c>
      <c r="Z26" s="170">
        <f t="shared" si="3"/>
        <v>207399.99999999997</v>
      </c>
      <c r="AA26" s="171">
        <f t="shared" si="4"/>
        <v>0</v>
      </c>
    </row>
    <row r="27" spans="1:27" s="1" customFormat="1" ht="15">
      <c r="A27" s="55" t="s">
        <v>36</v>
      </c>
      <c r="B27" s="55"/>
      <c r="C27" s="51">
        <f>SUM(C23:C26)</f>
        <v>200000</v>
      </c>
      <c r="E27" s="52" t="s">
        <v>37</v>
      </c>
      <c r="F27" s="53"/>
      <c r="G27" s="51">
        <f>SUM(G22:G26)</f>
        <v>0</v>
      </c>
      <c r="I27" s="15" t="s">
        <v>26</v>
      </c>
      <c r="K27" s="17">
        <f>+K24</f>
        <v>35110.980000000003</v>
      </c>
      <c r="L27" s="37"/>
      <c r="N27" s="169" t="s">
        <v>148</v>
      </c>
      <c r="O27" s="170">
        <f t="shared" si="5"/>
        <v>2500000</v>
      </c>
      <c r="P27" s="170">
        <f t="shared" si="5"/>
        <v>0</v>
      </c>
      <c r="Q27" s="170">
        <f t="shared" ref="Q27:Q36" si="6">+O27-P27</f>
        <v>2500000</v>
      </c>
      <c r="R27" s="170">
        <f>+G154</f>
        <v>91444.88</v>
      </c>
      <c r="S27" s="170"/>
      <c r="T27" s="170">
        <v>200000</v>
      </c>
      <c r="U27" s="170"/>
      <c r="V27" s="138">
        <v>1.026</v>
      </c>
      <c r="W27" s="170">
        <f t="shared" si="0"/>
        <v>2565000</v>
      </c>
      <c r="X27" s="170">
        <f t="shared" si="1"/>
        <v>93822.446880000003</v>
      </c>
      <c r="Y27" s="170">
        <f t="shared" si="2"/>
        <v>0</v>
      </c>
      <c r="Z27" s="170">
        <f t="shared" si="3"/>
        <v>205200</v>
      </c>
      <c r="AA27" s="171">
        <f t="shared" si="4"/>
        <v>0</v>
      </c>
    </row>
    <row r="28" spans="1:27" s="1" customFormat="1" ht="15.75" thickBot="1">
      <c r="A28" s="45"/>
      <c r="B28" s="45"/>
      <c r="C28" s="34"/>
      <c r="E28" s="38"/>
      <c r="F28" s="8"/>
      <c r="G28" s="34"/>
      <c r="I28" s="24"/>
      <c r="J28" s="25"/>
      <c r="K28" s="56">
        <f>+K26*K27</f>
        <v>4304606.148</v>
      </c>
      <c r="L28" s="49"/>
      <c r="N28" s="169" t="s">
        <v>149</v>
      </c>
      <c r="O28" s="170">
        <f t="shared" si="5"/>
        <v>2500000</v>
      </c>
      <c r="P28" s="170">
        <f t="shared" si="5"/>
        <v>0</v>
      </c>
      <c r="Q28" s="170">
        <f t="shared" si="6"/>
        <v>2500000</v>
      </c>
      <c r="R28" s="170">
        <f>+G194</f>
        <v>90251.24</v>
      </c>
      <c r="S28" s="170"/>
      <c r="T28" s="170">
        <v>200000</v>
      </c>
      <c r="U28" s="170"/>
      <c r="V28" s="138">
        <v>1.0229999999999999</v>
      </c>
      <c r="W28" s="170">
        <f t="shared" si="0"/>
        <v>2557500</v>
      </c>
      <c r="X28" s="170">
        <f t="shared" si="1"/>
        <v>92327.018519999998</v>
      </c>
      <c r="Y28" s="170">
        <f t="shared" si="2"/>
        <v>0</v>
      </c>
      <c r="Z28" s="170">
        <f t="shared" si="3"/>
        <v>204599.99999999997</v>
      </c>
      <c r="AA28" s="171">
        <f t="shared" si="4"/>
        <v>0</v>
      </c>
    </row>
    <row r="29" spans="1:27" s="1" customFormat="1" ht="15">
      <c r="A29" s="45"/>
      <c r="B29" s="45"/>
      <c r="C29" s="34"/>
      <c r="E29" s="38"/>
      <c r="F29" s="8"/>
      <c r="G29" s="34"/>
      <c r="L29" s="37"/>
      <c r="N29" s="169" t="s">
        <v>150</v>
      </c>
      <c r="O29" s="170">
        <f t="shared" si="5"/>
        <v>2500000</v>
      </c>
      <c r="P29" s="170">
        <f t="shared" si="5"/>
        <v>0</v>
      </c>
      <c r="Q29" s="170">
        <f t="shared" si="6"/>
        <v>2500000</v>
      </c>
      <c r="R29" s="170">
        <f>+G234</f>
        <v>89922.38</v>
      </c>
      <c r="S29" s="170"/>
      <c r="T29" s="170">
        <v>200000</v>
      </c>
      <c r="U29" s="170"/>
      <c r="V29" s="138">
        <v>1.022</v>
      </c>
      <c r="W29" s="170">
        <f t="shared" si="0"/>
        <v>2555000</v>
      </c>
      <c r="X29" s="170">
        <f t="shared" si="1"/>
        <v>91900.672360000011</v>
      </c>
      <c r="Y29" s="170">
        <f t="shared" si="2"/>
        <v>0</v>
      </c>
      <c r="Z29" s="170">
        <f t="shared" si="3"/>
        <v>204400</v>
      </c>
      <c r="AA29" s="171">
        <f t="shared" si="4"/>
        <v>0</v>
      </c>
    </row>
    <row r="30" spans="1:27" s="1" customFormat="1" ht="15">
      <c r="A30" s="57"/>
      <c r="B30" s="57"/>
      <c r="C30" s="48"/>
      <c r="E30" s="38"/>
      <c r="F30" s="8"/>
      <c r="G30" s="48"/>
      <c r="L30" s="49"/>
      <c r="N30" s="169" t="s">
        <v>151</v>
      </c>
      <c r="O30" s="170">
        <f>+C277</f>
        <v>3500000</v>
      </c>
      <c r="P30" s="170">
        <f>-F275</f>
        <v>0</v>
      </c>
      <c r="Q30" s="170">
        <f t="shared" si="6"/>
        <v>3500000</v>
      </c>
      <c r="R30" s="170">
        <f>+G274</f>
        <v>188166.26000000007</v>
      </c>
      <c r="S30" s="170"/>
      <c r="T30" s="170">
        <v>200000</v>
      </c>
      <c r="U30" s="170"/>
      <c r="V30" s="138">
        <v>1.0229999999999999</v>
      </c>
      <c r="W30" s="170">
        <f t="shared" si="0"/>
        <v>3580499.9999999995</v>
      </c>
      <c r="X30" s="170">
        <f t="shared" si="1"/>
        <v>192494.08398000005</v>
      </c>
      <c r="Y30" s="170">
        <f t="shared" si="2"/>
        <v>0</v>
      </c>
      <c r="Z30" s="170">
        <f t="shared" si="3"/>
        <v>204599.99999999997</v>
      </c>
      <c r="AA30" s="171">
        <f t="shared" si="4"/>
        <v>0</v>
      </c>
    </row>
    <row r="31" spans="1:27" s="1" customFormat="1" ht="15">
      <c r="A31" s="52" t="s">
        <v>38</v>
      </c>
      <c r="B31" s="52"/>
      <c r="C31" s="51">
        <f>+C21+C27</f>
        <v>2700000</v>
      </c>
      <c r="E31" s="52" t="s">
        <v>39</v>
      </c>
      <c r="F31" s="53"/>
      <c r="G31" s="51">
        <f>+G21+G27+G28+G29</f>
        <v>92521.94</v>
      </c>
      <c r="L31" s="37"/>
      <c r="N31" s="169" t="s">
        <v>152</v>
      </c>
      <c r="O31" s="170">
        <f>+O30</f>
        <v>3500000</v>
      </c>
      <c r="P31" s="170">
        <f>+P30</f>
        <v>0</v>
      </c>
      <c r="Q31" s="170">
        <f t="shared" si="6"/>
        <v>3500000</v>
      </c>
      <c r="R31" s="170">
        <f>+G314</f>
        <v>188736.49000000005</v>
      </c>
      <c r="S31" s="170"/>
      <c r="T31" s="170">
        <v>200000</v>
      </c>
      <c r="U31" s="170"/>
      <c r="V31" s="138">
        <v>1.02</v>
      </c>
      <c r="W31" s="170">
        <f t="shared" si="0"/>
        <v>3570000</v>
      </c>
      <c r="X31" s="170">
        <f t="shared" si="1"/>
        <v>192511.21980000005</v>
      </c>
      <c r="Y31" s="170">
        <f t="shared" si="2"/>
        <v>0</v>
      </c>
      <c r="Z31" s="170">
        <f t="shared" si="3"/>
        <v>204000</v>
      </c>
      <c r="AA31" s="171">
        <f t="shared" si="4"/>
        <v>0</v>
      </c>
    </row>
    <row r="32" spans="1:27" s="1" customFormat="1" ht="15">
      <c r="A32" s="38"/>
      <c r="C32" s="58"/>
      <c r="E32" s="52" t="s">
        <v>40</v>
      </c>
      <c r="F32" s="59"/>
      <c r="G32" s="51">
        <f>+C31-G31</f>
        <v>2607478.06</v>
      </c>
      <c r="L32" s="49"/>
      <c r="M32" s="23"/>
      <c r="N32" s="169" t="s">
        <v>153</v>
      </c>
      <c r="O32" s="170">
        <f>+O31</f>
        <v>3500000</v>
      </c>
      <c r="P32" s="170">
        <f>+P31</f>
        <v>0</v>
      </c>
      <c r="Q32" s="170">
        <f t="shared" si="6"/>
        <v>3500000</v>
      </c>
      <c r="R32" s="170">
        <f>+G354</f>
        <v>187600.52000000008</v>
      </c>
      <c r="S32" s="170"/>
      <c r="T32" s="170">
        <v>200000</v>
      </c>
      <c r="U32" s="170"/>
      <c r="V32" s="138">
        <v>1.0189999999999999</v>
      </c>
      <c r="W32" s="170">
        <f t="shared" si="0"/>
        <v>3566499.9999999995</v>
      </c>
      <c r="X32" s="170">
        <f t="shared" si="1"/>
        <v>191164.92988000007</v>
      </c>
      <c r="Y32" s="170">
        <f t="shared" si="2"/>
        <v>0</v>
      </c>
      <c r="Z32" s="170">
        <f t="shared" si="3"/>
        <v>203799.99999999997</v>
      </c>
      <c r="AA32" s="171">
        <f t="shared" si="4"/>
        <v>0</v>
      </c>
    </row>
    <row r="33" spans="1:27" s="1" customFormat="1" ht="15">
      <c r="A33" s="60" t="s">
        <v>41</v>
      </c>
      <c r="C33" s="58"/>
      <c r="E33" s="60"/>
      <c r="F33" s="60"/>
      <c r="G33" s="61"/>
      <c r="L33" s="49"/>
      <c r="N33" s="169" t="s">
        <v>154</v>
      </c>
      <c r="O33" s="170">
        <f>+C397</f>
        <v>5000000</v>
      </c>
      <c r="P33" s="170">
        <f>-F395</f>
        <v>0</v>
      </c>
      <c r="Q33" s="170">
        <f t="shared" si="6"/>
        <v>5000000</v>
      </c>
      <c r="R33" s="170">
        <f>+G394</f>
        <v>442442.9</v>
      </c>
      <c r="S33" s="170"/>
      <c r="T33" s="170">
        <v>200000</v>
      </c>
      <c r="U33" s="170"/>
      <c r="V33" s="138">
        <v>1.012</v>
      </c>
      <c r="W33" s="170">
        <f t="shared" si="0"/>
        <v>5060000</v>
      </c>
      <c r="X33" s="170">
        <f t="shared" si="1"/>
        <v>447752.21480000002</v>
      </c>
      <c r="Y33" s="170">
        <f t="shared" si="2"/>
        <v>0</v>
      </c>
      <c r="Z33" s="170">
        <f t="shared" si="3"/>
        <v>202400</v>
      </c>
      <c r="AA33" s="171">
        <f t="shared" si="4"/>
        <v>0</v>
      </c>
    </row>
    <row r="34" spans="1:27" s="1" customFormat="1" ht="15">
      <c r="A34" s="62" t="s">
        <v>42</v>
      </c>
      <c r="B34" s="63">
        <v>9.2999999999999992E-3</v>
      </c>
      <c r="C34" s="64">
        <f>+C21*B34</f>
        <v>23249.999999999996</v>
      </c>
      <c r="E34" s="60"/>
      <c r="F34" s="60"/>
      <c r="G34" s="61"/>
      <c r="L34" s="49"/>
      <c r="N34" s="169" t="s">
        <v>155</v>
      </c>
      <c r="O34" s="170">
        <f>+O33</f>
        <v>5000000</v>
      </c>
      <c r="P34" s="170">
        <f>+P33</f>
        <v>0</v>
      </c>
      <c r="Q34" s="170">
        <f t="shared" si="6"/>
        <v>5000000</v>
      </c>
      <c r="R34" s="170">
        <f>+G434</f>
        <v>437485.6</v>
      </c>
      <c r="S34" s="172"/>
      <c r="T34" s="170">
        <v>200000</v>
      </c>
      <c r="U34" s="170"/>
      <c r="V34" s="138">
        <v>1.0069999999999999</v>
      </c>
      <c r="W34" s="170">
        <f t="shared" si="0"/>
        <v>5034999.9999999991</v>
      </c>
      <c r="X34" s="170">
        <f t="shared" si="1"/>
        <v>440547.9991999999</v>
      </c>
      <c r="Y34" s="170">
        <f t="shared" si="2"/>
        <v>0</v>
      </c>
      <c r="Z34" s="170">
        <f t="shared" si="3"/>
        <v>201399.99999999997</v>
      </c>
      <c r="AA34" s="171">
        <f t="shared" si="4"/>
        <v>0</v>
      </c>
    </row>
    <row r="35" spans="1:27" s="1" customFormat="1" ht="15">
      <c r="A35" s="38" t="s">
        <v>43</v>
      </c>
      <c r="B35" s="65">
        <v>1.55E-2</v>
      </c>
      <c r="C35" s="66">
        <f>+C21*B35</f>
        <v>38750</v>
      </c>
      <c r="E35" s="60"/>
      <c r="F35" s="60"/>
      <c r="G35" s="61"/>
      <c r="L35" s="49"/>
      <c r="N35" s="169" t="s">
        <v>156</v>
      </c>
      <c r="O35" s="170">
        <f>+O34</f>
        <v>5000000</v>
      </c>
      <c r="P35" s="170">
        <f>+P34</f>
        <v>0</v>
      </c>
      <c r="Q35" s="170">
        <f t="shared" si="6"/>
        <v>5000000</v>
      </c>
      <c r="R35" s="170">
        <f>+G474</f>
        <v>434633.76</v>
      </c>
      <c r="S35" s="172"/>
      <c r="T35" s="170">
        <v>200000</v>
      </c>
      <c r="U35" s="170"/>
      <c r="V35" s="138">
        <v>1</v>
      </c>
      <c r="W35" s="170">
        <f t="shared" si="0"/>
        <v>5000000</v>
      </c>
      <c r="X35" s="170">
        <f t="shared" si="1"/>
        <v>434633.76</v>
      </c>
      <c r="Y35" s="170">
        <f t="shared" si="2"/>
        <v>0</v>
      </c>
      <c r="Z35" s="170">
        <f t="shared" si="3"/>
        <v>200000</v>
      </c>
      <c r="AA35" s="171">
        <f t="shared" si="4"/>
        <v>0</v>
      </c>
    </row>
    <row r="36" spans="1:27" s="1" customFormat="1" ht="15">
      <c r="A36" s="38" t="s">
        <v>44</v>
      </c>
      <c r="B36" s="65">
        <v>2.4E-2</v>
      </c>
      <c r="C36" s="66">
        <f>+C21*B36</f>
        <v>60000</v>
      </c>
      <c r="E36" s="60"/>
      <c r="F36" s="60"/>
      <c r="G36" s="61"/>
      <c r="L36" s="49"/>
      <c r="N36" s="169"/>
      <c r="O36" s="170"/>
      <c r="P36" s="170"/>
      <c r="Q36" s="170">
        <f t="shared" si="6"/>
        <v>0</v>
      </c>
      <c r="R36" s="170"/>
      <c r="S36" s="172"/>
      <c r="T36" s="170"/>
      <c r="U36" s="170"/>
      <c r="V36" s="173"/>
      <c r="W36" s="170"/>
      <c r="X36" s="170"/>
      <c r="Y36" s="170"/>
      <c r="Z36" s="170"/>
      <c r="AA36" s="171"/>
    </row>
    <row r="37" spans="1:27" s="1" customFormat="1" ht="15.75">
      <c r="A37" s="67" t="s">
        <v>45</v>
      </c>
      <c r="B37" s="68">
        <f>SUM(B34:B36)</f>
        <v>4.8799999999999996E-2</v>
      </c>
      <c r="C37" s="69">
        <f>SUM(C34:C36)</f>
        <v>122000</v>
      </c>
      <c r="E37" s="60"/>
      <c r="F37" s="60"/>
      <c r="G37" s="61"/>
      <c r="L37" s="49"/>
      <c r="N37" s="174" t="s">
        <v>157</v>
      </c>
      <c r="O37" s="175">
        <f>SUM(O24:O35)</f>
        <v>40500000</v>
      </c>
      <c r="P37" s="175">
        <f t="shared" ref="P37:AA37" si="7">SUM(P24:P35)</f>
        <v>0</v>
      </c>
      <c r="Q37" s="175">
        <f t="shared" si="7"/>
        <v>40500000</v>
      </c>
      <c r="R37" s="175">
        <f t="shared" si="7"/>
        <v>2426743.0099999998</v>
      </c>
      <c r="S37" s="175">
        <f t="shared" si="7"/>
        <v>0</v>
      </c>
      <c r="T37" s="175">
        <f t="shared" si="7"/>
        <v>2400000</v>
      </c>
      <c r="U37" s="175">
        <f t="shared" si="7"/>
        <v>0</v>
      </c>
      <c r="V37" s="175">
        <f t="shared" si="7"/>
        <v>12.270999999999999</v>
      </c>
      <c r="W37" s="175">
        <f t="shared" si="7"/>
        <v>41287000</v>
      </c>
      <c r="X37" s="175">
        <f t="shared" si="7"/>
        <v>2464167.6831999999</v>
      </c>
      <c r="Y37" s="175">
        <f t="shared" si="7"/>
        <v>0</v>
      </c>
      <c r="Z37" s="175">
        <f t="shared" si="7"/>
        <v>2454200</v>
      </c>
      <c r="AA37" s="175">
        <f t="shared" si="7"/>
        <v>0</v>
      </c>
    </row>
    <row r="38" spans="1:27" s="1" customFormat="1" ht="12.75" thickBot="1">
      <c r="B38" s="70"/>
      <c r="C38" s="58"/>
      <c r="E38" s="60"/>
      <c r="F38" s="60"/>
      <c r="G38" s="61"/>
      <c r="L38" s="49"/>
    </row>
    <row r="39" spans="1:27" s="1" customFormat="1" ht="12.75" thickBot="1">
      <c r="A39" s="71" t="s">
        <v>46</v>
      </c>
      <c r="B39" s="72"/>
      <c r="C39" s="73">
        <f>+C31+C37</f>
        <v>2822000</v>
      </c>
      <c r="E39" s="60"/>
      <c r="F39" s="60"/>
      <c r="G39" s="61"/>
      <c r="L39" s="49"/>
    </row>
    <row r="40" spans="1:27" s="1" customFormat="1">
      <c r="A40" s="74"/>
      <c r="B40" s="75"/>
      <c r="C40" s="76"/>
      <c r="D40" s="75"/>
      <c r="E40" s="75"/>
      <c r="F40" s="75"/>
      <c r="G40" s="77"/>
    </row>
    <row r="41" spans="1:27" s="1" customFormat="1" ht="12.75" hidden="1">
      <c r="A41" s="1" t="s">
        <v>47</v>
      </c>
      <c r="C41" s="78">
        <f>+G12</f>
        <v>0</v>
      </c>
      <c r="E41" s="79">
        <f>+C41</f>
        <v>0</v>
      </c>
      <c r="F41" s="80"/>
    </row>
    <row r="42" spans="1:27" s="1" customFormat="1" ht="12.75" hidden="1">
      <c r="A42" s="1" t="s">
        <v>48</v>
      </c>
      <c r="C42" s="78"/>
      <c r="E42" s="80"/>
      <c r="F42" s="79">
        <f>+C42</f>
        <v>0</v>
      </c>
    </row>
    <row r="43" spans="1:27" s="1" customFormat="1" hidden="1">
      <c r="A43" s="81" t="s">
        <v>49</v>
      </c>
      <c r="B43" s="81"/>
      <c r="C43" s="82"/>
      <c r="E43" s="80"/>
      <c r="F43" s="80"/>
    </row>
    <row r="44" spans="1:27" s="1" customFormat="1" hidden="1">
      <c r="A44" s="1" t="s">
        <v>47</v>
      </c>
      <c r="C44" s="79">
        <f>+G16</f>
        <v>0</v>
      </c>
      <c r="E44" s="79">
        <f>+C44</f>
        <v>0</v>
      </c>
      <c r="F44" s="80"/>
    </row>
    <row r="45" spans="1:27" s="1" customFormat="1" ht="12.75" hidden="1">
      <c r="A45" s="1" t="s">
        <v>48</v>
      </c>
      <c r="C45" s="78"/>
      <c r="E45" s="80"/>
      <c r="F45" s="79">
        <f>+C45</f>
        <v>0</v>
      </c>
    </row>
    <row r="46" spans="1:27" s="1" customFormat="1" hidden="1">
      <c r="A46" s="81" t="s">
        <v>50</v>
      </c>
      <c r="B46" s="81"/>
      <c r="C46" s="82"/>
      <c r="E46" s="80"/>
      <c r="F46" s="80"/>
    </row>
    <row r="47" spans="1:27" s="1" customFormat="1" hidden="1">
      <c r="A47" s="1" t="s">
        <v>47</v>
      </c>
      <c r="C47" s="79">
        <f>+C21*3.48%</f>
        <v>87000</v>
      </c>
      <c r="E47" s="80"/>
      <c r="F47" s="79">
        <f>+C47</f>
        <v>87000</v>
      </c>
    </row>
    <row r="48" spans="1:27" s="1" customFormat="1" hidden="1">
      <c r="A48" s="81" t="s">
        <v>51</v>
      </c>
      <c r="B48" s="81"/>
      <c r="C48" s="79">
        <f>+C22*3.48%</f>
        <v>0</v>
      </c>
      <c r="E48" s="80"/>
      <c r="F48" s="80"/>
    </row>
    <row r="49" spans="1:10" s="1" customFormat="1" hidden="1">
      <c r="A49" s="1" t="s">
        <v>47</v>
      </c>
      <c r="C49" s="79">
        <f>+C21*3.1%</f>
        <v>77500</v>
      </c>
      <c r="E49" s="80"/>
      <c r="F49" s="80"/>
    </row>
    <row r="50" spans="1:10" s="1" customFormat="1" hidden="1">
      <c r="A50" s="81" t="s">
        <v>52</v>
      </c>
      <c r="B50" s="81"/>
      <c r="C50" s="82"/>
      <c r="E50" s="80"/>
      <c r="F50" s="80"/>
    </row>
    <row r="51" spans="1:10" s="1" customFormat="1" hidden="1">
      <c r="A51" s="1" t="s">
        <v>47</v>
      </c>
      <c r="C51" s="79">
        <f>+C21*3.9%</f>
        <v>97500</v>
      </c>
      <c r="E51" s="79">
        <f>+C51+C49</f>
        <v>175000</v>
      </c>
      <c r="F51" s="80"/>
    </row>
    <row r="52" spans="1:10" s="1" customFormat="1" hidden="1">
      <c r="E52" s="80"/>
      <c r="F52" s="80"/>
    </row>
    <row r="53" spans="1:10" s="1" customFormat="1" hidden="1">
      <c r="E53" s="79">
        <f>SUM(E41:E51)</f>
        <v>175000</v>
      </c>
      <c r="F53" s="79">
        <f>SUM(F41:F51)</f>
        <v>87000</v>
      </c>
    </row>
    <row r="54" spans="1:10" s="1" customFormat="1" hidden="1"/>
    <row r="55" spans="1:10" s="1" customFormat="1" hidden="1"/>
    <row r="56" spans="1:10" s="1" customFormat="1" hidden="1"/>
    <row r="57" spans="1:10" s="1" customFormat="1" ht="13.5">
      <c r="A57" s="111" t="s">
        <v>71</v>
      </c>
      <c r="B57" s="112"/>
      <c r="C57" s="112"/>
      <c r="D57" s="112"/>
      <c r="E57" s="112"/>
      <c r="F57" s="112"/>
      <c r="G57" s="113"/>
    </row>
    <row r="58" spans="1:10" s="1" customFormat="1">
      <c r="A58" s="101" t="s">
        <v>0</v>
      </c>
      <c r="B58" s="102"/>
      <c r="C58" s="102"/>
      <c r="D58" s="102"/>
      <c r="E58" s="102"/>
      <c r="F58" s="102"/>
      <c r="G58" s="103"/>
    </row>
    <row r="59" spans="1:10" s="1" customFormat="1">
      <c r="A59" s="104" t="s">
        <v>73</v>
      </c>
      <c r="B59" s="105"/>
      <c r="C59" s="105"/>
      <c r="D59" s="105"/>
      <c r="E59" s="105"/>
      <c r="F59" s="105"/>
      <c r="G59" s="106"/>
    </row>
    <row r="60" spans="1:10" s="1" customFormat="1">
      <c r="A60" s="2" t="s">
        <v>1</v>
      </c>
      <c r="B60" s="3" t="s">
        <v>70</v>
      </c>
      <c r="C60" s="4"/>
      <c r="D60" s="5"/>
      <c r="E60" s="6"/>
      <c r="F60" s="7"/>
      <c r="G60" s="8"/>
    </row>
    <row r="61" spans="1:10" s="1" customFormat="1">
      <c r="A61" s="12" t="s">
        <v>2</v>
      </c>
      <c r="B61" s="13" t="s">
        <v>69</v>
      </c>
      <c r="C61" s="4"/>
      <c r="D61" s="5"/>
      <c r="E61" s="14"/>
      <c r="F61" s="13"/>
      <c r="G61" s="8"/>
      <c r="J61" s="1">
        <f>410000*25%</f>
        <v>102500</v>
      </c>
    </row>
    <row r="62" spans="1:10" s="1" customFormat="1">
      <c r="A62" s="12" t="s">
        <v>4</v>
      </c>
      <c r="B62" s="13" t="s">
        <v>5</v>
      </c>
      <c r="C62" s="7"/>
      <c r="D62" s="5"/>
      <c r="E62" s="14"/>
      <c r="F62" s="14"/>
      <c r="G62" s="8"/>
    </row>
    <row r="63" spans="1:10" s="1" customFormat="1">
      <c r="A63" s="12" t="s">
        <v>6</v>
      </c>
      <c r="B63" s="18" t="s">
        <v>67</v>
      </c>
      <c r="C63" s="19"/>
      <c r="D63" s="5"/>
      <c r="E63" s="14"/>
      <c r="F63" s="14"/>
      <c r="G63" s="8"/>
    </row>
    <row r="64" spans="1:10" s="1" customFormat="1">
      <c r="A64" s="12" t="s">
        <v>7</v>
      </c>
      <c r="B64" s="13" t="s">
        <v>72</v>
      </c>
      <c r="C64" s="4"/>
      <c r="D64" s="5"/>
      <c r="E64" s="14"/>
      <c r="F64" s="14"/>
      <c r="G64" s="8"/>
    </row>
    <row r="65" spans="1:7" s="1" customFormat="1">
      <c r="A65" s="12" t="s">
        <v>8</v>
      </c>
      <c r="B65" s="13"/>
      <c r="C65" s="20">
        <v>30</v>
      </c>
      <c r="D65" s="5"/>
      <c r="E65" s="21"/>
      <c r="F65" s="21"/>
      <c r="G65" s="22"/>
    </row>
    <row r="66" spans="1:7" s="1" customFormat="1">
      <c r="A66" s="107" t="s">
        <v>9</v>
      </c>
      <c r="B66" s="108"/>
      <c r="C66" s="109"/>
      <c r="E66" s="107" t="s">
        <v>10</v>
      </c>
      <c r="F66" s="110"/>
      <c r="G66" s="109"/>
    </row>
    <row r="67" spans="1:7" s="1" customFormat="1">
      <c r="A67" s="27" t="s">
        <v>11</v>
      </c>
      <c r="B67" s="27"/>
      <c r="C67" s="28">
        <v>2500000</v>
      </c>
      <c r="E67" s="29" t="s">
        <v>12</v>
      </c>
      <c r="F67" s="30"/>
      <c r="G67" s="31"/>
    </row>
    <row r="68" spans="1:7" s="1" customFormat="1" ht="12.75">
      <c r="A68" s="33" t="s">
        <v>13</v>
      </c>
      <c r="B68" s="33"/>
      <c r="C68" s="34"/>
      <c r="E68" s="35" t="s">
        <v>53</v>
      </c>
      <c r="F68" s="36"/>
      <c r="G68" s="34">
        <f>+F68*C77</f>
        <v>0</v>
      </c>
    </row>
    <row r="69" spans="1:7" s="1" customFormat="1">
      <c r="A69" s="33" t="s">
        <v>14</v>
      </c>
      <c r="B69" s="33"/>
      <c r="C69" s="34"/>
      <c r="E69" s="38" t="s">
        <v>15</v>
      </c>
      <c r="F69" s="8"/>
      <c r="G69" s="34"/>
    </row>
    <row r="70" spans="1:7" s="1" customFormat="1">
      <c r="A70" s="33" t="s">
        <v>54</v>
      </c>
      <c r="B70" s="33"/>
      <c r="C70" s="34"/>
      <c r="E70" s="38" t="s">
        <v>16</v>
      </c>
      <c r="F70" s="39"/>
      <c r="G70" s="34">
        <f>+C77*F70</f>
        <v>0</v>
      </c>
    </row>
    <row r="71" spans="1:7" s="1" customFormat="1">
      <c r="A71" s="33" t="s">
        <v>18</v>
      </c>
      <c r="B71" s="33"/>
      <c r="C71" s="34"/>
      <c r="E71" s="38"/>
      <c r="F71" s="41"/>
      <c r="G71" s="34"/>
    </row>
    <row r="72" spans="1:7" s="1" customFormat="1">
      <c r="A72" s="33" t="s">
        <v>20</v>
      </c>
      <c r="B72" s="33"/>
      <c r="C72" s="34">
        <f>SUM(C67:C71)</f>
        <v>2500000</v>
      </c>
      <c r="E72" s="38" t="s">
        <v>21</v>
      </c>
      <c r="F72" s="42"/>
      <c r="G72" s="34">
        <f>+C77*F72</f>
        <v>0</v>
      </c>
    </row>
    <row r="73" spans="1:7" s="1" customFormat="1">
      <c r="A73" s="33" t="s">
        <v>23</v>
      </c>
      <c r="B73" s="33"/>
      <c r="C73" s="34"/>
      <c r="E73" s="38" t="s">
        <v>24</v>
      </c>
      <c r="F73" s="8"/>
      <c r="G73" s="34"/>
    </row>
    <row r="74" spans="1:7" s="1" customFormat="1">
      <c r="A74" s="44" t="s">
        <v>68</v>
      </c>
      <c r="B74" s="38"/>
      <c r="C74" s="34"/>
      <c r="E74" s="46" t="s">
        <v>25</v>
      </c>
      <c r="F74" s="47">
        <f>+C77</f>
        <v>2500000</v>
      </c>
      <c r="G74" s="34">
        <f>+F76*'tabla iut'!E19-'tabla iut'!F19</f>
        <v>92200.04</v>
      </c>
    </row>
    <row r="75" spans="1:7" s="1" customFormat="1">
      <c r="A75" s="33" t="s">
        <v>27</v>
      </c>
      <c r="B75" s="33"/>
      <c r="C75" s="34"/>
      <c r="E75" s="38"/>
      <c r="F75" s="119">
        <f>-G68-G70-G72</f>
        <v>0</v>
      </c>
      <c r="G75" s="34"/>
    </row>
    <row r="76" spans="1:7" s="1" customFormat="1">
      <c r="A76" s="38"/>
      <c r="B76" s="38"/>
      <c r="C76" s="48"/>
      <c r="E76" s="38"/>
      <c r="F76" s="119">
        <f>+F74+F75</f>
        <v>2500000</v>
      </c>
      <c r="G76" s="34"/>
    </row>
    <row r="77" spans="1:7" s="1" customFormat="1">
      <c r="A77" s="50" t="s">
        <v>28</v>
      </c>
      <c r="B77" s="50"/>
      <c r="C77" s="51">
        <f>SUM(C72:C76)</f>
        <v>2500000</v>
      </c>
      <c r="E77" s="52" t="s">
        <v>29</v>
      </c>
      <c r="F77" s="53"/>
      <c r="G77" s="51">
        <f>SUM(G68:G76)</f>
        <v>92200.04</v>
      </c>
    </row>
    <row r="78" spans="1:7" s="1" customFormat="1">
      <c r="A78" s="45" t="s">
        <v>30</v>
      </c>
      <c r="B78" s="45"/>
      <c r="C78" s="34"/>
      <c r="E78" s="38"/>
      <c r="F78" s="8"/>
      <c r="G78" s="34"/>
    </row>
    <row r="79" spans="1:7" s="1" customFormat="1">
      <c r="A79" s="45" t="s">
        <v>31</v>
      </c>
      <c r="B79" s="45"/>
      <c r="C79" s="34"/>
      <c r="E79" s="33"/>
      <c r="F79" s="8"/>
      <c r="G79" s="34"/>
    </row>
    <row r="80" spans="1:7" s="1" customFormat="1">
      <c r="A80" s="45" t="s">
        <v>33</v>
      </c>
      <c r="B80" s="45"/>
      <c r="C80" s="54">
        <v>100000</v>
      </c>
      <c r="E80" s="38"/>
      <c r="F80" s="8"/>
      <c r="G80" s="34"/>
    </row>
    <row r="81" spans="1:7" s="1" customFormat="1">
      <c r="A81" s="45" t="s">
        <v>34</v>
      </c>
      <c r="B81" s="45"/>
      <c r="C81" s="34">
        <f>+C80</f>
        <v>100000</v>
      </c>
      <c r="E81" s="38"/>
      <c r="F81" s="8"/>
      <c r="G81" s="34"/>
    </row>
    <row r="82" spans="1:7" s="1" customFormat="1">
      <c r="A82" s="45"/>
      <c r="B82" s="45"/>
      <c r="C82" s="34"/>
      <c r="E82" s="38"/>
      <c r="F82" s="8"/>
      <c r="G82" s="34"/>
    </row>
    <row r="83" spans="1:7" s="1" customFormat="1">
      <c r="A83" s="55" t="s">
        <v>36</v>
      </c>
      <c r="B83" s="55"/>
      <c r="C83" s="51">
        <f>SUM(C79:C82)</f>
        <v>200000</v>
      </c>
      <c r="E83" s="52" t="s">
        <v>37</v>
      </c>
      <c r="F83" s="53"/>
      <c r="G83" s="51">
        <f>SUM(G78:G82)</f>
        <v>0</v>
      </c>
    </row>
    <row r="84" spans="1:7" s="1" customFormat="1">
      <c r="A84" s="45"/>
      <c r="B84" s="45"/>
      <c r="C84" s="34"/>
      <c r="E84" s="38"/>
      <c r="F84" s="8"/>
      <c r="G84" s="34"/>
    </row>
    <row r="85" spans="1:7" s="1" customFormat="1">
      <c r="A85" s="45"/>
      <c r="B85" s="45"/>
      <c r="C85" s="34"/>
      <c r="E85" s="38"/>
      <c r="F85" s="8"/>
      <c r="G85" s="34"/>
    </row>
    <row r="86" spans="1:7" s="1" customFormat="1">
      <c r="A86" s="57"/>
      <c r="B86" s="57"/>
      <c r="C86" s="48"/>
      <c r="E86" s="38"/>
      <c r="F86" s="8"/>
      <c r="G86" s="48"/>
    </row>
    <row r="87" spans="1:7" s="1" customFormat="1">
      <c r="A87" s="52" t="s">
        <v>38</v>
      </c>
      <c r="B87" s="52"/>
      <c r="C87" s="51">
        <f>+C77+C83</f>
        <v>2700000</v>
      </c>
      <c r="E87" s="52" t="s">
        <v>39</v>
      </c>
      <c r="F87" s="53"/>
      <c r="G87" s="51">
        <f>+G77+G83+G84+G85</f>
        <v>92200.04</v>
      </c>
    </row>
    <row r="88" spans="1:7" s="1" customFormat="1">
      <c r="A88" s="38"/>
      <c r="C88" s="58"/>
      <c r="E88" s="52" t="s">
        <v>40</v>
      </c>
      <c r="F88" s="59"/>
      <c r="G88" s="51">
        <f>+C87-G87</f>
        <v>2607799.96</v>
      </c>
    </row>
    <row r="89" spans="1:7" s="1" customFormat="1">
      <c r="A89" s="60" t="s">
        <v>41</v>
      </c>
      <c r="C89" s="58"/>
      <c r="E89" s="60"/>
      <c r="F89" s="60"/>
      <c r="G89" s="61"/>
    </row>
    <row r="90" spans="1:7" s="1" customFormat="1">
      <c r="A90" s="62" t="s">
        <v>42</v>
      </c>
      <c r="B90" s="63">
        <v>9.2999999999999992E-3</v>
      </c>
      <c r="C90" s="64">
        <f>+C77*B90</f>
        <v>23249.999999999996</v>
      </c>
      <c r="E90" s="60"/>
      <c r="F90" s="60"/>
      <c r="G90" s="61"/>
    </row>
    <row r="91" spans="1:7" s="1" customFormat="1">
      <c r="A91" s="38" t="s">
        <v>43</v>
      </c>
      <c r="B91" s="65">
        <v>1.55E-2</v>
      </c>
      <c r="C91" s="66">
        <f>+C77*B91</f>
        <v>38750</v>
      </c>
      <c r="E91" s="60"/>
      <c r="F91" s="60"/>
      <c r="G91" s="61"/>
    </row>
    <row r="92" spans="1:7" s="1" customFormat="1">
      <c r="A92" s="38" t="s">
        <v>44</v>
      </c>
      <c r="B92" s="65">
        <v>2.4E-2</v>
      </c>
      <c r="C92" s="66">
        <f>+C77*B92</f>
        <v>60000</v>
      </c>
      <c r="E92" s="60"/>
      <c r="F92" s="60"/>
      <c r="G92" s="61"/>
    </row>
    <row r="93" spans="1:7" s="1" customFormat="1">
      <c r="A93" s="67" t="s">
        <v>45</v>
      </c>
      <c r="B93" s="68">
        <f>SUM(B90:B92)</f>
        <v>4.8799999999999996E-2</v>
      </c>
      <c r="C93" s="69">
        <f>SUM(C90:C92)</f>
        <v>122000</v>
      </c>
      <c r="E93" s="60"/>
      <c r="F93" s="60"/>
      <c r="G93" s="61"/>
    </row>
    <row r="94" spans="1:7" s="1" customFormat="1" ht="12.75" thickBot="1">
      <c r="B94" s="70"/>
      <c r="C94" s="58"/>
      <c r="E94" s="60"/>
      <c r="F94" s="60"/>
      <c r="G94" s="61"/>
    </row>
    <row r="95" spans="1:7" s="1" customFormat="1" ht="12.75" thickBot="1">
      <c r="A95" s="71" t="s">
        <v>46</v>
      </c>
      <c r="B95" s="72"/>
      <c r="C95" s="73">
        <f>+C87+C93</f>
        <v>2822000</v>
      </c>
      <c r="E95" s="60"/>
      <c r="F95" s="60"/>
      <c r="G95" s="61"/>
    </row>
    <row r="96" spans="1:7" s="1" customFormat="1">
      <c r="A96" s="74"/>
      <c r="B96" s="75"/>
      <c r="C96" s="76"/>
      <c r="D96" s="75"/>
      <c r="E96" s="75"/>
      <c r="F96" s="75"/>
      <c r="G96" s="77"/>
    </row>
    <row r="97" spans="1:11" s="1" customFormat="1" ht="13.5">
      <c r="A97" s="111" t="s">
        <v>71</v>
      </c>
      <c r="B97" s="112"/>
      <c r="C97" s="112"/>
      <c r="D97" s="112"/>
      <c r="E97" s="112"/>
      <c r="F97" s="112"/>
      <c r="G97" s="113"/>
    </row>
    <row r="98" spans="1:11" s="1" customFormat="1">
      <c r="A98" s="101" t="s">
        <v>0</v>
      </c>
      <c r="B98" s="102"/>
      <c r="C98" s="102"/>
      <c r="D98" s="102"/>
      <c r="E98" s="102"/>
      <c r="F98" s="102"/>
      <c r="G98" s="103"/>
    </row>
    <row r="99" spans="1:11" s="1" customFormat="1">
      <c r="A99" s="104" t="s">
        <v>74</v>
      </c>
      <c r="B99" s="105"/>
      <c r="C99" s="105"/>
      <c r="D99" s="105"/>
      <c r="E99" s="105"/>
      <c r="F99" s="105"/>
      <c r="G99" s="106"/>
    </row>
    <row r="100" spans="1:11" s="1" customFormat="1">
      <c r="A100" s="2" t="s">
        <v>1</v>
      </c>
      <c r="B100" s="3" t="s">
        <v>70</v>
      </c>
      <c r="C100" s="4"/>
      <c r="D100" s="5"/>
      <c r="E100" s="6"/>
      <c r="F100" s="7"/>
      <c r="G100" s="8"/>
    </row>
    <row r="101" spans="1:11" s="1" customFormat="1">
      <c r="A101" s="12" t="s">
        <v>2</v>
      </c>
      <c r="B101" s="13" t="s">
        <v>69</v>
      </c>
      <c r="C101" s="4"/>
      <c r="D101" s="5"/>
      <c r="E101" s="14"/>
      <c r="F101" s="13"/>
      <c r="G101" s="8"/>
    </row>
    <row r="102" spans="1:11" s="1" customFormat="1">
      <c r="A102" s="12" t="s">
        <v>4</v>
      </c>
      <c r="B102" s="13" t="s">
        <v>5</v>
      </c>
      <c r="C102" s="7"/>
      <c r="D102" s="5"/>
      <c r="E102" s="14"/>
      <c r="F102" s="14"/>
      <c r="G102" s="8"/>
    </row>
    <row r="103" spans="1:11" s="1" customFormat="1">
      <c r="A103" s="12" t="s">
        <v>6</v>
      </c>
      <c r="B103" s="18" t="s">
        <v>67</v>
      </c>
      <c r="C103" s="19"/>
      <c r="D103" s="5"/>
      <c r="E103" s="14"/>
      <c r="F103" s="14"/>
      <c r="G103" s="8"/>
    </row>
    <row r="104" spans="1:11" s="1" customFormat="1">
      <c r="A104" s="12" t="s">
        <v>7</v>
      </c>
      <c r="B104" s="13" t="s">
        <v>72</v>
      </c>
      <c r="C104" s="4"/>
      <c r="D104" s="5"/>
      <c r="E104" s="14"/>
      <c r="F104" s="14"/>
      <c r="G104" s="8"/>
    </row>
    <row r="105" spans="1:11" s="1" customFormat="1">
      <c r="A105" s="12" t="s">
        <v>8</v>
      </c>
      <c r="B105" s="13"/>
      <c r="C105" s="20">
        <v>30</v>
      </c>
      <c r="D105" s="5"/>
      <c r="E105" s="21"/>
      <c r="F105" s="21"/>
      <c r="G105" s="22"/>
      <c r="I105" s="83"/>
      <c r="J105" s="83"/>
      <c r="K105" s="83"/>
    </row>
    <row r="106" spans="1:11">
      <c r="A106" s="107" t="s">
        <v>9</v>
      </c>
      <c r="B106" s="108"/>
      <c r="C106" s="109"/>
      <c r="D106" s="1"/>
      <c r="E106" s="107" t="s">
        <v>10</v>
      </c>
      <c r="F106" s="110"/>
      <c r="G106" s="109"/>
    </row>
    <row r="107" spans="1:11">
      <c r="A107" s="27" t="s">
        <v>11</v>
      </c>
      <c r="B107" s="27"/>
      <c r="C107" s="28">
        <v>2500000</v>
      </c>
      <c r="D107" s="1"/>
      <c r="E107" s="29" t="s">
        <v>12</v>
      </c>
      <c r="F107" s="30"/>
      <c r="G107" s="31"/>
    </row>
    <row r="108" spans="1:11" ht="12.75">
      <c r="A108" s="33" t="s">
        <v>13</v>
      </c>
      <c r="B108" s="33"/>
      <c r="C108" s="34"/>
      <c r="D108" s="1"/>
      <c r="E108" s="35" t="s">
        <v>53</v>
      </c>
      <c r="F108" s="36"/>
      <c r="G108" s="34">
        <f>+F108*C117</f>
        <v>0</v>
      </c>
    </row>
    <row r="109" spans="1:11">
      <c r="A109" s="33" t="s">
        <v>14</v>
      </c>
      <c r="B109" s="33"/>
      <c r="C109" s="34"/>
      <c r="D109" s="1"/>
      <c r="E109" s="38" t="s">
        <v>15</v>
      </c>
      <c r="F109" s="8"/>
      <c r="G109" s="34"/>
    </row>
    <row r="110" spans="1:11">
      <c r="A110" s="33" t="s">
        <v>54</v>
      </c>
      <c r="B110" s="33"/>
      <c r="C110" s="34"/>
      <c r="D110" s="1"/>
      <c r="E110" s="38" t="s">
        <v>16</v>
      </c>
      <c r="F110" s="39"/>
      <c r="G110" s="34">
        <f>+C117*F110</f>
        <v>0</v>
      </c>
    </row>
    <row r="111" spans="1:11">
      <c r="A111" s="33" t="s">
        <v>18</v>
      </c>
      <c r="B111" s="33"/>
      <c r="C111" s="34"/>
      <c r="D111" s="1"/>
      <c r="E111" s="38"/>
      <c r="F111" s="41"/>
      <c r="G111" s="34"/>
    </row>
    <row r="112" spans="1:11">
      <c r="A112" s="33" t="s">
        <v>20</v>
      </c>
      <c r="B112" s="33"/>
      <c r="C112" s="34">
        <f>SUM(C107:C111)</f>
        <v>2500000</v>
      </c>
      <c r="D112" s="1"/>
      <c r="E112" s="38" t="s">
        <v>21</v>
      </c>
      <c r="F112" s="42"/>
      <c r="G112" s="34">
        <f>+C117*F112</f>
        <v>0</v>
      </c>
    </row>
    <row r="113" spans="1:7">
      <c r="A113" s="33" t="s">
        <v>23</v>
      </c>
      <c r="B113" s="33"/>
      <c r="C113" s="34"/>
      <c r="D113" s="1"/>
      <c r="E113" s="38" t="s">
        <v>24</v>
      </c>
      <c r="F113" s="8"/>
      <c r="G113" s="34"/>
    </row>
    <row r="114" spans="1:7">
      <c r="A114" s="44" t="s">
        <v>68</v>
      </c>
      <c r="B114" s="38"/>
      <c r="C114" s="34"/>
      <c r="D114" s="1"/>
      <c r="E114" s="46" t="s">
        <v>25</v>
      </c>
      <c r="F114" s="47">
        <f>+C117</f>
        <v>2500000</v>
      </c>
      <c r="G114" s="34">
        <f>+F116*'tabla iut'!E31-'tabla iut'!F31</f>
        <v>91337</v>
      </c>
    </row>
    <row r="115" spans="1:7">
      <c r="A115" s="33" t="s">
        <v>27</v>
      </c>
      <c r="B115" s="33"/>
      <c r="C115" s="34"/>
      <c r="D115" s="1"/>
      <c r="E115" s="38"/>
      <c r="F115" s="119">
        <f>-G108-G110-G112</f>
        <v>0</v>
      </c>
      <c r="G115" s="34"/>
    </row>
    <row r="116" spans="1:7">
      <c r="A116" s="38"/>
      <c r="B116" s="38"/>
      <c r="C116" s="48"/>
      <c r="D116" s="1"/>
      <c r="E116" s="38"/>
      <c r="F116" s="119">
        <f>+F114+F115</f>
        <v>2500000</v>
      </c>
      <c r="G116" s="34"/>
    </row>
    <row r="117" spans="1:7">
      <c r="A117" s="50" t="s">
        <v>28</v>
      </c>
      <c r="B117" s="50"/>
      <c r="C117" s="51">
        <f>SUM(C112:C116)</f>
        <v>2500000</v>
      </c>
      <c r="D117" s="1"/>
      <c r="E117" s="52" t="s">
        <v>29</v>
      </c>
      <c r="F117" s="53"/>
      <c r="G117" s="51">
        <f>SUM(G108:G116)</f>
        <v>91337</v>
      </c>
    </row>
    <row r="118" spans="1:7">
      <c r="A118" s="45" t="s">
        <v>30</v>
      </c>
      <c r="B118" s="45"/>
      <c r="C118" s="34"/>
      <c r="D118" s="1"/>
      <c r="E118" s="38"/>
      <c r="F118" s="8"/>
      <c r="G118" s="34"/>
    </row>
    <row r="119" spans="1:7">
      <c r="A119" s="45" t="s">
        <v>31</v>
      </c>
      <c r="B119" s="45"/>
      <c r="C119" s="34"/>
      <c r="D119" s="1"/>
      <c r="E119" s="33"/>
      <c r="F119" s="8"/>
      <c r="G119" s="34"/>
    </row>
    <row r="120" spans="1:7">
      <c r="A120" s="45" t="s">
        <v>33</v>
      </c>
      <c r="B120" s="45"/>
      <c r="C120" s="54">
        <v>100000</v>
      </c>
      <c r="D120" s="1"/>
      <c r="E120" s="38"/>
      <c r="F120" s="8"/>
      <c r="G120" s="34"/>
    </row>
    <row r="121" spans="1:7">
      <c r="A121" s="45" t="s">
        <v>34</v>
      </c>
      <c r="B121" s="45"/>
      <c r="C121" s="34">
        <f>+C120</f>
        <v>100000</v>
      </c>
      <c r="D121" s="1"/>
      <c r="E121" s="38"/>
      <c r="F121" s="8"/>
      <c r="G121" s="34"/>
    </row>
    <row r="122" spans="1:7">
      <c r="A122" s="45"/>
      <c r="B122" s="45"/>
      <c r="C122" s="34"/>
      <c r="D122" s="1"/>
      <c r="E122" s="38"/>
      <c r="F122" s="8"/>
      <c r="G122" s="34"/>
    </row>
    <row r="123" spans="1:7">
      <c r="A123" s="55" t="s">
        <v>36</v>
      </c>
      <c r="B123" s="55"/>
      <c r="C123" s="51">
        <f>SUM(C119:C122)</f>
        <v>200000</v>
      </c>
      <c r="D123" s="1"/>
      <c r="E123" s="52" t="s">
        <v>37</v>
      </c>
      <c r="F123" s="53"/>
      <c r="G123" s="51">
        <f>SUM(G118:G122)</f>
        <v>0</v>
      </c>
    </row>
    <row r="124" spans="1:7">
      <c r="A124" s="45"/>
      <c r="B124" s="45"/>
      <c r="C124" s="34"/>
      <c r="D124" s="1"/>
      <c r="E124" s="38"/>
      <c r="F124" s="8"/>
      <c r="G124" s="34"/>
    </row>
    <row r="125" spans="1:7">
      <c r="A125" s="45"/>
      <c r="B125" s="45"/>
      <c r="C125" s="34"/>
      <c r="D125" s="1"/>
      <c r="E125" s="38"/>
      <c r="F125" s="8"/>
      <c r="G125" s="34"/>
    </row>
    <row r="126" spans="1:7">
      <c r="A126" s="57"/>
      <c r="B126" s="57"/>
      <c r="C126" s="48"/>
      <c r="D126" s="1"/>
      <c r="E126" s="38"/>
      <c r="F126" s="8"/>
      <c r="G126" s="48"/>
    </row>
    <row r="127" spans="1:7">
      <c r="A127" s="52" t="s">
        <v>38</v>
      </c>
      <c r="B127" s="52"/>
      <c r="C127" s="51">
        <f>+C117+C123</f>
        <v>2700000</v>
      </c>
      <c r="D127" s="1"/>
      <c r="E127" s="52" t="s">
        <v>39</v>
      </c>
      <c r="F127" s="53"/>
      <c r="G127" s="51">
        <f>+G117+G123+G124+G125</f>
        <v>91337</v>
      </c>
    </row>
    <row r="128" spans="1:7">
      <c r="A128" s="38"/>
      <c r="B128" s="1"/>
      <c r="C128" s="58"/>
      <c r="D128" s="1"/>
      <c r="E128" s="52" t="s">
        <v>40</v>
      </c>
      <c r="F128" s="59"/>
      <c r="G128" s="51">
        <f>+C127-G127</f>
        <v>2608663</v>
      </c>
    </row>
    <row r="129" spans="1:7">
      <c r="A129" s="60" t="s">
        <v>41</v>
      </c>
      <c r="B129" s="1"/>
      <c r="C129" s="58"/>
      <c r="D129" s="1"/>
      <c r="E129" s="60"/>
      <c r="F129" s="60"/>
      <c r="G129" s="61"/>
    </row>
    <row r="130" spans="1:7">
      <c r="A130" s="62" t="s">
        <v>42</v>
      </c>
      <c r="B130" s="63">
        <v>9.2999999999999992E-3</v>
      </c>
      <c r="C130" s="64">
        <f>+C117*B130</f>
        <v>23249.999999999996</v>
      </c>
      <c r="D130" s="1"/>
      <c r="E130" s="60"/>
      <c r="F130" s="60"/>
      <c r="G130" s="61"/>
    </row>
    <row r="131" spans="1:7">
      <c r="A131" s="38" t="s">
        <v>43</v>
      </c>
      <c r="B131" s="65">
        <v>1.55E-2</v>
      </c>
      <c r="C131" s="66">
        <f>+C117*B131</f>
        <v>38750</v>
      </c>
      <c r="D131" s="1"/>
      <c r="E131" s="60"/>
      <c r="F131" s="60"/>
      <c r="G131" s="61"/>
    </row>
    <row r="132" spans="1:7">
      <c r="A132" s="38" t="s">
        <v>44</v>
      </c>
      <c r="B132" s="65">
        <v>2.4E-2</v>
      </c>
      <c r="C132" s="66">
        <f>+C117*B132</f>
        <v>60000</v>
      </c>
      <c r="D132" s="1"/>
      <c r="E132" s="60"/>
      <c r="F132" s="60"/>
      <c r="G132" s="61"/>
    </row>
    <row r="133" spans="1:7">
      <c r="A133" s="67" t="s">
        <v>45</v>
      </c>
      <c r="B133" s="68">
        <f>SUM(B130:B132)</f>
        <v>4.8799999999999996E-2</v>
      </c>
      <c r="C133" s="69">
        <f>SUM(C130:C132)</f>
        <v>122000</v>
      </c>
      <c r="D133" s="1"/>
      <c r="E133" s="60"/>
      <c r="F133" s="60"/>
      <c r="G133" s="61"/>
    </row>
    <row r="134" spans="1:7" ht="12.75" thickBot="1">
      <c r="A134" s="1"/>
      <c r="B134" s="70"/>
      <c r="C134" s="58"/>
      <c r="D134" s="1"/>
      <c r="E134" s="60"/>
      <c r="F134" s="60"/>
      <c r="G134" s="61"/>
    </row>
    <row r="135" spans="1:7" ht="12.75" thickBot="1">
      <c r="A135" s="71" t="s">
        <v>46</v>
      </c>
      <c r="B135" s="72"/>
      <c r="C135" s="73">
        <f>+C127+C133</f>
        <v>2822000</v>
      </c>
      <c r="D135" s="1"/>
      <c r="E135" s="60"/>
      <c r="F135" s="60"/>
      <c r="G135" s="61"/>
    </row>
    <row r="136" spans="1:7">
      <c r="A136" s="74"/>
      <c r="B136" s="75"/>
      <c r="C136" s="76"/>
      <c r="D136" s="75"/>
      <c r="E136" s="75"/>
      <c r="F136" s="75"/>
      <c r="G136" s="77"/>
    </row>
    <row r="137" spans="1:7" ht="13.5">
      <c r="A137" s="111" t="s">
        <v>71</v>
      </c>
      <c r="B137" s="112"/>
      <c r="C137" s="112"/>
      <c r="D137" s="112"/>
      <c r="E137" s="112"/>
      <c r="F137" s="112"/>
      <c r="G137" s="113"/>
    </row>
    <row r="138" spans="1:7">
      <c r="A138" s="101" t="s">
        <v>0</v>
      </c>
      <c r="B138" s="102"/>
      <c r="C138" s="102"/>
      <c r="D138" s="102"/>
      <c r="E138" s="102"/>
      <c r="F138" s="102"/>
      <c r="G138" s="103"/>
    </row>
    <row r="139" spans="1:7">
      <c r="A139" s="104" t="s">
        <v>75</v>
      </c>
      <c r="B139" s="105"/>
      <c r="C139" s="105"/>
      <c r="D139" s="105"/>
      <c r="E139" s="105"/>
      <c r="F139" s="105"/>
      <c r="G139" s="106"/>
    </row>
    <row r="140" spans="1:7">
      <c r="A140" s="2" t="s">
        <v>1</v>
      </c>
      <c r="B140" s="3" t="s">
        <v>70</v>
      </c>
      <c r="C140" s="4"/>
      <c r="D140" s="5"/>
      <c r="E140" s="6"/>
      <c r="F140" s="7"/>
      <c r="G140" s="8"/>
    </row>
    <row r="141" spans="1:7">
      <c r="A141" s="12" t="s">
        <v>2</v>
      </c>
      <c r="B141" s="13" t="s">
        <v>69</v>
      </c>
      <c r="C141" s="4"/>
      <c r="D141" s="5"/>
      <c r="E141" s="14"/>
      <c r="F141" s="13"/>
      <c r="G141" s="8"/>
    </row>
    <row r="142" spans="1:7">
      <c r="A142" s="12" t="s">
        <v>4</v>
      </c>
      <c r="B142" s="13" t="s">
        <v>5</v>
      </c>
      <c r="C142" s="7"/>
      <c r="D142" s="5"/>
      <c r="E142" s="14"/>
      <c r="F142" s="14"/>
      <c r="G142" s="8"/>
    </row>
    <row r="143" spans="1:7">
      <c r="A143" s="12" t="s">
        <v>6</v>
      </c>
      <c r="B143" s="18" t="s">
        <v>67</v>
      </c>
      <c r="C143" s="19"/>
      <c r="D143" s="5"/>
      <c r="E143" s="14"/>
      <c r="F143" s="14"/>
      <c r="G143" s="8"/>
    </row>
    <row r="144" spans="1:7">
      <c r="A144" s="12" t="s">
        <v>7</v>
      </c>
      <c r="B144" s="13" t="s">
        <v>72</v>
      </c>
      <c r="C144" s="4"/>
      <c r="D144" s="5"/>
      <c r="E144" s="14"/>
      <c r="F144" s="14"/>
      <c r="G144" s="8"/>
    </row>
    <row r="145" spans="1:7">
      <c r="A145" s="12" t="s">
        <v>8</v>
      </c>
      <c r="B145" s="13"/>
      <c r="C145" s="20">
        <v>30</v>
      </c>
      <c r="D145" s="5"/>
      <c r="E145" s="21"/>
      <c r="F145" s="21"/>
      <c r="G145" s="22"/>
    </row>
    <row r="146" spans="1:7">
      <c r="A146" s="107" t="s">
        <v>9</v>
      </c>
      <c r="B146" s="108"/>
      <c r="C146" s="109"/>
      <c r="D146" s="1"/>
      <c r="E146" s="107" t="s">
        <v>10</v>
      </c>
      <c r="F146" s="110"/>
      <c r="G146" s="109"/>
    </row>
    <row r="147" spans="1:7">
      <c r="A147" s="27" t="s">
        <v>11</v>
      </c>
      <c r="B147" s="27"/>
      <c r="C147" s="28">
        <v>2500000</v>
      </c>
      <c r="D147" s="1"/>
      <c r="E147" s="29" t="s">
        <v>12</v>
      </c>
      <c r="F147" s="30"/>
      <c r="G147" s="31"/>
    </row>
    <row r="148" spans="1:7" ht="12.75">
      <c r="A148" s="33" t="s">
        <v>13</v>
      </c>
      <c r="B148" s="33"/>
      <c r="C148" s="34"/>
      <c r="D148" s="1"/>
      <c r="E148" s="35" t="s">
        <v>53</v>
      </c>
      <c r="F148" s="36"/>
      <c r="G148" s="34">
        <f>+F148*C157</f>
        <v>0</v>
      </c>
    </row>
    <row r="149" spans="1:7">
      <c r="A149" s="33" t="s">
        <v>14</v>
      </c>
      <c r="B149" s="33"/>
      <c r="C149" s="34"/>
      <c r="D149" s="1"/>
      <c r="E149" s="38" t="s">
        <v>15</v>
      </c>
      <c r="F149" s="8"/>
      <c r="G149" s="34"/>
    </row>
    <row r="150" spans="1:7">
      <c r="A150" s="33" t="s">
        <v>54</v>
      </c>
      <c r="B150" s="33"/>
      <c r="C150" s="34"/>
      <c r="D150" s="1"/>
      <c r="E150" s="38" t="s">
        <v>16</v>
      </c>
      <c r="F150" s="39"/>
      <c r="G150" s="34">
        <f>+C157*F150</f>
        <v>0</v>
      </c>
    </row>
    <row r="151" spans="1:7">
      <c r="A151" s="33" t="s">
        <v>18</v>
      </c>
      <c r="B151" s="33"/>
      <c r="C151" s="34"/>
      <c r="D151" s="1"/>
      <c r="E151" s="38"/>
      <c r="F151" s="41"/>
      <c r="G151" s="34"/>
    </row>
    <row r="152" spans="1:7">
      <c r="A152" s="33" t="s">
        <v>20</v>
      </c>
      <c r="B152" s="33"/>
      <c r="C152" s="34">
        <f>SUM(C147:C151)</f>
        <v>2500000</v>
      </c>
      <c r="D152" s="1"/>
      <c r="E152" s="38" t="s">
        <v>21</v>
      </c>
      <c r="F152" s="42"/>
      <c r="G152" s="34">
        <f>+C157*F152</f>
        <v>0</v>
      </c>
    </row>
    <row r="153" spans="1:7">
      <c r="A153" s="33" t="s">
        <v>23</v>
      </c>
      <c r="B153" s="33"/>
      <c r="C153" s="34"/>
      <c r="D153" s="1"/>
      <c r="E153" s="38" t="s">
        <v>24</v>
      </c>
      <c r="F153" s="8"/>
      <c r="G153" s="34"/>
    </row>
    <row r="154" spans="1:7">
      <c r="A154" s="44" t="s">
        <v>68</v>
      </c>
      <c r="B154" s="38"/>
      <c r="C154" s="34"/>
      <c r="D154" s="1"/>
      <c r="E154" s="46" t="s">
        <v>25</v>
      </c>
      <c r="F154" s="47">
        <f>+C157</f>
        <v>2500000</v>
      </c>
      <c r="G154" s="34">
        <f>+F156*'tabla iut'!E44-'tabla iut'!F44</f>
        <v>91444.88</v>
      </c>
    </row>
    <row r="155" spans="1:7">
      <c r="A155" s="33" t="s">
        <v>27</v>
      </c>
      <c r="B155" s="33"/>
      <c r="C155" s="34"/>
      <c r="D155" s="1"/>
      <c r="E155" s="38"/>
      <c r="F155" s="119">
        <f>-G148-G150-G152</f>
        <v>0</v>
      </c>
      <c r="G155" s="34"/>
    </row>
    <row r="156" spans="1:7">
      <c r="A156" s="38"/>
      <c r="B156" s="38"/>
      <c r="C156" s="48"/>
      <c r="D156" s="1"/>
      <c r="E156" s="38"/>
      <c r="F156" s="119">
        <f>+F154+F155</f>
        <v>2500000</v>
      </c>
      <c r="G156" s="34"/>
    </row>
    <row r="157" spans="1:7">
      <c r="A157" s="50" t="s">
        <v>28</v>
      </c>
      <c r="B157" s="50"/>
      <c r="C157" s="51">
        <f>SUM(C152:C156)</f>
        <v>2500000</v>
      </c>
      <c r="D157" s="1"/>
      <c r="E157" s="52" t="s">
        <v>29</v>
      </c>
      <c r="F157" s="53"/>
      <c r="G157" s="51">
        <f>SUM(G148:G156)</f>
        <v>91444.88</v>
      </c>
    </row>
    <row r="158" spans="1:7">
      <c r="A158" s="45" t="s">
        <v>30</v>
      </c>
      <c r="B158" s="45"/>
      <c r="C158" s="34"/>
      <c r="D158" s="1"/>
      <c r="E158" s="38"/>
      <c r="F158" s="8"/>
      <c r="G158" s="34"/>
    </row>
    <row r="159" spans="1:7">
      <c r="A159" s="45" t="s">
        <v>31</v>
      </c>
      <c r="B159" s="45"/>
      <c r="C159" s="34"/>
      <c r="D159" s="1"/>
      <c r="E159" s="33"/>
      <c r="F159" s="8"/>
      <c r="G159" s="34"/>
    </row>
    <row r="160" spans="1:7">
      <c r="A160" s="45" t="s">
        <v>33</v>
      </c>
      <c r="B160" s="45"/>
      <c r="C160" s="54">
        <v>100000</v>
      </c>
      <c r="D160" s="1"/>
      <c r="E160" s="38"/>
      <c r="F160" s="8"/>
      <c r="G160" s="34"/>
    </row>
    <row r="161" spans="1:7">
      <c r="A161" s="45" t="s">
        <v>34</v>
      </c>
      <c r="B161" s="45"/>
      <c r="C161" s="34">
        <f>+C160</f>
        <v>100000</v>
      </c>
      <c r="D161" s="1"/>
      <c r="E161" s="38"/>
      <c r="F161" s="8"/>
      <c r="G161" s="34"/>
    </row>
    <row r="162" spans="1:7">
      <c r="A162" s="45"/>
      <c r="B162" s="45"/>
      <c r="C162" s="34"/>
      <c r="D162" s="1"/>
      <c r="E162" s="38"/>
      <c r="F162" s="8"/>
      <c r="G162" s="34"/>
    </row>
    <row r="163" spans="1:7">
      <c r="A163" s="55" t="s">
        <v>36</v>
      </c>
      <c r="B163" s="55"/>
      <c r="C163" s="51">
        <f>SUM(C159:C162)</f>
        <v>200000</v>
      </c>
      <c r="D163" s="1"/>
      <c r="E163" s="52" t="s">
        <v>37</v>
      </c>
      <c r="F163" s="53"/>
      <c r="G163" s="51">
        <f>SUM(G158:G162)</f>
        <v>0</v>
      </c>
    </row>
    <row r="164" spans="1:7">
      <c r="A164" s="45"/>
      <c r="B164" s="45"/>
      <c r="C164" s="34"/>
      <c r="D164" s="1"/>
      <c r="E164" s="38"/>
      <c r="F164" s="8"/>
      <c r="G164" s="34"/>
    </row>
    <row r="165" spans="1:7">
      <c r="A165" s="45"/>
      <c r="B165" s="45"/>
      <c r="C165" s="34"/>
      <c r="D165" s="1"/>
      <c r="E165" s="38"/>
      <c r="F165" s="8"/>
      <c r="G165" s="34"/>
    </row>
    <row r="166" spans="1:7">
      <c r="A166" s="57"/>
      <c r="B166" s="57"/>
      <c r="C166" s="48"/>
      <c r="D166" s="1"/>
      <c r="E166" s="38"/>
      <c r="F166" s="8"/>
      <c r="G166" s="48"/>
    </row>
    <row r="167" spans="1:7">
      <c r="A167" s="52" t="s">
        <v>38</v>
      </c>
      <c r="B167" s="52"/>
      <c r="C167" s="51">
        <f>+C157+C163</f>
        <v>2700000</v>
      </c>
      <c r="D167" s="1"/>
      <c r="E167" s="52" t="s">
        <v>39</v>
      </c>
      <c r="F167" s="53"/>
      <c r="G167" s="51">
        <f>+G157+G163+G164+G165</f>
        <v>91444.88</v>
      </c>
    </row>
    <row r="168" spans="1:7">
      <c r="A168" s="38"/>
      <c r="B168" s="1"/>
      <c r="C168" s="58"/>
      <c r="D168" s="1"/>
      <c r="E168" s="52" t="s">
        <v>40</v>
      </c>
      <c r="F168" s="59"/>
      <c r="G168" s="51">
        <f>+C167-G167</f>
        <v>2608555.12</v>
      </c>
    </row>
    <row r="169" spans="1:7">
      <c r="A169" s="60" t="s">
        <v>41</v>
      </c>
      <c r="B169" s="1"/>
      <c r="C169" s="58"/>
      <c r="D169" s="1"/>
      <c r="E169" s="60"/>
      <c r="F169" s="60"/>
      <c r="G169" s="61"/>
    </row>
    <row r="170" spans="1:7">
      <c r="A170" s="62" t="s">
        <v>42</v>
      </c>
      <c r="B170" s="63">
        <v>9.2999999999999992E-3</v>
      </c>
      <c r="C170" s="64">
        <f>+C157*B170</f>
        <v>23249.999999999996</v>
      </c>
      <c r="D170" s="1"/>
      <c r="E170" s="60"/>
      <c r="F170" s="60"/>
      <c r="G170" s="61"/>
    </row>
    <row r="171" spans="1:7">
      <c r="A171" s="38" t="s">
        <v>43</v>
      </c>
      <c r="B171" s="65">
        <v>1.61E-2</v>
      </c>
      <c r="C171" s="66">
        <f>+C157*B171</f>
        <v>40250</v>
      </c>
      <c r="D171" s="1"/>
      <c r="E171" s="60"/>
      <c r="F171" s="60"/>
      <c r="G171" s="61"/>
    </row>
    <row r="172" spans="1:7">
      <c r="A172" s="38" t="s">
        <v>44</v>
      </c>
      <c r="B172" s="65">
        <v>2.4E-2</v>
      </c>
      <c r="C172" s="66">
        <f>+C157*B172</f>
        <v>60000</v>
      </c>
      <c r="D172" s="1"/>
      <c r="E172" s="60"/>
      <c r="F172" s="60"/>
      <c r="G172" s="61"/>
    </row>
    <row r="173" spans="1:7">
      <c r="A173" s="67" t="s">
        <v>45</v>
      </c>
      <c r="B173" s="68">
        <f>SUM(B170:B172)</f>
        <v>4.9399999999999999E-2</v>
      </c>
      <c r="C173" s="69">
        <f>SUM(C170:C172)</f>
        <v>123500</v>
      </c>
      <c r="D173" s="1"/>
      <c r="E173" s="60"/>
      <c r="F173" s="60"/>
      <c r="G173" s="61"/>
    </row>
    <row r="174" spans="1:7" ht="12.75" thickBot="1">
      <c r="A174" s="1"/>
      <c r="B174" s="70"/>
      <c r="C174" s="58"/>
      <c r="D174" s="1"/>
      <c r="E174" s="60"/>
      <c r="F174" s="60"/>
      <c r="G174" s="61"/>
    </row>
    <row r="175" spans="1:7" ht="12.75" thickBot="1">
      <c r="A175" s="71" t="s">
        <v>46</v>
      </c>
      <c r="B175" s="72"/>
      <c r="C175" s="73">
        <f>+C167+C173</f>
        <v>2823500</v>
      </c>
      <c r="D175" s="1"/>
      <c r="E175" s="60"/>
      <c r="F175" s="60"/>
      <c r="G175" s="61"/>
    </row>
    <row r="176" spans="1:7">
      <c r="A176" s="74"/>
      <c r="B176" s="75"/>
      <c r="C176" s="76"/>
      <c r="D176" s="75"/>
      <c r="E176" s="75"/>
      <c r="F176" s="75"/>
      <c r="G176" s="77"/>
    </row>
    <row r="177" spans="1:7" ht="13.5">
      <c r="A177" s="111" t="s">
        <v>71</v>
      </c>
      <c r="B177" s="112"/>
      <c r="C177" s="112"/>
      <c r="D177" s="112"/>
      <c r="E177" s="112"/>
      <c r="F177" s="112"/>
      <c r="G177" s="113"/>
    </row>
    <row r="178" spans="1:7">
      <c r="A178" s="101" t="s">
        <v>0</v>
      </c>
      <c r="B178" s="102"/>
      <c r="C178" s="102"/>
      <c r="D178" s="102"/>
      <c r="E178" s="102"/>
      <c r="F178" s="102"/>
      <c r="G178" s="103"/>
    </row>
    <row r="179" spans="1:7">
      <c r="A179" s="104" t="s">
        <v>76</v>
      </c>
      <c r="B179" s="105"/>
      <c r="C179" s="105"/>
      <c r="D179" s="105"/>
      <c r="E179" s="105"/>
      <c r="F179" s="105"/>
      <c r="G179" s="106"/>
    </row>
    <row r="180" spans="1:7">
      <c r="A180" s="2" t="s">
        <v>1</v>
      </c>
      <c r="B180" s="3" t="s">
        <v>70</v>
      </c>
      <c r="C180" s="4"/>
      <c r="D180" s="5"/>
      <c r="E180" s="6"/>
      <c r="F180" s="7"/>
      <c r="G180" s="8"/>
    </row>
    <row r="181" spans="1:7">
      <c r="A181" s="12" t="s">
        <v>2</v>
      </c>
      <c r="B181" s="13" t="s">
        <v>69</v>
      </c>
      <c r="C181" s="4"/>
      <c r="D181" s="5"/>
      <c r="E181" s="14"/>
      <c r="F181" s="13"/>
      <c r="G181" s="8"/>
    </row>
    <row r="182" spans="1:7">
      <c r="A182" s="12" t="s">
        <v>4</v>
      </c>
      <c r="B182" s="13" t="s">
        <v>5</v>
      </c>
      <c r="C182" s="7"/>
      <c r="D182" s="5"/>
      <c r="E182" s="14"/>
      <c r="F182" s="14"/>
      <c r="G182" s="8"/>
    </row>
    <row r="183" spans="1:7">
      <c r="A183" s="12" t="s">
        <v>6</v>
      </c>
      <c r="B183" s="18" t="s">
        <v>67</v>
      </c>
      <c r="C183" s="19"/>
      <c r="D183" s="5"/>
      <c r="E183" s="14"/>
      <c r="F183" s="14"/>
      <c r="G183" s="8"/>
    </row>
    <row r="184" spans="1:7">
      <c r="A184" s="12" t="s">
        <v>7</v>
      </c>
      <c r="B184" s="13" t="s">
        <v>72</v>
      </c>
      <c r="C184" s="4"/>
      <c r="D184" s="5"/>
      <c r="E184" s="14"/>
      <c r="F184" s="14"/>
      <c r="G184" s="8"/>
    </row>
    <row r="185" spans="1:7">
      <c r="A185" s="12" t="s">
        <v>8</v>
      </c>
      <c r="B185" s="13"/>
      <c r="C185" s="20">
        <v>30</v>
      </c>
      <c r="D185" s="5"/>
      <c r="E185" s="21"/>
      <c r="F185" s="21"/>
      <c r="G185" s="22"/>
    </row>
    <row r="186" spans="1:7">
      <c r="A186" s="107" t="s">
        <v>9</v>
      </c>
      <c r="B186" s="108"/>
      <c r="C186" s="109"/>
      <c r="D186" s="1"/>
      <c r="E186" s="107" t="s">
        <v>10</v>
      </c>
      <c r="F186" s="110"/>
      <c r="G186" s="109"/>
    </row>
    <row r="187" spans="1:7">
      <c r="A187" s="27" t="s">
        <v>11</v>
      </c>
      <c r="B187" s="27"/>
      <c r="C187" s="28">
        <v>2500000</v>
      </c>
      <c r="D187" s="1"/>
      <c r="E187" s="29" t="s">
        <v>12</v>
      </c>
      <c r="F187" s="30"/>
      <c r="G187" s="31"/>
    </row>
    <row r="188" spans="1:7" ht="12.75">
      <c r="A188" s="33" t="s">
        <v>13</v>
      </c>
      <c r="B188" s="33"/>
      <c r="C188" s="34"/>
      <c r="D188" s="1"/>
      <c r="E188" s="35" t="s">
        <v>53</v>
      </c>
      <c r="F188" s="36"/>
      <c r="G188" s="34">
        <f>+F188*C197</f>
        <v>0</v>
      </c>
    </row>
    <row r="189" spans="1:7">
      <c r="A189" s="33" t="s">
        <v>14</v>
      </c>
      <c r="B189" s="33"/>
      <c r="C189" s="34"/>
      <c r="D189" s="1"/>
      <c r="E189" s="38" t="s">
        <v>15</v>
      </c>
      <c r="F189" s="8"/>
      <c r="G189" s="34"/>
    </row>
    <row r="190" spans="1:7">
      <c r="A190" s="33" t="s">
        <v>54</v>
      </c>
      <c r="B190" s="33"/>
      <c r="C190" s="34"/>
      <c r="D190" s="1"/>
      <c r="E190" s="38" t="s">
        <v>16</v>
      </c>
      <c r="F190" s="39"/>
      <c r="G190" s="34">
        <f>+C197*F190</f>
        <v>0</v>
      </c>
    </row>
    <row r="191" spans="1:7">
      <c r="A191" s="33" t="s">
        <v>18</v>
      </c>
      <c r="B191" s="33"/>
      <c r="C191" s="34"/>
      <c r="D191" s="1"/>
      <c r="E191" s="38"/>
      <c r="F191" s="41"/>
      <c r="G191" s="34"/>
    </row>
    <row r="192" spans="1:7">
      <c r="A192" s="33" t="s">
        <v>20</v>
      </c>
      <c r="B192" s="33"/>
      <c r="C192" s="34">
        <f>SUM(C187:C191)</f>
        <v>2500000</v>
      </c>
      <c r="D192" s="1"/>
      <c r="E192" s="38" t="s">
        <v>21</v>
      </c>
      <c r="F192" s="42"/>
      <c r="G192" s="34">
        <f>+C197*F192</f>
        <v>0</v>
      </c>
    </row>
    <row r="193" spans="1:7">
      <c r="A193" s="33" t="s">
        <v>23</v>
      </c>
      <c r="B193" s="33"/>
      <c r="C193" s="34"/>
      <c r="D193" s="1"/>
      <c r="E193" s="38" t="s">
        <v>24</v>
      </c>
      <c r="F193" s="8"/>
      <c r="G193" s="34"/>
    </row>
    <row r="194" spans="1:7">
      <c r="A194" s="44" t="s">
        <v>68</v>
      </c>
      <c r="B194" s="38"/>
      <c r="C194" s="34"/>
      <c r="D194" s="1"/>
      <c r="E194" s="46" t="s">
        <v>25</v>
      </c>
      <c r="F194" s="47">
        <f>+C197</f>
        <v>2500000</v>
      </c>
      <c r="G194" s="34">
        <f>+F196*'tabla iut'!E57-'tabla iut'!F57</f>
        <v>90251.24</v>
      </c>
    </row>
    <row r="195" spans="1:7">
      <c r="A195" s="33" t="s">
        <v>27</v>
      </c>
      <c r="B195" s="33"/>
      <c r="C195" s="34"/>
      <c r="D195" s="1"/>
      <c r="E195" s="38"/>
      <c r="F195" s="119">
        <f>-G188-G190-G192</f>
        <v>0</v>
      </c>
      <c r="G195" s="34"/>
    </row>
    <row r="196" spans="1:7">
      <c r="A196" s="38"/>
      <c r="B196" s="38"/>
      <c r="C196" s="48"/>
      <c r="D196" s="1"/>
      <c r="E196" s="38"/>
      <c r="F196" s="119">
        <f>+F194+F195</f>
        <v>2500000</v>
      </c>
      <c r="G196" s="34"/>
    </row>
    <row r="197" spans="1:7">
      <c r="A197" s="50" t="s">
        <v>28</v>
      </c>
      <c r="B197" s="50"/>
      <c r="C197" s="51">
        <f>SUM(C192:C196)</f>
        <v>2500000</v>
      </c>
      <c r="D197" s="1"/>
      <c r="E197" s="52" t="s">
        <v>29</v>
      </c>
      <c r="F197" s="53"/>
      <c r="G197" s="51">
        <f>SUM(G188:G196)</f>
        <v>90251.24</v>
      </c>
    </row>
    <row r="198" spans="1:7">
      <c r="A198" s="45" t="s">
        <v>30</v>
      </c>
      <c r="B198" s="45"/>
      <c r="C198" s="34"/>
      <c r="D198" s="1"/>
      <c r="E198" s="38"/>
      <c r="F198" s="8"/>
      <c r="G198" s="34"/>
    </row>
    <row r="199" spans="1:7">
      <c r="A199" s="45" t="s">
        <v>31</v>
      </c>
      <c r="B199" s="45"/>
      <c r="C199" s="34"/>
      <c r="D199" s="1"/>
      <c r="E199" s="33"/>
      <c r="F199" s="8"/>
      <c r="G199" s="34"/>
    </row>
    <row r="200" spans="1:7">
      <c r="A200" s="45" t="s">
        <v>33</v>
      </c>
      <c r="B200" s="45"/>
      <c r="C200" s="54">
        <v>100000</v>
      </c>
      <c r="D200" s="1"/>
      <c r="E200" s="38"/>
      <c r="F200" s="8"/>
      <c r="G200" s="34"/>
    </row>
    <row r="201" spans="1:7">
      <c r="A201" s="45" t="s">
        <v>34</v>
      </c>
      <c r="B201" s="45"/>
      <c r="C201" s="34">
        <f>+C200</f>
        <v>100000</v>
      </c>
      <c r="D201" s="1"/>
      <c r="E201" s="38"/>
      <c r="F201" s="8"/>
      <c r="G201" s="34"/>
    </row>
    <row r="202" spans="1:7">
      <c r="A202" s="45"/>
      <c r="B202" s="45"/>
      <c r="C202" s="34"/>
      <c r="D202" s="1"/>
      <c r="E202" s="38"/>
      <c r="F202" s="8"/>
      <c r="G202" s="34"/>
    </row>
    <row r="203" spans="1:7">
      <c r="A203" s="55" t="s">
        <v>36</v>
      </c>
      <c r="B203" s="55"/>
      <c r="C203" s="51">
        <f>SUM(C199:C202)</f>
        <v>200000</v>
      </c>
      <c r="D203" s="1"/>
      <c r="E203" s="52" t="s">
        <v>37</v>
      </c>
      <c r="F203" s="53"/>
      <c r="G203" s="51">
        <f>SUM(G198:G202)</f>
        <v>0</v>
      </c>
    </row>
    <row r="204" spans="1:7">
      <c r="A204" s="45"/>
      <c r="B204" s="45"/>
      <c r="C204" s="34"/>
      <c r="D204" s="1"/>
      <c r="E204" s="38"/>
      <c r="F204" s="8"/>
      <c r="G204" s="34"/>
    </row>
    <row r="205" spans="1:7">
      <c r="A205" s="45"/>
      <c r="B205" s="45"/>
      <c r="C205" s="34"/>
      <c r="D205" s="1"/>
      <c r="E205" s="38"/>
      <c r="F205" s="8"/>
      <c r="G205" s="34"/>
    </row>
    <row r="206" spans="1:7">
      <c r="A206" s="57"/>
      <c r="B206" s="57"/>
      <c r="C206" s="48"/>
      <c r="D206" s="1"/>
      <c r="E206" s="38"/>
      <c r="F206" s="8"/>
      <c r="G206" s="48"/>
    </row>
    <row r="207" spans="1:7">
      <c r="A207" s="52" t="s">
        <v>38</v>
      </c>
      <c r="B207" s="52"/>
      <c r="C207" s="51">
        <f>+C197+C203</f>
        <v>2700000</v>
      </c>
      <c r="D207" s="1"/>
      <c r="E207" s="52" t="s">
        <v>39</v>
      </c>
      <c r="F207" s="53"/>
      <c r="G207" s="51">
        <f>+G197+G203+G204+G205</f>
        <v>90251.24</v>
      </c>
    </row>
    <row r="208" spans="1:7">
      <c r="A208" s="38"/>
      <c r="B208" s="1"/>
      <c r="C208" s="58"/>
      <c r="D208" s="1"/>
      <c r="E208" s="52" t="s">
        <v>40</v>
      </c>
      <c r="F208" s="59"/>
      <c r="G208" s="51">
        <f>+C207-G207</f>
        <v>2609748.7599999998</v>
      </c>
    </row>
    <row r="209" spans="1:7">
      <c r="A209" s="60" t="s">
        <v>41</v>
      </c>
      <c r="B209" s="1"/>
      <c r="C209" s="58"/>
      <c r="D209" s="1"/>
      <c r="E209" s="60"/>
      <c r="F209" s="60"/>
      <c r="G209" s="61"/>
    </row>
    <row r="210" spans="1:7">
      <c r="A210" s="62" t="s">
        <v>42</v>
      </c>
      <c r="B210" s="63">
        <v>9.2999999999999992E-3</v>
      </c>
      <c r="C210" s="64">
        <f>+C197*B210</f>
        <v>23249.999999999996</v>
      </c>
      <c r="D210" s="1"/>
      <c r="E210" s="60"/>
      <c r="F210" s="60"/>
      <c r="G210" s="61"/>
    </row>
    <row r="211" spans="1:7">
      <c r="A211" s="38" t="s">
        <v>43</v>
      </c>
      <c r="B211" s="65">
        <v>1.61E-2</v>
      </c>
      <c r="C211" s="66">
        <f>+C197*B211</f>
        <v>40250</v>
      </c>
      <c r="D211" s="1"/>
      <c r="E211" s="60"/>
      <c r="F211" s="60"/>
      <c r="G211" s="61"/>
    </row>
    <row r="212" spans="1:7">
      <c r="A212" s="38" t="s">
        <v>44</v>
      </c>
      <c r="B212" s="65">
        <v>2.4E-2</v>
      </c>
      <c r="C212" s="66">
        <f>+C197*B212</f>
        <v>60000</v>
      </c>
      <c r="D212" s="1"/>
      <c r="E212" s="60"/>
      <c r="F212" s="60"/>
      <c r="G212" s="61"/>
    </row>
    <row r="213" spans="1:7">
      <c r="A213" s="67" t="s">
        <v>45</v>
      </c>
      <c r="B213" s="68">
        <f>SUM(B210:B212)</f>
        <v>4.9399999999999999E-2</v>
      </c>
      <c r="C213" s="69">
        <f>SUM(C210:C212)</f>
        <v>123500</v>
      </c>
      <c r="D213" s="1"/>
      <c r="E213" s="60"/>
      <c r="F213" s="60"/>
      <c r="G213" s="61"/>
    </row>
    <row r="214" spans="1:7" ht="12.75" thickBot="1">
      <c r="A214" s="1"/>
      <c r="B214" s="70"/>
      <c r="C214" s="58"/>
      <c r="D214" s="1"/>
      <c r="E214" s="60"/>
      <c r="F214" s="60"/>
      <c r="G214" s="61"/>
    </row>
    <row r="215" spans="1:7" ht="12.75" thickBot="1">
      <c r="A215" s="71" t="s">
        <v>46</v>
      </c>
      <c r="B215" s="72"/>
      <c r="C215" s="73">
        <f>+C207+C213</f>
        <v>2823500</v>
      </c>
      <c r="D215" s="1"/>
      <c r="E215" s="60"/>
      <c r="F215" s="60"/>
      <c r="G215" s="61"/>
    </row>
    <row r="216" spans="1:7">
      <c r="A216" s="74"/>
      <c r="B216" s="75"/>
      <c r="C216" s="76"/>
      <c r="D216" s="75"/>
      <c r="E216" s="75"/>
      <c r="F216" s="75"/>
      <c r="G216" s="77"/>
    </row>
    <row r="217" spans="1:7" ht="13.5">
      <c r="A217" s="111" t="s">
        <v>71</v>
      </c>
      <c r="B217" s="112"/>
      <c r="C217" s="112"/>
      <c r="D217" s="112"/>
      <c r="E217" s="112"/>
      <c r="F217" s="112"/>
      <c r="G217" s="113"/>
    </row>
    <row r="218" spans="1:7">
      <c r="A218" s="101" t="s">
        <v>0</v>
      </c>
      <c r="B218" s="102"/>
      <c r="C218" s="102"/>
      <c r="D218" s="102"/>
      <c r="E218" s="102"/>
      <c r="F218" s="102"/>
      <c r="G218" s="103"/>
    </row>
    <row r="219" spans="1:7">
      <c r="A219" s="104" t="s">
        <v>77</v>
      </c>
      <c r="B219" s="105"/>
      <c r="C219" s="105"/>
      <c r="D219" s="105"/>
      <c r="E219" s="105"/>
      <c r="F219" s="105"/>
      <c r="G219" s="106"/>
    </row>
    <row r="220" spans="1:7">
      <c r="A220" s="2" t="s">
        <v>1</v>
      </c>
      <c r="B220" s="3" t="s">
        <v>70</v>
      </c>
      <c r="C220" s="4"/>
      <c r="D220" s="5"/>
      <c r="E220" s="6"/>
      <c r="F220" s="7"/>
      <c r="G220" s="8"/>
    </row>
    <row r="221" spans="1:7">
      <c r="A221" s="12" t="s">
        <v>2</v>
      </c>
      <c r="B221" s="13" t="s">
        <v>69</v>
      </c>
      <c r="C221" s="4"/>
      <c r="D221" s="5"/>
      <c r="E221" s="14"/>
      <c r="F221" s="13"/>
      <c r="G221" s="8"/>
    </row>
    <row r="222" spans="1:7">
      <c r="A222" s="12" t="s">
        <v>4</v>
      </c>
      <c r="B222" s="13" t="s">
        <v>5</v>
      </c>
      <c r="C222" s="7"/>
      <c r="D222" s="5"/>
      <c r="E222" s="14"/>
      <c r="F222" s="14"/>
      <c r="G222" s="8"/>
    </row>
    <row r="223" spans="1:7">
      <c r="A223" s="12" t="s">
        <v>6</v>
      </c>
      <c r="B223" s="18" t="s">
        <v>67</v>
      </c>
      <c r="C223" s="19"/>
      <c r="D223" s="5"/>
      <c r="E223" s="14"/>
      <c r="F223" s="14"/>
      <c r="G223" s="8"/>
    </row>
    <row r="224" spans="1:7">
      <c r="A224" s="12" t="s">
        <v>7</v>
      </c>
      <c r="B224" s="13" t="s">
        <v>72</v>
      </c>
      <c r="C224" s="4"/>
      <c r="D224" s="5"/>
      <c r="E224" s="14"/>
      <c r="F224" s="14"/>
      <c r="G224" s="8"/>
    </row>
    <row r="225" spans="1:7">
      <c r="A225" s="12" t="s">
        <v>8</v>
      </c>
      <c r="B225" s="13"/>
      <c r="C225" s="20">
        <v>30</v>
      </c>
      <c r="D225" s="5"/>
      <c r="E225" s="21"/>
      <c r="F225" s="21"/>
      <c r="G225" s="22"/>
    </row>
    <row r="226" spans="1:7">
      <c r="A226" s="107" t="s">
        <v>9</v>
      </c>
      <c r="B226" s="108"/>
      <c r="C226" s="109"/>
      <c r="D226" s="1"/>
      <c r="E226" s="107" t="s">
        <v>10</v>
      </c>
      <c r="F226" s="110"/>
      <c r="G226" s="109"/>
    </row>
    <row r="227" spans="1:7">
      <c r="A227" s="27" t="s">
        <v>11</v>
      </c>
      <c r="B227" s="27"/>
      <c r="C227" s="28">
        <v>2500000</v>
      </c>
      <c r="D227" s="1"/>
      <c r="E227" s="29" t="s">
        <v>12</v>
      </c>
      <c r="F227" s="30"/>
      <c r="G227" s="31"/>
    </row>
    <row r="228" spans="1:7" ht="12.75">
      <c r="A228" s="33" t="s">
        <v>13</v>
      </c>
      <c r="B228" s="33"/>
      <c r="C228" s="34"/>
      <c r="D228" s="1"/>
      <c r="E228" s="35" t="s">
        <v>53</v>
      </c>
      <c r="F228" s="36"/>
      <c r="G228" s="34">
        <f>+F228*C237</f>
        <v>0</v>
      </c>
    </row>
    <row r="229" spans="1:7">
      <c r="A229" s="33" t="s">
        <v>14</v>
      </c>
      <c r="B229" s="33"/>
      <c r="C229" s="34"/>
      <c r="D229" s="1"/>
      <c r="E229" s="38" t="s">
        <v>15</v>
      </c>
      <c r="F229" s="8"/>
      <c r="G229" s="34"/>
    </row>
    <row r="230" spans="1:7">
      <c r="A230" s="33" t="s">
        <v>54</v>
      </c>
      <c r="B230" s="33"/>
      <c r="C230" s="34"/>
      <c r="D230" s="1"/>
      <c r="E230" s="38" t="s">
        <v>16</v>
      </c>
      <c r="F230" s="39"/>
      <c r="G230" s="34">
        <f>+C237*F230</f>
        <v>0</v>
      </c>
    </row>
    <row r="231" spans="1:7">
      <c r="A231" s="33" t="s">
        <v>18</v>
      </c>
      <c r="B231" s="33"/>
      <c r="C231" s="34"/>
      <c r="D231" s="1"/>
      <c r="E231" s="38"/>
      <c r="F231" s="41"/>
      <c r="G231" s="34"/>
    </row>
    <row r="232" spans="1:7">
      <c r="A232" s="33" t="s">
        <v>20</v>
      </c>
      <c r="B232" s="33"/>
      <c r="C232" s="34">
        <f>SUM(C227:C231)</f>
        <v>2500000</v>
      </c>
      <c r="D232" s="1"/>
      <c r="E232" s="38" t="s">
        <v>21</v>
      </c>
      <c r="F232" s="42"/>
      <c r="G232" s="34">
        <f>+C237*F232</f>
        <v>0</v>
      </c>
    </row>
    <row r="233" spans="1:7">
      <c r="A233" s="33" t="s">
        <v>23</v>
      </c>
      <c r="B233" s="33"/>
      <c r="C233" s="34"/>
      <c r="D233" s="1"/>
      <c r="E233" s="38" t="s">
        <v>24</v>
      </c>
      <c r="F233" s="8"/>
      <c r="G233" s="34"/>
    </row>
    <row r="234" spans="1:7">
      <c r="A234" s="44" t="s">
        <v>68</v>
      </c>
      <c r="B234" s="38"/>
      <c r="C234" s="34"/>
      <c r="D234" s="1"/>
      <c r="E234" s="46" t="s">
        <v>25</v>
      </c>
      <c r="F234" s="47">
        <f>+C237</f>
        <v>2500000</v>
      </c>
      <c r="G234" s="34">
        <f>+F236*'tabla iut'!E70-'tabla iut'!F70</f>
        <v>89922.38</v>
      </c>
    </row>
    <row r="235" spans="1:7">
      <c r="A235" s="33" t="s">
        <v>27</v>
      </c>
      <c r="B235" s="33"/>
      <c r="C235" s="34"/>
      <c r="D235" s="1"/>
      <c r="E235" s="38"/>
      <c r="F235" s="119">
        <f>-G228-G230-G232</f>
        <v>0</v>
      </c>
      <c r="G235" s="34"/>
    </row>
    <row r="236" spans="1:7">
      <c r="A236" s="38"/>
      <c r="B236" s="38"/>
      <c r="C236" s="48"/>
      <c r="D236" s="1"/>
      <c r="E236" s="38"/>
      <c r="F236" s="119">
        <f>+F234+F235</f>
        <v>2500000</v>
      </c>
      <c r="G236" s="34"/>
    </row>
    <row r="237" spans="1:7">
      <c r="A237" s="50" t="s">
        <v>28</v>
      </c>
      <c r="B237" s="50"/>
      <c r="C237" s="51">
        <f>SUM(C232:C236)</f>
        <v>2500000</v>
      </c>
      <c r="D237" s="1"/>
      <c r="E237" s="52" t="s">
        <v>29</v>
      </c>
      <c r="F237" s="53"/>
      <c r="G237" s="51">
        <f>SUM(G228:G236)</f>
        <v>89922.38</v>
      </c>
    </row>
    <row r="238" spans="1:7">
      <c r="A238" s="45" t="s">
        <v>30</v>
      </c>
      <c r="B238" s="45"/>
      <c r="C238" s="34"/>
      <c r="D238" s="1"/>
      <c r="E238" s="38"/>
      <c r="F238" s="8"/>
      <c r="G238" s="34"/>
    </row>
    <row r="239" spans="1:7">
      <c r="A239" s="45" t="s">
        <v>31</v>
      </c>
      <c r="B239" s="45"/>
      <c r="C239" s="34"/>
      <c r="D239" s="1"/>
      <c r="E239" s="33"/>
      <c r="F239" s="8"/>
      <c r="G239" s="34"/>
    </row>
    <row r="240" spans="1:7">
      <c r="A240" s="45" t="s">
        <v>33</v>
      </c>
      <c r="B240" s="45"/>
      <c r="C240" s="54">
        <v>100000</v>
      </c>
      <c r="D240" s="1"/>
      <c r="E240" s="38"/>
      <c r="F240" s="8"/>
      <c r="G240" s="34"/>
    </row>
    <row r="241" spans="1:7">
      <c r="A241" s="45" t="s">
        <v>34</v>
      </c>
      <c r="B241" s="45"/>
      <c r="C241" s="34">
        <f>+C240</f>
        <v>100000</v>
      </c>
      <c r="D241" s="1"/>
      <c r="E241" s="38"/>
      <c r="F241" s="8"/>
      <c r="G241" s="34"/>
    </row>
    <row r="242" spans="1:7">
      <c r="A242" s="45"/>
      <c r="B242" s="45"/>
      <c r="C242" s="34"/>
      <c r="D242" s="1"/>
      <c r="E242" s="38"/>
      <c r="F242" s="8"/>
      <c r="G242" s="34"/>
    </row>
    <row r="243" spans="1:7">
      <c r="A243" s="55" t="s">
        <v>36</v>
      </c>
      <c r="B243" s="55"/>
      <c r="C243" s="51">
        <f>SUM(C239:C242)</f>
        <v>200000</v>
      </c>
      <c r="D243" s="1"/>
      <c r="E243" s="52" t="s">
        <v>37</v>
      </c>
      <c r="F243" s="53"/>
      <c r="G243" s="51">
        <f>SUM(G238:G242)</f>
        <v>0</v>
      </c>
    </row>
    <row r="244" spans="1:7">
      <c r="A244" s="45"/>
      <c r="B244" s="45"/>
      <c r="C244" s="34"/>
      <c r="D244" s="1"/>
      <c r="E244" s="38"/>
      <c r="F244" s="8"/>
      <c r="G244" s="34"/>
    </row>
    <row r="245" spans="1:7">
      <c r="A245" s="45"/>
      <c r="B245" s="45"/>
      <c r="C245" s="34"/>
      <c r="D245" s="1"/>
      <c r="E245" s="38"/>
      <c r="F245" s="8"/>
      <c r="G245" s="34"/>
    </row>
    <row r="246" spans="1:7">
      <c r="A246" s="57"/>
      <c r="B246" s="57"/>
      <c r="C246" s="48"/>
      <c r="D246" s="1"/>
      <c r="E246" s="38"/>
      <c r="F246" s="8"/>
      <c r="G246" s="48"/>
    </row>
    <row r="247" spans="1:7">
      <c r="A247" s="52" t="s">
        <v>38</v>
      </c>
      <c r="B247" s="52"/>
      <c r="C247" s="51">
        <f>+C237+C243</f>
        <v>2700000</v>
      </c>
      <c r="D247" s="1"/>
      <c r="E247" s="52" t="s">
        <v>39</v>
      </c>
      <c r="F247" s="53"/>
      <c r="G247" s="51">
        <f>+G237+G243+G244+G245</f>
        <v>89922.38</v>
      </c>
    </row>
    <row r="248" spans="1:7">
      <c r="A248" s="38"/>
      <c r="B248" s="1"/>
      <c r="C248" s="58"/>
      <c r="D248" s="1"/>
      <c r="E248" s="52" t="s">
        <v>40</v>
      </c>
      <c r="F248" s="59"/>
      <c r="G248" s="51">
        <f>+C247-G247</f>
        <v>2610077.62</v>
      </c>
    </row>
    <row r="249" spans="1:7">
      <c r="A249" s="60" t="s">
        <v>41</v>
      </c>
      <c r="B249" s="1"/>
      <c r="C249" s="58"/>
      <c r="D249" s="1"/>
      <c r="E249" s="60"/>
      <c r="F249" s="60"/>
      <c r="G249" s="61"/>
    </row>
    <row r="250" spans="1:7">
      <c r="A250" s="62" t="s">
        <v>42</v>
      </c>
      <c r="B250" s="63">
        <v>9.2999999999999992E-3</v>
      </c>
      <c r="C250" s="64">
        <f>+C237*B250</f>
        <v>23249.999999999996</v>
      </c>
      <c r="D250" s="1"/>
      <c r="E250" s="60"/>
      <c r="F250" s="60"/>
      <c r="G250" s="61"/>
    </row>
    <row r="251" spans="1:7">
      <c r="A251" s="38" t="s">
        <v>43</v>
      </c>
      <c r="B251" s="65">
        <v>1.61E-2</v>
      </c>
      <c r="C251" s="66">
        <f>+C237*B251</f>
        <v>40250</v>
      </c>
      <c r="D251" s="1"/>
      <c r="E251" s="60"/>
      <c r="F251" s="60"/>
      <c r="G251" s="61"/>
    </row>
    <row r="252" spans="1:7">
      <c r="A252" s="38" t="s">
        <v>44</v>
      </c>
      <c r="B252" s="65">
        <v>2.4E-2</v>
      </c>
      <c r="C252" s="66">
        <f>+C237*B252</f>
        <v>60000</v>
      </c>
      <c r="D252" s="1"/>
      <c r="E252" s="60"/>
      <c r="F252" s="60"/>
      <c r="G252" s="61"/>
    </row>
    <row r="253" spans="1:7">
      <c r="A253" s="67" t="s">
        <v>45</v>
      </c>
      <c r="B253" s="68">
        <f>SUM(B250:B252)</f>
        <v>4.9399999999999999E-2</v>
      </c>
      <c r="C253" s="69">
        <f>SUM(C250:C252)</f>
        <v>123500</v>
      </c>
      <c r="D253" s="1"/>
      <c r="E253" s="60"/>
      <c r="F253" s="60"/>
      <c r="G253" s="61"/>
    </row>
    <row r="254" spans="1:7" ht="12.75" thickBot="1">
      <c r="A254" s="1"/>
      <c r="B254" s="70"/>
      <c r="C254" s="58"/>
      <c r="D254" s="1"/>
      <c r="E254" s="60"/>
      <c r="F254" s="60"/>
      <c r="G254" s="61"/>
    </row>
    <row r="255" spans="1:7" ht="12.75" thickBot="1">
      <c r="A255" s="71" t="s">
        <v>46</v>
      </c>
      <c r="B255" s="72"/>
      <c r="C255" s="73">
        <f>+C247+C253</f>
        <v>2823500</v>
      </c>
      <c r="D255" s="1"/>
      <c r="E255" s="60"/>
      <c r="F255" s="60"/>
      <c r="G255" s="61"/>
    </row>
    <row r="256" spans="1:7">
      <c r="A256" s="74"/>
      <c r="B256" s="75"/>
      <c r="C256" s="76"/>
      <c r="D256" s="75"/>
      <c r="E256" s="75"/>
      <c r="F256" s="75"/>
      <c r="G256" s="77"/>
    </row>
    <row r="257" spans="1:7" ht="13.5">
      <c r="A257" s="111" t="s">
        <v>71</v>
      </c>
      <c r="B257" s="112"/>
      <c r="C257" s="112"/>
      <c r="D257" s="112"/>
      <c r="E257" s="112"/>
      <c r="F257" s="112"/>
      <c r="G257" s="113"/>
    </row>
    <row r="258" spans="1:7">
      <c r="A258" s="101" t="s">
        <v>0</v>
      </c>
      <c r="B258" s="102"/>
      <c r="C258" s="102"/>
      <c r="D258" s="102"/>
      <c r="E258" s="102"/>
      <c r="F258" s="102"/>
      <c r="G258" s="103"/>
    </row>
    <row r="259" spans="1:7">
      <c r="A259" s="104" t="s">
        <v>78</v>
      </c>
      <c r="B259" s="105"/>
      <c r="C259" s="105"/>
      <c r="D259" s="105"/>
      <c r="E259" s="105"/>
      <c r="F259" s="105"/>
      <c r="G259" s="106"/>
    </row>
    <row r="260" spans="1:7">
      <c r="A260" s="2" t="s">
        <v>1</v>
      </c>
      <c r="B260" s="3" t="s">
        <v>70</v>
      </c>
      <c r="C260" s="4"/>
      <c r="D260" s="5"/>
      <c r="E260" s="6"/>
      <c r="F260" s="7"/>
      <c r="G260" s="8"/>
    </row>
    <row r="261" spans="1:7">
      <c r="A261" s="12" t="s">
        <v>2</v>
      </c>
      <c r="B261" s="13" t="s">
        <v>69</v>
      </c>
      <c r="C261" s="4"/>
      <c r="D261" s="5"/>
      <c r="E261" s="14"/>
      <c r="F261" s="13"/>
      <c r="G261" s="8"/>
    </row>
    <row r="262" spans="1:7">
      <c r="A262" s="12" t="s">
        <v>4</v>
      </c>
      <c r="B262" s="13" t="s">
        <v>5</v>
      </c>
      <c r="C262" s="7"/>
      <c r="D262" s="5"/>
      <c r="E262" s="14"/>
      <c r="F262" s="14"/>
      <c r="G262" s="8"/>
    </row>
    <row r="263" spans="1:7">
      <c r="A263" s="12" t="s">
        <v>6</v>
      </c>
      <c r="B263" s="18" t="s">
        <v>67</v>
      </c>
      <c r="C263" s="19"/>
      <c r="D263" s="5"/>
      <c r="E263" s="14"/>
      <c r="F263" s="14"/>
      <c r="G263" s="8"/>
    </row>
    <row r="264" spans="1:7">
      <c r="A264" s="12" t="s">
        <v>7</v>
      </c>
      <c r="B264" s="13" t="s">
        <v>72</v>
      </c>
      <c r="C264" s="4"/>
      <c r="D264" s="5"/>
      <c r="E264" s="14"/>
      <c r="F264" s="14"/>
      <c r="G264" s="8"/>
    </row>
    <row r="265" spans="1:7">
      <c r="A265" s="12" t="s">
        <v>8</v>
      </c>
      <c r="B265" s="13"/>
      <c r="C265" s="20">
        <v>30</v>
      </c>
      <c r="D265" s="5"/>
      <c r="E265" s="21"/>
      <c r="F265" s="21"/>
      <c r="G265" s="22"/>
    </row>
    <row r="266" spans="1:7">
      <c r="A266" s="107" t="s">
        <v>9</v>
      </c>
      <c r="B266" s="108"/>
      <c r="C266" s="109"/>
      <c r="D266" s="1"/>
      <c r="E266" s="107" t="s">
        <v>10</v>
      </c>
      <c r="F266" s="110"/>
      <c r="G266" s="109"/>
    </row>
    <row r="267" spans="1:7">
      <c r="A267" s="27" t="s">
        <v>11</v>
      </c>
      <c r="B267" s="27"/>
      <c r="C267" s="28">
        <v>3500000</v>
      </c>
      <c r="D267" s="1"/>
      <c r="E267" s="29" t="s">
        <v>12</v>
      </c>
      <c r="F267" s="30"/>
      <c r="G267" s="31"/>
    </row>
    <row r="268" spans="1:7" ht="12.75">
      <c r="A268" s="33" t="s">
        <v>13</v>
      </c>
      <c r="B268" s="33"/>
      <c r="C268" s="34"/>
      <c r="D268" s="1"/>
      <c r="E268" s="35" t="s">
        <v>53</v>
      </c>
      <c r="F268" s="36"/>
      <c r="G268" s="34">
        <f>+F268*C277</f>
        <v>0</v>
      </c>
    </row>
    <row r="269" spans="1:7">
      <c r="A269" s="33" t="s">
        <v>14</v>
      </c>
      <c r="B269" s="33"/>
      <c r="C269" s="34"/>
      <c r="D269" s="1"/>
      <c r="E269" s="38" t="s">
        <v>15</v>
      </c>
      <c r="F269" s="8"/>
      <c r="G269" s="34"/>
    </row>
    <row r="270" spans="1:7">
      <c r="A270" s="33" t="s">
        <v>54</v>
      </c>
      <c r="B270" s="33"/>
      <c r="C270" s="34"/>
      <c r="D270" s="1"/>
      <c r="E270" s="38" t="s">
        <v>16</v>
      </c>
      <c r="F270" s="39"/>
      <c r="G270" s="34">
        <f>+C277*F270</f>
        <v>0</v>
      </c>
    </row>
    <row r="271" spans="1:7">
      <c r="A271" s="33" t="s">
        <v>18</v>
      </c>
      <c r="B271" s="33"/>
      <c r="C271" s="34"/>
      <c r="D271" s="1"/>
      <c r="E271" s="38"/>
      <c r="F271" s="41"/>
      <c r="G271" s="34"/>
    </row>
    <row r="272" spans="1:7">
      <c r="A272" s="33" t="s">
        <v>20</v>
      </c>
      <c r="B272" s="33"/>
      <c r="C272" s="34">
        <f>SUM(C267:C271)</f>
        <v>3500000</v>
      </c>
      <c r="D272" s="1"/>
      <c r="E272" s="38" t="s">
        <v>21</v>
      </c>
      <c r="F272" s="42"/>
      <c r="G272" s="34">
        <f>+C277*F272</f>
        <v>0</v>
      </c>
    </row>
    <row r="273" spans="1:7">
      <c r="A273" s="33" t="s">
        <v>23</v>
      </c>
      <c r="B273" s="33"/>
      <c r="C273" s="34"/>
      <c r="D273" s="1"/>
      <c r="E273" s="38" t="s">
        <v>24</v>
      </c>
      <c r="F273" s="8"/>
      <c r="G273" s="34"/>
    </row>
    <row r="274" spans="1:7">
      <c r="A274" s="44" t="s">
        <v>68</v>
      </c>
      <c r="B274" s="38"/>
      <c r="C274" s="34"/>
      <c r="D274" s="1"/>
      <c r="E274" s="46" t="s">
        <v>25</v>
      </c>
      <c r="F274" s="47">
        <f>+C277</f>
        <v>3500000</v>
      </c>
      <c r="G274" s="34">
        <f>+F276*'tabla iut'!E84-'tabla iut'!F84</f>
        <v>188166.26000000007</v>
      </c>
    </row>
    <row r="275" spans="1:7">
      <c r="A275" s="33" t="s">
        <v>27</v>
      </c>
      <c r="B275" s="33"/>
      <c r="C275" s="34"/>
      <c r="D275" s="1"/>
      <c r="E275" s="38"/>
      <c r="F275" s="119">
        <f>-G268-G270-G272</f>
        <v>0</v>
      </c>
      <c r="G275" s="34"/>
    </row>
    <row r="276" spans="1:7">
      <c r="A276" s="38"/>
      <c r="B276" s="38"/>
      <c r="C276" s="48"/>
      <c r="D276" s="1"/>
      <c r="E276" s="38"/>
      <c r="F276" s="119">
        <f>+F274+F275</f>
        <v>3500000</v>
      </c>
      <c r="G276" s="34"/>
    </row>
    <row r="277" spans="1:7">
      <c r="A277" s="50" t="s">
        <v>28</v>
      </c>
      <c r="B277" s="50"/>
      <c r="C277" s="51">
        <f>SUM(C272:C276)</f>
        <v>3500000</v>
      </c>
      <c r="D277" s="1"/>
      <c r="E277" s="52" t="s">
        <v>29</v>
      </c>
      <c r="F277" s="53"/>
      <c r="G277" s="51">
        <f>SUM(G268:G276)</f>
        <v>188166.26000000007</v>
      </c>
    </row>
    <row r="278" spans="1:7">
      <c r="A278" s="45" t="s">
        <v>30</v>
      </c>
      <c r="B278" s="45"/>
      <c r="C278" s="34"/>
      <c r="D278" s="1"/>
      <c r="E278" s="38"/>
      <c r="F278" s="8"/>
      <c r="G278" s="34"/>
    </row>
    <row r="279" spans="1:7">
      <c r="A279" s="45" t="s">
        <v>31</v>
      </c>
      <c r="B279" s="45"/>
      <c r="C279" s="34"/>
      <c r="D279" s="1"/>
      <c r="E279" s="33"/>
      <c r="F279" s="8"/>
      <c r="G279" s="34"/>
    </row>
    <row r="280" spans="1:7">
      <c r="A280" s="45" t="s">
        <v>33</v>
      </c>
      <c r="B280" s="45"/>
      <c r="C280" s="54">
        <v>100000</v>
      </c>
      <c r="D280" s="1"/>
      <c r="E280" s="38"/>
      <c r="F280" s="8"/>
      <c r="G280" s="34"/>
    </row>
    <row r="281" spans="1:7">
      <c r="A281" s="45" t="s">
        <v>34</v>
      </c>
      <c r="B281" s="45"/>
      <c r="C281" s="34">
        <f>+C280</f>
        <v>100000</v>
      </c>
      <c r="D281" s="1"/>
      <c r="E281" s="38"/>
      <c r="F281" s="8"/>
      <c r="G281" s="34"/>
    </row>
    <row r="282" spans="1:7">
      <c r="A282" s="45"/>
      <c r="B282" s="45"/>
      <c r="C282" s="34"/>
      <c r="D282" s="1"/>
      <c r="E282" s="38"/>
      <c r="F282" s="8"/>
      <c r="G282" s="34"/>
    </row>
    <row r="283" spans="1:7">
      <c r="A283" s="55" t="s">
        <v>36</v>
      </c>
      <c r="B283" s="55"/>
      <c r="C283" s="51">
        <f>SUM(C279:C282)</f>
        <v>200000</v>
      </c>
      <c r="D283" s="1"/>
      <c r="E283" s="52" t="s">
        <v>37</v>
      </c>
      <c r="F283" s="53"/>
      <c r="G283" s="51">
        <f>SUM(G278:G282)</f>
        <v>0</v>
      </c>
    </row>
    <row r="284" spans="1:7">
      <c r="A284" s="45"/>
      <c r="B284" s="45"/>
      <c r="C284" s="34"/>
      <c r="D284" s="1"/>
      <c r="E284" s="38"/>
      <c r="F284" s="8"/>
      <c r="G284" s="34"/>
    </row>
    <row r="285" spans="1:7">
      <c r="A285" s="45"/>
      <c r="B285" s="45"/>
      <c r="C285" s="34"/>
      <c r="D285" s="1"/>
      <c r="E285" s="38"/>
      <c r="F285" s="8"/>
      <c r="G285" s="34"/>
    </row>
    <row r="286" spans="1:7">
      <c r="A286" s="57"/>
      <c r="B286" s="57"/>
      <c r="C286" s="48"/>
      <c r="D286" s="1"/>
      <c r="E286" s="38"/>
      <c r="F286" s="8"/>
      <c r="G286" s="48"/>
    </row>
    <row r="287" spans="1:7">
      <c r="A287" s="52" t="s">
        <v>38</v>
      </c>
      <c r="B287" s="52"/>
      <c r="C287" s="51">
        <f>+C277+C283</f>
        <v>3700000</v>
      </c>
      <c r="D287" s="1"/>
      <c r="E287" s="52" t="s">
        <v>39</v>
      </c>
      <c r="F287" s="53"/>
      <c r="G287" s="51">
        <f>+G277+G283+G284+G285</f>
        <v>188166.26000000007</v>
      </c>
    </row>
    <row r="288" spans="1:7">
      <c r="A288" s="38"/>
      <c r="B288" s="1"/>
      <c r="C288" s="58"/>
      <c r="D288" s="1"/>
      <c r="E288" s="52" t="s">
        <v>40</v>
      </c>
      <c r="F288" s="59"/>
      <c r="G288" s="51">
        <f>+C287-G287</f>
        <v>3511833.7399999998</v>
      </c>
    </row>
    <row r="289" spans="1:7">
      <c r="A289" s="60" t="s">
        <v>41</v>
      </c>
      <c r="B289" s="1"/>
      <c r="C289" s="58"/>
      <c r="D289" s="1"/>
      <c r="E289" s="60"/>
      <c r="F289" s="60"/>
      <c r="G289" s="61"/>
    </row>
    <row r="290" spans="1:7">
      <c r="A290" s="62" t="s">
        <v>42</v>
      </c>
      <c r="B290" s="63">
        <v>9.2999999999999992E-3</v>
      </c>
      <c r="C290" s="64">
        <f>+C277*B290</f>
        <v>32549.999999999996</v>
      </c>
      <c r="D290" s="1"/>
      <c r="E290" s="60"/>
      <c r="F290" s="60"/>
      <c r="G290" s="61"/>
    </row>
    <row r="291" spans="1:7">
      <c r="A291" s="38" t="s">
        <v>43</v>
      </c>
      <c r="B291" s="65">
        <v>1.8800000000000001E-2</v>
      </c>
      <c r="C291" s="66">
        <f>+C277*B291</f>
        <v>65800</v>
      </c>
      <c r="D291" s="1"/>
      <c r="E291" s="60"/>
      <c r="F291" s="60"/>
      <c r="G291" s="61"/>
    </row>
    <row r="292" spans="1:7">
      <c r="A292" s="38" t="s">
        <v>44</v>
      </c>
      <c r="B292" s="65">
        <v>2.4E-2</v>
      </c>
      <c r="C292" s="66">
        <f>+C277*B292</f>
        <v>84000</v>
      </c>
      <c r="D292" s="1"/>
      <c r="E292" s="60"/>
      <c r="F292" s="60"/>
      <c r="G292" s="61"/>
    </row>
    <row r="293" spans="1:7">
      <c r="A293" s="67" t="s">
        <v>45</v>
      </c>
      <c r="B293" s="68">
        <f>SUM(B290:B292)</f>
        <v>5.21E-2</v>
      </c>
      <c r="C293" s="69">
        <f>SUM(C290:C292)</f>
        <v>182350</v>
      </c>
      <c r="D293" s="1"/>
      <c r="E293" s="60"/>
      <c r="F293" s="60"/>
      <c r="G293" s="61"/>
    </row>
    <row r="294" spans="1:7" ht="12.75" thickBot="1">
      <c r="A294" s="1"/>
      <c r="B294" s="70"/>
      <c r="C294" s="58"/>
      <c r="D294" s="1"/>
      <c r="E294" s="60"/>
      <c r="F294" s="60"/>
      <c r="G294" s="61"/>
    </row>
    <row r="295" spans="1:7" ht="12.75" thickBot="1">
      <c r="A295" s="71" t="s">
        <v>46</v>
      </c>
      <c r="B295" s="72"/>
      <c r="C295" s="73">
        <f>+C287+C293</f>
        <v>3882350</v>
      </c>
      <c r="D295" s="1"/>
      <c r="E295" s="60"/>
      <c r="F295" s="60"/>
      <c r="G295" s="61"/>
    </row>
    <row r="296" spans="1:7">
      <c r="A296" s="74"/>
      <c r="B296" s="75"/>
      <c r="C296" s="76"/>
      <c r="D296" s="75"/>
      <c r="E296" s="75"/>
      <c r="F296" s="75"/>
      <c r="G296" s="77"/>
    </row>
    <row r="297" spans="1:7" ht="13.5">
      <c r="A297" s="111" t="s">
        <v>71</v>
      </c>
      <c r="B297" s="112"/>
      <c r="C297" s="112"/>
      <c r="D297" s="112"/>
      <c r="E297" s="112"/>
      <c r="F297" s="112"/>
      <c r="G297" s="113"/>
    </row>
    <row r="298" spans="1:7">
      <c r="A298" s="101" t="s">
        <v>0</v>
      </c>
      <c r="B298" s="102"/>
      <c r="C298" s="102"/>
      <c r="D298" s="102"/>
      <c r="E298" s="102"/>
      <c r="F298" s="102"/>
      <c r="G298" s="103"/>
    </row>
    <row r="299" spans="1:7">
      <c r="A299" s="104" t="s">
        <v>79</v>
      </c>
      <c r="B299" s="105"/>
      <c r="C299" s="105"/>
      <c r="D299" s="105"/>
      <c r="E299" s="105"/>
      <c r="F299" s="105"/>
      <c r="G299" s="106"/>
    </row>
    <row r="300" spans="1:7">
      <c r="A300" s="2" t="s">
        <v>1</v>
      </c>
      <c r="B300" s="3" t="s">
        <v>70</v>
      </c>
      <c r="C300" s="4"/>
      <c r="D300" s="5"/>
      <c r="E300" s="6"/>
      <c r="F300" s="7"/>
      <c r="G300" s="8"/>
    </row>
    <row r="301" spans="1:7">
      <c r="A301" s="12" t="s">
        <v>2</v>
      </c>
      <c r="B301" s="13" t="s">
        <v>69</v>
      </c>
      <c r="C301" s="4"/>
      <c r="D301" s="5"/>
      <c r="E301" s="14"/>
      <c r="F301" s="13"/>
      <c r="G301" s="8"/>
    </row>
    <row r="302" spans="1:7">
      <c r="A302" s="12" t="s">
        <v>4</v>
      </c>
      <c r="B302" s="13" t="s">
        <v>5</v>
      </c>
      <c r="C302" s="7"/>
      <c r="D302" s="5"/>
      <c r="E302" s="14"/>
      <c r="F302" s="14"/>
      <c r="G302" s="8"/>
    </row>
    <row r="303" spans="1:7">
      <c r="A303" s="12" t="s">
        <v>6</v>
      </c>
      <c r="B303" s="18" t="s">
        <v>67</v>
      </c>
      <c r="C303" s="19"/>
      <c r="D303" s="5"/>
      <c r="E303" s="14"/>
      <c r="F303" s="14"/>
      <c r="G303" s="8"/>
    </row>
    <row r="304" spans="1:7">
      <c r="A304" s="12" t="s">
        <v>7</v>
      </c>
      <c r="B304" s="13" t="s">
        <v>72</v>
      </c>
      <c r="C304" s="4"/>
      <c r="D304" s="5"/>
      <c r="E304" s="14"/>
      <c r="F304" s="14"/>
      <c r="G304" s="8"/>
    </row>
    <row r="305" spans="1:7">
      <c r="A305" s="12" t="s">
        <v>8</v>
      </c>
      <c r="B305" s="13"/>
      <c r="C305" s="20">
        <v>30</v>
      </c>
      <c r="D305" s="5"/>
      <c r="E305" s="21"/>
      <c r="F305" s="21"/>
      <c r="G305" s="22"/>
    </row>
    <row r="306" spans="1:7">
      <c r="A306" s="107" t="s">
        <v>9</v>
      </c>
      <c r="B306" s="108"/>
      <c r="C306" s="109"/>
      <c r="D306" s="1"/>
      <c r="E306" s="107" t="s">
        <v>10</v>
      </c>
      <c r="F306" s="110"/>
      <c r="G306" s="109"/>
    </row>
    <row r="307" spans="1:7">
      <c r="A307" s="27" t="s">
        <v>11</v>
      </c>
      <c r="B307" s="27"/>
      <c r="C307" s="28">
        <v>3500000</v>
      </c>
      <c r="D307" s="1"/>
      <c r="E307" s="29" t="s">
        <v>12</v>
      </c>
      <c r="F307" s="30"/>
      <c r="G307" s="31"/>
    </row>
    <row r="308" spans="1:7" ht="12.75">
      <c r="A308" s="33" t="s">
        <v>13</v>
      </c>
      <c r="B308" s="33"/>
      <c r="C308" s="34"/>
      <c r="D308" s="1"/>
      <c r="E308" s="35" t="s">
        <v>53</v>
      </c>
      <c r="F308" s="36"/>
      <c r="G308" s="34">
        <f>+F308*C317</f>
        <v>0</v>
      </c>
    </row>
    <row r="309" spans="1:7">
      <c r="A309" s="33" t="s">
        <v>14</v>
      </c>
      <c r="B309" s="33"/>
      <c r="C309" s="34"/>
      <c r="D309" s="1"/>
      <c r="E309" s="38" t="s">
        <v>15</v>
      </c>
      <c r="F309" s="8"/>
      <c r="G309" s="34"/>
    </row>
    <row r="310" spans="1:7">
      <c r="A310" s="33" t="s">
        <v>54</v>
      </c>
      <c r="B310" s="33"/>
      <c r="C310" s="34"/>
      <c r="D310" s="1"/>
      <c r="E310" s="38" t="s">
        <v>16</v>
      </c>
      <c r="F310" s="39"/>
      <c r="G310" s="34">
        <f>+C317*F310</f>
        <v>0</v>
      </c>
    </row>
    <row r="311" spans="1:7">
      <c r="A311" s="33" t="s">
        <v>18</v>
      </c>
      <c r="B311" s="33"/>
      <c r="C311" s="34"/>
      <c r="D311" s="1"/>
      <c r="E311" s="38"/>
      <c r="F311" s="41"/>
      <c r="G311" s="34"/>
    </row>
    <row r="312" spans="1:7">
      <c r="A312" s="33" t="s">
        <v>20</v>
      </c>
      <c r="B312" s="33"/>
      <c r="C312" s="34">
        <f>SUM(C307:C311)</f>
        <v>3500000</v>
      </c>
      <c r="D312" s="1"/>
      <c r="E312" s="38" t="s">
        <v>21</v>
      </c>
      <c r="F312" s="42"/>
      <c r="G312" s="34">
        <f>+C317*F312</f>
        <v>0</v>
      </c>
    </row>
    <row r="313" spans="1:7">
      <c r="A313" s="33" t="s">
        <v>23</v>
      </c>
      <c r="B313" s="33"/>
      <c r="C313" s="34"/>
      <c r="D313" s="1"/>
      <c r="E313" s="38" t="s">
        <v>24</v>
      </c>
      <c r="F313" s="8"/>
      <c r="G313" s="34"/>
    </row>
    <row r="314" spans="1:7">
      <c r="A314" s="44" t="s">
        <v>68</v>
      </c>
      <c r="B314" s="38"/>
      <c r="C314" s="34"/>
      <c r="D314" s="1"/>
      <c r="E314" s="46" t="s">
        <v>25</v>
      </c>
      <c r="F314" s="47">
        <f>+C317</f>
        <v>3500000</v>
      </c>
      <c r="G314" s="34">
        <f>+F316*'tabla iut'!E97-'tabla iut'!F97</f>
        <v>188736.49000000005</v>
      </c>
    </row>
    <row r="315" spans="1:7">
      <c r="A315" s="33" t="s">
        <v>27</v>
      </c>
      <c r="B315" s="33"/>
      <c r="C315" s="34"/>
      <c r="D315" s="1"/>
      <c r="E315" s="38"/>
      <c r="F315" s="119">
        <f>-G308-G310-G312</f>
        <v>0</v>
      </c>
      <c r="G315" s="34"/>
    </row>
    <row r="316" spans="1:7">
      <c r="A316" s="38"/>
      <c r="B316" s="38"/>
      <c r="C316" s="48"/>
      <c r="D316" s="1"/>
      <c r="E316" s="38"/>
      <c r="F316" s="119">
        <f>+F314+F315</f>
        <v>3500000</v>
      </c>
      <c r="G316" s="34"/>
    </row>
    <row r="317" spans="1:7">
      <c r="A317" s="50" t="s">
        <v>28</v>
      </c>
      <c r="B317" s="50"/>
      <c r="C317" s="51">
        <f>SUM(C312:C316)</f>
        <v>3500000</v>
      </c>
      <c r="D317" s="1"/>
      <c r="E317" s="52" t="s">
        <v>29</v>
      </c>
      <c r="F317" s="53"/>
      <c r="G317" s="51">
        <f>SUM(G308:G316)</f>
        <v>188736.49000000005</v>
      </c>
    </row>
    <row r="318" spans="1:7">
      <c r="A318" s="45" t="s">
        <v>30</v>
      </c>
      <c r="B318" s="45"/>
      <c r="C318" s="34"/>
      <c r="D318" s="1"/>
      <c r="E318" s="38"/>
      <c r="F318" s="8"/>
      <c r="G318" s="34"/>
    </row>
    <row r="319" spans="1:7">
      <c r="A319" s="45" t="s">
        <v>31</v>
      </c>
      <c r="B319" s="45"/>
      <c r="C319" s="34"/>
      <c r="D319" s="1"/>
      <c r="E319" s="33"/>
      <c r="F319" s="8"/>
      <c r="G319" s="34"/>
    </row>
    <row r="320" spans="1:7">
      <c r="A320" s="45" t="s">
        <v>33</v>
      </c>
      <c r="B320" s="45"/>
      <c r="C320" s="54">
        <v>100000</v>
      </c>
      <c r="D320" s="1"/>
      <c r="E320" s="38"/>
      <c r="F320" s="8"/>
      <c r="G320" s="34"/>
    </row>
    <row r="321" spans="1:7">
      <c r="A321" s="45" t="s">
        <v>34</v>
      </c>
      <c r="B321" s="45"/>
      <c r="C321" s="34">
        <f>+C320</f>
        <v>100000</v>
      </c>
      <c r="D321" s="1"/>
      <c r="E321" s="38"/>
      <c r="F321" s="8"/>
      <c r="G321" s="34"/>
    </row>
    <row r="322" spans="1:7">
      <c r="A322" s="45"/>
      <c r="B322" s="45"/>
      <c r="C322" s="34"/>
      <c r="D322" s="1"/>
      <c r="E322" s="38"/>
      <c r="F322" s="8"/>
      <c r="G322" s="34"/>
    </row>
    <row r="323" spans="1:7">
      <c r="A323" s="55" t="s">
        <v>36</v>
      </c>
      <c r="B323" s="55"/>
      <c r="C323" s="51">
        <f>SUM(C319:C322)</f>
        <v>200000</v>
      </c>
      <c r="D323" s="1"/>
      <c r="E323" s="52" t="s">
        <v>37</v>
      </c>
      <c r="F323" s="53"/>
      <c r="G323" s="51">
        <f>SUM(G318:G322)</f>
        <v>0</v>
      </c>
    </row>
    <row r="324" spans="1:7">
      <c r="A324" s="45"/>
      <c r="B324" s="45"/>
      <c r="C324" s="34"/>
      <c r="D324" s="1"/>
      <c r="E324" s="38"/>
      <c r="F324" s="8"/>
      <c r="G324" s="34"/>
    </row>
    <row r="325" spans="1:7">
      <c r="A325" s="45"/>
      <c r="B325" s="45"/>
      <c r="C325" s="34"/>
      <c r="D325" s="1"/>
      <c r="E325" s="38"/>
      <c r="F325" s="8"/>
      <c r="G325" s="34"/>
    </row>
    <row r="326" spans="1:7">
      <c r="A326" s="57"/>
      <c r="B326" s="57"/>
      <c r="C326" s="48"/>
      <c r="D326" s="1"/>
      <c r="E326" s="38"/>
      <c r="F326" s="8"/>
      <c r="G326" s="48"/>
    </row>
    <row r="327" spans="1:7">
      <c r="A327" s="52" t="s">
        <v>38</v>
      </c>
      <c r="B327" s="52"/>
      <c r="C327" s="51">
        <f>+C317+C323</f>
        <v>3700000</v>
      </c>
      <c r="D327" s="1"/>
      <c r="E327" s="52" t="s">
        <v>39</v>
      </c>
      <c r="F327" s="53"/>
      <c r="G327" s="51">
        <f>+G317+G323+G324+G325</f>
        <v>188736.49000000005</v>
      </c>
    </row>
    <row r="328" spans="1:7">
      <c r="A328" s="38"/>
      <c r="B328" s="1"/>
      <c r="C328" s="58"/>
      <c r="D328" s="1"/>
      <c r="E328" s="52" t="s">
        <v>40</v>
      </c>
      <c r="F328" s="59"/>
      <c r="G328" s="51">
        <f>+C327-G327</f>
        <v>3511263.51</v>
      </c>
    </row>
    <row r="329" spans="1:7">
      <c r="A329" s="60" t="s">
        <v>41</v>
      </c>
      <c r="B329" s="1"/>
      <c r="C329" s="58"/>
      <c r="D329" s="1"/>
      <c r="E329" s="60"/>
      <c r="F329" s="60"/>
      <c r="G329" s="61"/>
    </row>
    <row r="330" spans="1:7">
      <c r="A330" s="62" t="s">
        <v>42</v>
      </c>
      <c r="B330" s="63">
        <v>9.2999999999999992E-3</v>
      </c>
      <c r="C330" s="64">
        <f>+C317*B330</f>
        <v>32549.999999999996</v>
      </c>
      <c r="D330" s="1"/>
      <c r="E330" s="60"/>
      <c r="F330" s="60"/>
      <c r="G330" s="61"/>
    </row>
    <row r="331" spans="1:7">
      <c r="A331" s="38" t="s">
        <v>43</v>
      </c>
      <c r="B331" s="65">
        <v>1.8800000000000001E-2</v>
      </c>
      <c r="C331" s="66">
        <f>+C317*B331</f>
        <v>65800</v>
      </c>
      <c r="D331" s="1"/>
      <c r="E331" s="60"/>
      <c r="F331" s="60"/>
      <c r="G331" s="61"/>
    </row>
    <row r="332" spans="1:7">
      <c r="A332" s="38" t="s">
        <v>44</v>
      </c>
      <c r="B332" s="65">
        <v>2.4E-2</v>
      </c>
      <c r="C332" s="66">
        <f>+C317*B332</f>
        <v>84000</v>
      </c>
      <c r="D332" s="1"/>
      <c r="E332" s="60"/>
      <c r="F332" s="60"/>
      <c r="G332" s="61"/>
    </row>
    <row r="333" spans="1:7">
      <c r="A333" s="67" t="s">
        <v>45</v>
      </c>
      <c r="B333" s="68">
        <f>SUM(B330:B332)</f>
        <v>5.21E-2</v>
      </c>
      <c r="C333" s="69">
        <f>SUM(C330:C332)</f>
        <v>182350</v>
      </c>
      <c r="D333" s="1"/>
      <c r="E333" s="60"/>
      <c r="F333" s="60"/>
      <c r="G333" s="61"/>
    </row>
    <row r="334" spans="1:7" ht="12.75" thickBot="1">
      <c r="A334" s="1"/>
      <c r="B334" s="70"/>
      <c r="C334" s="58"/>
      <c r="D334" s="1"/>
      <c r="E334" s="60"/>
      <c r="F334" s="60"/>
      <c r="G334" s="61"/>
    </row>
    <row r="335" spans="1:7" ht="12.75" thickBot="1">
      <c r="A335" s="71" t="s">
        <v>46</v>
      </c>
      <c r="B335" s="72"/>
      <c r="C335" s="73">
        <f>+C327+C333</f>
        <v>3882350</v>
      </c>
      <c r="D335" s="1"/>
      <c r="E335" s="60"/>
      <c r="F335" s="60"/>
      <c r="G335" s="61"/>
    </row>
    <row r="336" spans="1:7">
      <c r="A336" s="74"/>
      <c r="B336" s="75"/>
      <c r="C336" s="76"/>
      <c r="D336" s="75"/>
      <c r="E336" s="75"/>
      <c r="F336" s="75"/>
      <c r="G336" s="77"/>
    </row>
    <row r="337" spans="1:7" ht="13.5">
      <c r="A337" s="111" t="s">
        <v>71</v>
      </c>
      <c r="B337" s="112"/>
      <c r="C337" s="112"/>
      <c r="D337" s="112"/>
      <c r="E337" s="112"/>
      <c r="F337" s="112"/>
      <c r="G337" s="113"/>
    </row>
    <row r="338" spans="1:7">
      <c r="A338" s="101" t="s">
        <v>0</v>
      </c>
      <c r="B338" s="102"/>
      <c r="C338" s="102"/>
      <c r="D338" s="102"/>
      <c r="E338" s="102"/>
      <c r="F338" s="102"/>
      <c r="G338" s="103"/>
    </row>
    <row r="339" spans="1:7">
      <c r="A339" s="104" t="s">
        <v>80</v>
      </c>
      <c r="B339" s="105"/>
      <c r="C339" s="105"/>
      <c r="D339" s="105"/>
      <c r="E339" s="105"/>
      <c r="F339" s="105"/>
      <c r="G339" s="106"/>
    </row>
    <row r="340" spans="1:7">
      <c r="A340" s="2" t="s">
        <v>1</v>
      </c>
      <c r="B340" s="3" t="s">
        <v>70</v>
      </c>
      <c r="C340" s="4"/>
      <c r="D340" s="5"/>
      <c r="E340" s="6"/>
      <c r="F340" s="7"/>
      <c r="G340" s="8"/>
    </row>
    <row r="341" spans="1:7">
      <c r="A341" s="12" t="s">
        <v>2</v>
      </c>
      <c r="B341" s="13" t="s">
        <v>69</v>
      </c>
      <c r="C341" s="4"/>
      <c r="D341" s="5"/>
      <c r="E341" s="14"/>
      <c r="F341" s="13"/>
      <c r="G341" s="8"/>
    </row>
    <row r="342" spans="1:7">
      <c r="A342" s="12" t="s">
        <v>4</v>
      </c>
      <c r="B342" s="13" t="s">
        <v>5</v>
      </c>
      <c r="C342" s="7"/>
      <c r="D342" s="5"/>
      <c r="E342" s="14"/>
      <c r="F342" s="14"/>
      <c r="G342" s="8"/>
    </row>
    <row r="343" spans="1:7">
      <c r="A343" s="12" t="s">
        <v>6</v>
      </c>
      <c r="B343" s="18" t="s">
        <v>67</v>
      </c>
      <c r="C343" s="19"/>
      <c r="D343" s="5"/>
      <c r="E343" s="14"/>
      <c r="F343" s="14"/>
      <c r="G343" s="8"/>
    </row>
    <row r="344" spans="1:7">
      <c r="A344" s="12" t="s">
        <v>7</v>
      </c>
      <c r="B344" s="13" t="s">
        <v>72</v>
      </c>
      <c r="C344" s="4"/>
      <c r="D344" s="5"/>
      <c r="E344" s="14"/>
      <c r="F344" s="14"/>
      <c r="G344" s="8"/>
    </row>
    <row r="345" spans="1:7">
      <c r="A345" s="12" t="s">
        <v>8</v>
      </c>
      <c r="B345" s="13"/>
      <c r="C345" s="20">
        <v>30</v>
      </c>
      <c r="D345" s="5"/>
      <c r="E345" s="21"/>
      <c r="F345" s="21"/>
      <c r="G345" s="22"/>
    </row>
    <row r="346" spans="1:7">
      <c r="A346" s="107" t="s">
        <v>9</v>
      </c>
      <c r="B346" s="108"/>
      <c r="C346" s="109"/>
      <c r="D346" s="1"/>
      <c r="E346" s="107" t="s">
        <v>10</v>
      </c>
      <c r="F346" s="110"/>
      <c r="G346" s="109"/>
    </row>
    <row r="347" spans="1:7">
      <c r="A347" s="27" t="s">
        <v>11</v>
      </c>
      <c r="B347" s="27"/>
      <c r="C347" s="28">
        <v>3500000</v>
      </c>
      <c r="D347" s="1"/>
      <c r="E347" s="29" t="s">
        <v>12</v>
      </c>
      <c r="F347" s="30"/>
      <c r="G347" s="31"/>
    </row>
    <row r="348" spans="1:7" ht="12.75">
      <c r="A348" s="33" t="s">
        <v>13</v>
      </c>
      <c r="B348" s="33"/>
      <c r="C348" s="34"/>
      <c r="D348" s="1"/>
      <c r="E348" s="35" t="s">
        <v>53</v>
      </c>
      <c r="F348" s="36"/>
      <c r="G348" s="34">
        <f>+F348*C357</f>
        <v>0</v>
      </c>
    </row>
    <row r="349" spans="1:7">
      <c r="A349" s="33" t="s">
        <v>14</v>
      </c>
      <c r="B349" s="33"/>
      <c r="C349" s="34"/>
      <c r="D349" s="1"/>
      <c r="E349" s="38" t="s">
        <v>15</v>
      </c>
      <c r="F349" s="8"/>
      <c r="G349" s="34"/>
    </row>
    <row r="350" spans="1:7">
      <c r="A350" s="33" t="s">
        <v>54</v>
      </c>
      <c r="B350" s="33"/>
      <c r="C350" s="34"/>
      <c r="D350" s="1"/>
      <c r="E350" s="38" t="s">
        <v>16</v>
      </c>
      <c r="F350" s="39"/>
      <c r="G350" s="34">
        <f>+C357*F350</f>
        <v>0</v>
      </c>
    </row>
    <row r="351" spans="1:7">
      <c r="A351" s="33" t="s">
        <v>18</v>
      </c>
      <c r="B351" s="33"/>
      <c r="C351" s="34"/>
      <c r="D351" s="1"/>
      <c r="E351" s="38"/>
      <c r="F351" s="41"/>
      <c r="G351" s="34"/>
    </row>
    <row r="352" spans="1:7">
      <c r="A352" s="33" t="s">
        <v>20</v>
      </c>
      <c r="B352" s="33"/>
      <c r="C352" s="34">
        <f>SUM(C347:C351)</f>
        <v>3500000</v>
      </c>
      <c r="D352" s="1"/>
      <c r="E352" s="38" t="s">
        <v>21</v>
      </c>
      <c r="F352" s="42"/>
      <c r="G352" s="34">
        <f>+C357*F352</f>
        <v>0</v>
      </c>
    </row>
    <row r="353" spans="1:7">
      <c r="A353" s="33" t="s">
        <v>23</v>
      </c>
      <c r="B353" s="33"/>
      <c r="C353" s="34"/>
      <c r="D353" s="1"/>
      <c r="E353" s="38" t="s">
        <v>24</v>
      </c>
      <c r="F353" s="8"/>
      <c r="G353" s="34"/>
    </row>
    <row r="354" spans="1:7">
      <c r="A354" s="44" t="s">
        <v>68</v>
      </c>
      <c r="B354" s="38"/>
      <c r="C354" s="34"/>
      <c r="D354" s="1"/>
      <c r="E354" s="46" t="s">
        <v>25</v>
      </c>
      <c r="F354" s="47">
        <f>+C357</f>
        <v>3500000</v>
      </c>
      <c r="G354" s="34">
        <f>+F356*'tabla iut'!E110-'tabla iut'!F110</f>
        <v>187600.52000000008</v>
      </c>
    </row>
    <row r="355" spans="1:7">
      <c r="A355" s="33" t="s">
        <v>27</v>
      </c>
      <c r="B355" s="33"/>
      <c r="C355" s="34"/>
      <c r="D355" s="1"/>
      <c r="E355" s="38"/>
      <c r="F355" s="119">
        <f>-G348-G350-G352</f>
        <v>0</v>
      </c>
      <c r="G355" s="34"/>
    </row>
    <row r="356" spans="1:7">
      <c r="A356" s="38"/>
      <c r="B356" s="38"/>
      <c r="C356" s="48"/>
      <c r="D356" s="1"/>
      <c r="E356" s="38"/>
      <c r="F356" s="119">
        <f>+F354+F355</f>
        <v>3500000</v>
      </c>
      <c r="G356" s="34"/>
    </row>
    <row r="357" spans="1:7">
      <c r="A357" s="50" t="s">
        <v>28</v>
      </c>
      <c r="B357" s="50"/>
      <c r="C357" s="51">
        <f>SUM(C352:C356)</f>
        <v>3500000</v>
      </c>
      <c r="D357" s="1"/>
      <c r="E357" s="52" t="s">
        <v>29</v>
      </c>
      <c r="F357" s="53"/>
      <c r="G357" s="51">
        <f>SUM(G348:G356)</f>
        <v>187600.52000000008</v>
      </c>
    </row>
    <row r="358" spans="1:7">
      <c r="A358" s="45" t="s">
        <v>30</v>
      </c>
      <c r="B358" s="45"/>
      <c r="C358" s="34"/>
      <c r="D358" s="1"/>
      <c r="E358" s="38"/>
      <c r="F358" s="8"/>
      <c r="G358" s="34"/>
    </row>
    <row r="359" spans="1:7">
      <c r="A359" s="45" t="s">
        <v>31</v>
      </c>
      <c r="B359" s="45"/>
      <c r="C359" s="34"/>
      <c r="D359" s="1"/>
      <c r="E359" s="33"/>
      <c r="F359" s="8"/>
      <c r="G359" s="34"/>
    </row>
    <row r="360" spans="1:7">
      <c r="A360" s="45" t="s">
        <v>33</v>
      </c>
      <c r="B360" s="45"/>
      <c r="C360" s="54">
        <v>100000</v>
      </c>
      <c r="D360" s="1"/>
      <c r="E360" s="38"/>
      <c r="F360" s="8"/>
      <c r="G360" s="34"/>
    </row>
    <row r="361" spans="1:7">
      <c r="A361" s="45" t="s">
        <v>34</v>
      </c>
      <c r="B361" s="45"/>
      <c r="C361" s="34">
        <f>+C360</f>
        <v>100000</v>
      </c>
      <c r="D361" s="1"/>
      <c r="E361" s="38"/>
      <c r="F361" s="8"/>
      <c r="G361" s="34"/>
    </row>
    <row r="362" spans="1:7">
      <c r="A362" s="45"/>
      <c r="B362" s="45"/>
      <c r="C362" s="34"/>
      <c r="D362" s="1"/>
      <c r="E362" s="38"/>
      <c r="F362" s="8"/>
      <c r="G362" s="34"/>
    </row>
    <row r="363" spans="1:7">
      <c r="A363" s="55" t="s">
        <v>36</v>
      </c>
      <c r="B363" s="55"/>
      <c r="C363" s="51">
        <f>SUM(C359:C362)</f>
        <v>200000</v>
      </c>
      <c r="D363" s="1"/>
      <c r="E363" s="52" t="s">
        <v>37</v>
      </c>
      <c r="F363" s="53"/>
      <c r="G363" s="51">
        <f>SUM(G358:G362)</f>
        <v>0</v>
      </c>
    </row>
    <row r="364" spans="1:7">
      <c r="A364" s="45"/>
      <c r="B364" s="45"/>
      <c r="C364" s="34"/>
      <c r="D364" s="1"/>
      <c r="E364" s="38"/>
      <c r="F364" s="8"/>
      <c r="G364" s="34"/>
    </row>
    <row r="365" spans="1:7">
      <c r="A365" s="45"/>
      <c r="B365" s="45"/>
      <c r="C365" s="34"/>
      <c r="D365" s="1"/>
      <c r="E365" s="38"/>
      <c r="F365" s="8"/>
      <c r="G365" s="34"/>
    </row>
    <row r="366" spans="1:7">
      <c r="A366" s="57"/>
      <c r="B366" s="57"/>
      <c r="C366" s="48"/>
      <c r="D366" s="1"/>
      <c r="E366" s="38"/>
      <c r="F366" s="8"/>
      <c r="G366" s="48"/>
    </row>
    <row r="367" spans="1:7">
      <c r="A367" s="52" t="s">
        <v>38</v>
      </c>
      <c r="B367" s="52"/>
      <c r="C367" s="51">
        <f>+C357+C363</f>
        <v>3700000</v>
      </c>
      <c r="D367" s="1"/>
      <c r="E367" s="52" t="s">
        <v>39</v>
      </c>
      <c r="F367" s="53"/>
      <c r="G367" s="51">
        <f>+G357+G363+G364+G365</f>
        <v>187600.52000000008</v>
      </c>
    </row>
    <row r="368" spans="1:7">
      <c r="A368" s="38"/>
      <c r="B368" s="1"/>
      <c r="C368" s="58"/>
      <c r="D368" s="1"/>
      <c r="E368" s="52" t="s">
        <v>40</v>
      </c>
      <c r="F368" s="59"/>
      <c r="G368" s="51">
        <f>+C367-G367</f>
        <v>3512399.48</v>
      </c>
    </row>
    <row r="369" spans="1:7">
      <c r="A369" s="60" t="s">
        <v>41</v>
      </c>
      <c r="B369" s="1"/>
      <c r="C369" s="58"/>
      <c r="D369" s="1"/>
      <c r="E369" s="60"/>
      <c r="F369" s="60"/>
      <c r="G369" s="61"/>
    </row>
    <row r="370" spans="1:7">
      <c r="A370" s="62" t="s">
        <v>42</v>
      </c>
      <c r="B370" s="63">
        <v>9.2999999999999992E-3</v>
      </c>
      <c r="C370" s="64">
        <f>+C357*B370</f>
        <v>32549.999999999996</v>
      </c>
      <c r="D370" s="1"/>
      <c r="E370" s="60"/>
      <c r="F370" s="60"/>
      <c r="G370" s="61"/>
    </row>
    <row r="371" spans="1:7">
      <c r="A371" s="38" t="s">
        <v>43</v>
      </c>
      <c r="B371" s="65">
        <v>1.8800000000000001E-2</v>
      </c>
      <c r="C371" s="66">
        <f>+C357*B371</f>
        <v>65800</v>
      </c>
      <c r="D371" s="1"/>
      <c r="E371" s="60"/>
      <c r="F371" s="60"/>
      <c r="G371" s="61"/>
    </row>
    <row r="372" spans="1:7">
      <c r="A372" s="38" t="s">
        <v>44</v>
      </c>
      <c r="B372" s="65">
        <v>2.4E-2</v>
      </c>
      <c r="C372" s="66">
        <f>+C357*B372</f>
        <v>84000</v>
      </c>
      <c r="D372" s="1"/>
      <c r="E372" s="60"/>
      <c r="F372" s="60"/>
      <c r="G372" s="61"/>
    </row>
    <row r="373" spans="1:7">
      <c r="A373" s="67" t="s">
        <v>45</v>
      </c>
      <c r="B373" s="68">
        <f>SUM(B370:B372)</f>
        <v>5.21E-2</v>
      </c>
      <c r="C373" s="69">
        <f>SUM(C370:C372)</f>
        <v>182350</v>
      </c>
      <c r="D373" s="1"/>
      <c r="E373" s="60"/>
      <c r="F373" s="60"/>
      <c r="G373" s="61"/>
    </row>
    <row r="374" spans="1:7" ht="12.75" thickBot="1">
      <c r="A374" s="1"/>
      <c r="B374" s="70"/>
      <c r="C374" s="58"/>
      <c r="D374" s="1"/>
      <c r="E374" s="60"/>
      <c r="F374" s="60"/>
      <c r="G374" s="61"/>
    </row>
    <row r="375" spans="1:7" ht="12.75" thickBot="1">
      <c r="A375" s="71" t="s">
        <v>46</v>
      </c>
      <c r="B375" s="72"/>
      <c r="C375" s="73">
        <f>+C367+C373</f>
        <v>3882350</v>
      </c>
      <c r="D375" s="1"/>
      <c r="E375" s="60"/>
      <c r="F375" s="60"/>
      <c r="G375" s="61"/>
    </row>
    <row r="376" spans="1:7">
      <c r="A376" s="74"/>
      <c r="B376" s="75"/>
      <c r="C376" s="76"/>
      <c r="D376" s="75"/>
      <c r="E376" s="75"/>
      <c r="F376" s="75"/>
      <c r="G376" s="77"/>
    </row>
    <row r="377" spans="1:7" ht="13.5">
      <c r="A377" s="111" t="s">
        <v>71</v>
      </c>
      <c r="B377" s="112"/>
      <c r="C377" s="112"/>
      <c r="D377" s="112"/>
      <c r="E377" s="112"/>
      <c r="F377" s="112"/>
      <c r="G377" s="113"/>
    </row>
    <row r="378" spans="1:7">
      <c r="A378" s="101" t="s">
        <v>0</v>
      </c>
      <c r="B378" s="102"/>
      <c r="C378" s="102"/>
      <c r="D378" s="102"/>
      <c r="E378" s="102"/>
      <c r="F378" s="102"/>
      <c r="G378" s="103"/>
    </row>
    <row r="379" spans="1:7">
      <c r="A379" s="104" t="s">
        <v>81</v>
      </c>
      <c r="B379" s="105"/>
      <c r="C379" s="105"/>
      <c r="D379" s="105"/>
      <c r="E379" s="105"/>
      <c r="F379" s="105"/>
      <c r="G379" s="106"/>
    </row>
    <row r="380" spans="1:7">
      <c r="A380" s="2" t="s">
        <v>1</v>
      </c>
      <c r="B380" s="3" t="s">
        <v>70</v>
      </c>
      <c r="C380" s="4"/>
      <c r="D380" s="5"/>
      <c r="E380" s="6"/>
      <c r="F380" s="7"/>
      <c r="G380" s="8"/>
    </row>
    <row r="381" spans="1:7">
      <c r="A381" s="12" t="s">
        <v>2</v>
      </c>
      <c r="B381" s="13" t="s">
        <v>69</v>
      </c>
      <c r="C381" s="4"/>
      <c r="D381" s="5"/>
      <c r="E381" s="14"/>
      <c r="F381" s="13"/>
      <c r="G381" s="8"/>
    </row>
    <row r="382" spans="1:7">
      <c r="A382" s="12" t="s">
        <v>4</v>
      </c>
      <c r="B382" s="13" t="s">
        <v>5</v>
      </c>
      <c r="C382" s="7"/>
      <c r="D382" s="5"/>
      <c r="E382" s="14"/>
      <c r="F382" s="14"/>
      <c r="G382" s="8"/>
    </row>
    <row r="383" spans="1:7">
      <c r="A383" s="12" t="s">
        <v>6</v>
      </c>
      <c r="B383" s="18" t="s">
        <v>67</v>
      </c>
      <c r="C383" s="19"/>
      <c r="D383" s="5"/>
      <c r="E383" s="14"/>
      <c r="F383" s="14"/>
      <c r="G383" s="8"/>
    </row>
    <row r="384" spans="1:7">
      <c r="A384" s="12" t="s">
        <v>7</v>
      </c>
      <c r="B384" s="13" t="s">
        <v>72</v>
      </c>
      <c r="C384" s="4"/>
      <c r="D384" s="5"/>
      <c r="E384" s="14"/>
      <c r="F384" s="14"/>
      <c r="G384" s="8"/>
    </row>
    <row r="385" spans="1:7">
      <c r="A385" s="12" t="s">
        <v>8</v>
      </c>
      <c r="B385" s="13"/>
      <c r="C385" s="20">
        <v>30</v>
      </c>
      <c r="D385" s="5"/>
      <c r="E385" s="21"/>
      <c r="F385" s="21"/>
      <c r="G385" s="22"/>
    </row>
    <row r="386" spans="1:7">
      <c r="A386" s="107" t="s">
        <v>9</v>
      </c>
      <c r="B386" s="108"/>
      <c r="C386" s="109"/>
      <c r="D386" s="1"/>
      <c r="E386" s="107" t="s">
        <v>10</v>
      </c>
      <c r="F386" s="110"/>
      <c r="G386" s="109"/>
    </row>
    <row r="387" spans="1:7">
      <c r="A387" s="27" t="s">
        <v>11</v>
      </c>
      <c r="B387" s="27"/>
      <c r="C387" s="28">
        <v>5000000</v>
      </c>
      <c r="D387" s="1"/>
      <c r="E387" s="29" t="s">
        <v>12</v>
      </c>
      <c r="F387" s="30"/>
      <c r="G387" s="31"/>
    </row>
    <row r="388" spans="1:7" ht="12.75">
      <c r="A388" s="33" t="s">
        <v>13</v>
      </c>
      <c r="B388" s="33"/>
      <c r="C388" s="34"/>
      <c r="D388" s="1"/>
      <c r="E388" s="35" t="s">
        <v>53</v>
      </c>
      <c r="F388" s="36"/>
      <c r="G388" s="34">
        <f>+F388*C397</f>
        <v>0</v>
      </c>
    </row>
    <row r="389" spans="1:7">
      <c r="A389" s="33" t="s">
        <v>14</v>
      </c>
      <c r="B389" s="33"/>
      <c r="C389" s="34"/>
      <c r="D389" s="1"/>
      <c r="E389" s="38" t="s">
        <v>15</v>
      </c>
      <c r="F389" s="8"/>
      <c r="G389" s="34"/>
    </row>
    <row r="390" spans="1:7">
      <c r="A390" s="33" t="s">
        <v>54</v>
      </c>
      <c r="B390" s="33"/>
      <c r="C390" s="34"/>
      <c r="D390" s="1"/>
      <c r="E390" s="38" t="s">
        <v>16</v>
      </c>
      <c r="F390" s="39"/>
      <c r="G390" s="34">
        <f>+C397*F390</f>
        <v>0</v>
      </c>
    </row>
    <row r="391" spans="1:7">
      <c r="A391" s="33" t="s">
        <v>18</v>
      </c>
      <c r="B391" s="33"/>
      <c r="C391" s="34"/>
      <c r="D391" s="1"/>
      <c r="E391" s="38"/>
      <c r="F391" s="41"/>
      <c r="G391" s="34"/>
    </row>
    <row r="392" spans="1:7">
      <c r="A392" s="33" t="s">
        <v>20</v>
      </c>
      <c r="B392" s="33"/>
      <c r="C392" s="34">
        <f>SUM(C387:C391)</f>
        <v>5000000</v>
      </c>
      <c r="D392" s="1"/>
      <c r="E392" s="38" t="s">
        <v>21</v>
      </c>
      <c r="F392" s="42"/>
      <c r="G392" s="34">
        <f>+C397*F392</f>
        <v>0</v>
      </c>
    </row>
    <row r="393" spans="1:7">
      <c r="A393" s="33" t="s">
        <v>23</v>
      </c>
      <c r="B393" s="33"/>
      <c r="C393" s="34"/>
      <c r="D393" s="1"/>
      <c r="E393" s="38" t="s">
        <v>24</v>
      </c>
      <c r="F393" s="8"/>
      <c r="G393" s="34"/>
    </row>
    <row r="394" spans="1:7">
      <c r="A394" s="44" t="s">
        <v>68</v>
      </c>
      <c r="B394" s="38"/>
      <c r="C394" s="34"/>
      <c r="D394" s="1"/>
      <c r="E394" s="46" t="s">
        <v>25</v>
      </c>
      <c r="F394" s="47">
        <f>+C397</f>
        <v>5000000</v>
      </c>
      <c r="G394" s="34">
        <f>+F396*'tabla iut'!E124-'tabla iut'!F124</f>
        <v>442442.9</v>
      </c>
    </row>
    <row r="395" spans="1:7">
      <c r="A395" s="33" t="s">
        <v>27</v>
      </c>
      <c r="B395" s="33"/>
      <c r="C395" s="34"/>
      <c r="D395" s="1"/>
      <c r="E395" s="38"/>
      <c r="F395" s="119">
        <f>-G388-G390-G392</f>
        <v>0</v>
      </c>
      <c r="G395" s="34"/>
    </row>
    <row r="396" spans="1:7">
      <c r="A396" s="38"/>
      <c r="B396" s="38"/>
      <c r="C396" s="48"/>
      <c r="D396" s="1"/>
      <c r="E396" s="38"/>
      <c r="F396" s="119">
        <f>+F394+F395</f>
        <v>5000000</v>
      </c>
      <c r="G396" s="34"/>
    </row>
    <row r="397" spans="1:7">
      <c r="A397" s="50" t="s">
        <v>28</v>
      </c>
      <c r="B397" s="50"/>
      <c r="C397" s="51">
        <f>SUM(C392:C396)</f>
        <v>5000000</v>
      </c>
      <c r="D397" s="1"/>
      <c r="E397" s="52" t="s">
        <v>29</v>
      </c>
      <c r="F397" s="53"/>
      <c r="G397" s="51">
        <f>SUM(G388:G396)</f>
        <v>442442.9</v>
      </c>
    </row>
    <row r="398" spans="1:7">
      <c r="A398" s="45" t="s">
        <v>30</v>
      </c>
      <c r="B398" s="45"/>
      <c r="C398" s="34"/>
      <c r="D398" s="1"/>
      <c r="E398" s="38"/>
      <c r="F398" s="8"/>
      <c r="G398" s="34"/>
    </row>
    <row r="399" spans="1:7">
      <c r="A399" s="45" t="s">
        <v>31</v>
      </c>
      <c r="B399" s="45"/>
      <c r="C399" s="34"/>
      <c r="D399" s="1"/>
      <c r="E399" s="33"/>
      <c r="F399" s="8"/>
      <c r="G399" s="34"/>
    </row>
    <row r="400" spans="1:7">
      <c r="A400" s="45" t="s">
        <v>33</v>
      </c>
      <c r="B400" s="45"/>
      <c r="C400" s="54">
        <v>100000</v>
      </c>
      <c r="D400" s="1"/>
      <c r="E400" s="38"/>
      <c r="F400" s="8"/>
      <c r="G400" s="34"/>
    </row>
    <row r="401" spans="1:7">
      <c r="A401" s="45" t="s">
        <v>34</v>
      </c>
      <c r="B401" s="45"/>
      <c r="C401" s="34">
        <f>+C400</f>
        <v>100000</v>
      </c>
      <c r="D401" s="1"/>
      <c r="E401" s="38"/>
      <c r="F401" s="8"/>
      <c r="G401" s="34"/>
    </row>
    <row r="402" spans="1:7">
      <c r="A402" s="45"/>
      <c r="B402" s="45"/>
      <c r="C402" s="34"/>
      <c r="D402" s="1"/>
      <c r="E402" s="38"/>
      <c r="F402" s="8"/>
      <c r="G402" s="34"/>
    </row>
    <row r="403" spans="1:7">
      <c r="A403" s="55" t="s">
        <v>36</v>
      </c>
      <c r="B403" s="55"/>
      <c r="C403" s="51">
        <f>SUM(C399:C402)</f>
        <v>200000</v>
      </c>
      <c r="D403" s="1"/>
      <c r="E403" s="52" t="s">
        <v>37</v>
      </c>
      <c r="F403" s="53"/>
      <c r="G403" s="51">
        <f>SUM(G398:G402)</f>
        <v>0</v>
      </c>
    </row>
    <row r="404" spans="1:7">
      <c r="A404" s="45"/>
      <c r="B404" s="45"/>
      <c r="C404" s="34"/>
      <c r="D404" s="1"/>
      <c r="E404" s="38"/>
      <c r="F404" s="8"/>
      <c r="G404" s="34"/>
    </row>
    <row r="405" spans="1:7">
      <c r="A405" s="45"/>
      <c r="B405" s="45"/>
      <c r="C405" s="34"/>
      <c r="D405" s="1"/>
      <c r="E405" s="38"/>
      <c r="F405" s="8"/>
      <c r="G405" s="34"/>
    </row>
    <row r="406" spans="1:7">
      <c r="A406" s="57"/>
      <c r="B406" s="57"/>
      <c r="C406" s="48"/>
      <c r="D406" s="1"/>
      <c r="E406" s="38"/>
      <c r="F406" s="8"/>
      <c r="G406" s="48"/>
    </row>
    <row r="407" spans="1:7">
      <c r="A407" s="52" t="s">
        <v>38</v>
      </c>
      <c r="B407" s="52"/>
      <c r="C407" s="51">
        <f>+C397+C403</f>
        <v>5200000</v>
      </c>
      <c r="D407" s="1"/>
      <c r="E407" s="52" t="s">
        <v>39</v>
      </c>
      <c r="F407" s="53"/>
      <c r="G407" s="51">
        <f>+G397+G403+G404+G405</f>
        <v>442442.9</v>
      </c>
    </row>
    <row r="408" spans="1:7">
      <c r="A408" s="38"/>
      <c r="B408" s="1"/>
      <c r="C408" s="58"/>
      <c r="D408" s="1"/>
      <c r="E408" s="52" t="s">
        <v>40</v>
      </c>
      <c r="F408" s="59"/>
      <c r="G408" s="51">
        <f>+C407-G407</f>
        <v>4757557.0999999996</v>
      </c>
    </row>
    <row r="409" spans="1:7">
      <c r="A409" s="60" t="s">
        <v>41</v>
      </c>
      <c r="B409" s="1"/>
      <c r="C409" s="58"/>
      <c r="D409" s="1"/>
      <c r="E409" s="60"/>
      <c r="F409" s="60"/>
      <c r="G409" s="61"/>
    </row>
    <row r="410" spans="1:7">
      <c r="A410" s="62" t="s">
        <v>42</v>
      </c>
      <c r="B410" s="63">
        <v>9.2999999999999992E-3</v>
      </c>
      <c r="C410" s="64">
        <f>+C397*B410</f>
        <v>46499.999999999993</v>
      </c>
      <c r="D410" s="1"/>
      <c r="E410" s="60"/>
      <c r="F410" s="60"/>
      <c r="G410" s="61"/>
    </row>
    <row r="411" spans="1:7">
      <c r="A411" s="38" t="s">
        <v>43</v>
      </c>
      <c r="B411" s="65">
        <v>1.47E-2</v>
      </c>
      <c r="C411" s="66">
        <f>+C397*B411</f>
        <v>73500</v>
      </c>
      <c r="D411" s="1"/>
      <c r="E411" s="60"/>
      <c r="F411" s="60"/>
      <c r="G411" s="61"/>
    </row>
    <row r="412" spans="1:7">
      <c r="A412" s="38" t="s">
        <v>44</v>
      </c>
      <c r="B412" s="65">
        <v>2.4E-2</v>
      </c>
      <c r="C412" s="66">
        <f>+C397*B412</f>
        <v>120000</v>
      </c>
      <c r="D412" s="1"/>
      <c r="E412" s="60"/>
      <c r="F412" s="60"/>
      <c r="G412" s="61"/>
    </row>
    <row r="413" spans="1:7">
      <c r="A413" s="67" t="s">
        <v>45</v>
      </c>
      <c r="B413" s="68">
        <f>SUM(B410:B412)</f>
        <v>4.8000000000000001E-2</v>
      </c>
      <c r="C413" s="69">
        <f>SUM(C410:C412)</f>
        <v>240000</v>
      </c>
      <c r="D413" s="1"/>
      <c r="E413" s="60"/>
      <c r="F413" s="60"/>
      <c r="G413" s="61"/>
    </row>
    <row r="414" spans="1:7" ht="12.75" thickBot="1">
      <c r="A414" s="1"/>
      <c r="B414" s="70"/>
      <c r="C414" s="58"/>
      <c r="D414" s="1"/>
      <c r="E414" s="60"/>
      <c r="F414" s="60"/>
      <c r="G414" s="61"/>
    </row>
    <row r="415" spans="1:7" ht="12.75" thickBot="1">
      <c r="A415" s="71" t="s">
        <v>46</v>
      </c>
      <c r="B415" s="72"/>
      <c r="C415" s="73">
        <f>+C407+C413</f>
        <v>5440000</v>
      </c>
      <c r="D415" s="1"/>
      <c r="E415" s="60"/>
      <c r="F415" s="60"/>
      <c r="G415" s="61"/>
    </row>
    <row r="416" spans="1:7">
      <c r="A416" s="74"/>
      <c r="B416" s="75"/>
      <c r="C416" s="76"/>
      <c r="D416" s="75"/>
      <c r="E416" s="75"/>
      <c r="F416" s="75"/>
      <c r="G416" s="77"/>
    </row>
    <row r="417" spans="1:7" ht="13.5">
      <c r="A417" s="111" t="s">
        <v>71</v>
      </c>
      <c r="B417" s="112"/>
      <c r="C417" s="112"/>
      <c r="D417" s="112"/>
      <c r="E417" s="112"/>
      <c r="F417" s="112"/>
      <c r="G417" s="113"/>
    </row>
    <row r="418" spans="1:7">
      <c r="A418" s="101" t="s">
        <v>0</v>
      </c>
      <c r="B418" s="102"/>
      <c r="C418" s="102"/>
      <c r="D418" s="102"/>
      <c r="E418" s="102"/>
      <c r="F418" s="102"/>
      <c r="G418" s="103"/>
    </row>
    <row r="419" spans="1:7">
      <c r="A419" s="104" t="s">
        <v>82</v>
      </c>
      <c r="B419" s="105"/>
      <c r="C419" s="105"/>
      <c r="D419" s="105"/>
      <c r="E419" s="105"/>
      <c r="F419" s="105"/>
      <c r="G419" s="106"/>
    </row>
    <row r="420" spans="1:7">
      <c r="A420" s="2" t="s">
        <v>1</v>
      </c>
      <c r="B420" s="3" t="s">
        <v>70</v>
      </c>
      <c r="C420" s="4"/>
      <c r="D420" s="5"/>
      <c r="E420" s="6"/>
      <c r="F420" s="7"/>
      <c r="G420" s="8"/>
    </row>
    <row r="421" spans="1:7">
      <c r="A421" s="12" t="s">
        <v>2</v>
      </c>
      <c r="B421" s="13" t="s">
        <v>69</v>
      </c>
      <c r="C421" s="4"/>
      <c r="D421" s="5"/>
      <c r="E421" s="14"/>
      <c r="F421" s="13"/>
      <c r="G421" s="8"/>
    </row>
    <row r="422" spans="1:7">
      <c r="A422" s="12" t="s">
        <v>4</v>
      </c>
      <c r="B422" s="13" t="s">
        <v>5</v>
      </c>
      <c r="C422" s="7"/>
      <c r="D422" s="5"/>
      <c r="E422" s="14"/>
      <c r="F422" s="14"/>
      <c r="G422" s="8"/>
    </row>
    <row r="423" spans="1:7">
      <c r="A423" s="12" t="s">
        <v>6</v>
      </c>
      <c r="B423" s="18" t="s">
        <v>67</v>
      </c>
      <c r="C423" s="19"/>
      <c r="D423" s="5"/>
      <c r="E423" s="14"/>
      <c r="F423" s="14"/>
      <c r="G423" s="8"/>
    </row>
    <row r="424" spans="1:7">
      <c r="A424" s="12" t="s">
        <v>7</v>
      </c>
      <c r="B424" s="13" t="s">
        <v>72</v>
      </c>
      <c r="C424" s="4"/>
      <c r="D424" s="5"/>
      <c r="E424" s="14"/>
      <c r="F424" s="14"/>
      <c r="G424" s="8"/>
    </row>
    <row r="425" spans="1:7">
      <c r="A425" s="12" t="s">
        <v>8</v>
      </c>
      <c r="B425" s="13"/>
      <c r="C425" s="20">
        <v>30</v>
      </c>
      <c r="D425" s="5"/>
      <c r="E425" s="21"/>
      <c r="F425" s="21"/>
      <c r="G425" s="22"/>
    </row>
    <row r="426" spans="1:7">
      <c r="A426" s="107" t="s">
        <v>9</v>
      </c>
      <c r="B426" s="108"/>
      <c r="C426" s="109"/>
      <c r="D426" s="1"/>
      <c r="E426" s="107" t="s">
        <v>10</v>
      </c>
      <c r="F426" s="110"/>
      <c r="G426" s="109"/>
    </row>
    <row r="427" spans="1:7">
      <c r="A427" s="27" t="s">
        <v>11</v>
      </c>
      <c r="B427" s="27"/>
      <c r="C427" s="28">
        <v>5000000</v>
      </c>
      <c r="D427" s="1"/>
      <c r="E427" s="29" t="s">
        <v>12</v>
      </c>
      <c r="F427" s="30"/>
      <c r="G427" s="31"/>
    </row>
    <row r="428" spans="1:7" ht="12.75">
      <c r="A428" s="33" t="s">
        <v>13</v>
      </c>
      <c r="B428" s="33"/>
      <c r="C428" s="34"/>
      <c r="D428" s="1"/>
      <c r="E428" s="35" t="s">
        <v>53</v>
      </c>
      <c r="F428" s="36"/>
      <c r="G428" s="34">
        <f>+F428*C437</f>
        <v>0</v>
      </c>
    </row>
    <row r="429" spans="1:7">
      <c r="A429" s="33" t="s">
        <v>14</v>
      </c>
      <c r="B429" s="33"/>
      <c r="C429" s="34"/>
      <c r="D429" s="1"/>
      <c r="E429" s="38" t="s">
        <v>15</v>
      </c>
      <c r="F429" s="8"/>
      <c r="G429" s="34"/>
    </row>
    <row r="430" spans="1:7">
      <c r="A430" s="33" t="s">
        <v>54</v>
      </c>
      <c r="B430" s="33"/>
      <c r="C430" s="34"/>
      <c r="D430" s="1"/>
      <c r="E430" s="38" t="s">
        <v>16</v>
      </c>
      <c r="F430" s="39"/>
      <c r="G430" s="34">
        <f>+C437*F430</f>
        <v>0</v>
      </c>
    </row>
    <row r="431" spans="1:7">
      <c r="A431" s="33" t="s">
        <v>18</v>
      </c>
      <c r="B431" s="33"/>
      <c r="C431" s="34"/>
      <c r="D431" s="1"/>
      <c r="E431" s="38"/>
      <c r="F431" s="41"/>
      <c r="G431" s="34"/>
    </row>
    <row r="432" spans="1:7">
      <c r="A432" s="33" t="s">
        <v>20</v>
      </c>
      <c r="B432" s="33"/>
      <c r="C432" s="34">
        <f>SUM(C427:C431)</f>
        <v>5000000</v>
      </c>
      <c r="D432" s="1"/>
      <c r="E432" s="38" t="s">
        <v>21</v>
      </c>
      <c r="F432" s="42"/>
      <c r="G432" s="34">
        <f>+C437*F432</f>
        <v>0</v>
      </c>
    </row>
    <row r="433" spans="1:7">
      <c r="A433" s="33" t="s">
        <v>23</v>
      </c>
      <c r="B433" s="33"/>
      <c r="C433" s="34"/>
      <c r="D433" s="1"/>
      <c r="E433" s="38" t="s">
        <v>24</v>
      </c>
      <c r="F433" s="8"/>
      <c r="G433" s="34"/>
    </row>
    <row r="434" spans="1:7">
      <c r="A434" s="44" t="s">
        <v>68</v>
      </c>
      <c r="B434" s="38"/>
      <c r="C434" s="34"/>
      <c r="D434" s="1"/>
      <c r="E434" s="46" t="s">
        <v>25</v>
      </c>
      <c r="F434" s="47">
        <f>+C437</f>
        <v>5000000</v>
      </c>
      <c r="G434" s="34">
        <f>+F436*'tabla iut'!E137-'tabla iut'!F137</f>
        <v>437485.6</v>
      </c>
    </row>
    <row r="435" spans="1:7">
      <c r="A435" s="33" t="s">
        <v>27</v>
      </c>
      <c r="B435" s="33"/>
      <c r="C435" s="34"/>
      <c r="D435" s="1"/>
      <c r="E435" s="38"/>
      <c r="F435" s="119">
        <f>-G428-G430-G432</f>
        <v>0</v>
      </c>
      <c r="G435" s="34"/>
    </row>
    <row r="436" spans="1:7">
      <c r="A436" s="38"/>
      <c r="B436" s="38"/>
      <c r="C436" s="48"/>
      <c r="D436" s="1"/>
      <c r="E436" s="38"/>
      <c r="F436" s="119">
        <f>+F434+F435</f>
        <v>5000000</v>
      </c>
      <c r="G436" s="34"/>
    </row>
    <row r="437" spans="1:7">
      <c r="A437" s="50" t="s">
        <v>28</v>
      </c>
      <c r="B437" s="50"/>
      <c r="C437" s="51">
        <f>SUM(C432:C436)</f>
        <v>5000000</v>
      </c>
      <c r="D437" s="1"/>
      <c r="E437" s="52" t="s">
        <v>29</v>
      </c>
      <c r="F437" s="53"/>
      <c r="G437" s="51">
        <f>SUM(G428:G436)</f>
        <v>437485.6</v>
      </c>
    </row>
    <row r="438" spans="1:7">
      <c r="A438" s="45" t="s">
        <v>30</v>
      </c>
      <c r="B438" s="45"/>
      <c r="C438" s="34"/>
      <c r="D438" s="1"/>
      <c r="E438" s="38"/>
      <c r="F438" s="8"/>
      <c r="G438" s="34"/>
    </row>
    <row r="439" spans="1:7">
      <c r="A439" s="45" t="s">
        <v>31</v>
      </c>
      <c r="B439" s="45"/>
      <c r="C439" s="34"/>
      <c r="D439" s="1"/>
      <c r="E439" s="33"/>
      <c r="F439" s="8"/>
      <c r="G439" s="34"/>
    </row>
    <row r="440" spans="1:7">
      <c r="A440" s="45" t="s">
        <v>33</v>
      </c>
      <c r="B440" s="45"/>
      <c r="C440" s="54">
        <v>100000</v>
      </c>
      <c r="D440" s="1"/>
      <c r="E440" s="38"/>
      <c r="F440" s="8"/>
      <c r="G440" s="34"/>
    </row>
    <row r="441" spans="1:7">
      <c r="A441" s="45" t="s">
        <v>34</v>
      </c>
      <c r="B441" s="45"/>
      <c r="C441" s="34">
        <f>+C440</f>
        <v>100000</v>
      </c>
      <c r="D441" s="1"/>
      <c r="E441" s="38"/>
      <c r="F441" s="8"/>
      <c r="G441" s="34"/>
    </row>
    <row r="442" spans="1:7">
      <c r="A442" s="45"/>
      <c r="B442" s="45"/>
      <c r="C442" s="34"/>
      <c r="D442" s="1"/>
      <c r="E442" s="38"/>
      <c r="F442" s="8"/>
      <c r="G442" s="34"/>
    </row>
    <row r="443" spans="1:7">
      <c r="A443" s="55" t="s">
        <v>36</v>
      </c>
      <c r="B443" s="55"/>
      <c r="C443" s="51">
        <f>SUM(C439:C442)</f>
        <v>200000</v>
      </c>
      <c r="D443" s="1"/>
      <c r="E443" s="52" t="s">
        <v>37</v>
      </c>
      <c r="F443" s="53"/>
      <c r="G443" s="51">
        <f>SUM(G438:G442)</f>
        <v>0</v>
      </c>
    </row>
    <row r="444" spans="1:7">
      <c r="A444" s="45"/>
      <c r="B444" s="45"/>
      <c r="C444" s="34"/>
      <c r="D444" s="1"/>
      <c r="E444" s="38"/>
      <c r="F444" s="8"/>
      <c r="G444" s="34"/>
    </row>
    <row r="445" spans="1:7">
      <c r="A445" s="45"/>
      <c r="B445" s="45"/>
      <c r="C445" s="34"/>
      <c r="D445" s="1"/>
      <c r="E445" s="38"/>
      <c r="F445" s="8"/>
      <c r="G445" s="34"/>
    </row>
    <row r="446" spans="1:7">
      <c r="A446" s="57"/>
      <c r="B446" s="57"/>
      <c r="C446" s="48"/>
      <c r="D446" s="1"/>
      <c r="E446" s="38"/>
      <c r="F446" s="8"/>
      <c r="G446" s="48"/>
    </row>
    <row r="447" spans="1:7">
      <c r="A447" s="52" t="s">
        <v>38</v>
      </c>
      <c r="B447" s="52"/>
      <c r="C447" s="51">
        <f>+C437+C443</f>
        <v>5200000</v>
      </c>
      <c r="D447" s="1"/>
      <c r="E447" s="52" t="s">
        <v>39</v>
      </c>
      <c r="F447" s="53"/>
      <c r="G447" s="51">
        <f>+G437+G443+G444+G445</f>
        <v>437485.6</v>
      </c>
    </row>
    <row r="448" spans="1:7">
      <c r="A448" s="38"/>
      <c r="B448" s="1"/>
      <c r="C448" s="58"/>
      <c r="D448" s="1"/>
      <c r="E448" s="52" t="s">
        <v>40</v>
      </c>
      <c r="F448" s="59"/>
      <c r="G448" s="51">
        <f>+C447-G447</f>
        <v>4762514.4000000004</v>
      </c>
    </row>
    <row r="449" spans="1:7">
      <c r="A449" s="60" t="s">
        <v>41</v>
      </c>
      <c r="B449" s="1"/>
      <c r="C449" s="58"/>
      <c r="D449" s="1"/>
      <c r="E449" s="60"/>
      <c r="F449" s="60"/>
      <c r="G449" s="61"/>
    </row>
    <row r="450" spans="1:7">
      <c r="A450" s="62" t="s">
        <v>42</v>
      </c>
      <c r="B450" s="63">
        <v>9.2999999999999992E-3</v>
      </c>
      <c r="C450" s="64">
        <f>+C437*B450</f>
        <v>46499.999999999993</v>
      </c>
      <c r="D450" s="1"/>
      <c r="E450" s="60"/>
      <c r="F450" s="60"/>
      <c r="G450" s="61"/>
    </row>
    <row r="451" spans="1:7">
      <c r="A451" s="38" t="s">
        <v>43</v>
      </c>
      <c r="B451" s="65">
        <v>1.47E-2</v>
      </c>
      <c r="C451" s="66">
        <f>+C437*B451</f>
        <v>73500</v>
      </c>
      <c r="D451" s="1"/>
      <c r="E451" s="60"/>
      <c r="F451" s="60"/>
      <c r="G451" s="61"/>
    </row>
    <row r="452" spans="1:7">
      <c r="A452" s="38" t="s">
        <v>44</v>
      </c>
      <c r="B452" s="65">
        <v>2.4E-2</v>
      </c>
      <c r="C452" s="66">
        <f>+C437*B452</f>
        <v>120000</v>
      </c>
      <c r="D452" s="1"/>
      <c r="E452" s="60"/>
      <c r="F452" s="60"/>
      <c r="G452" s="61"/>
    </row>
    <row r="453" spans="1:7">
      <c r="A453" s="67" t="s">
        <v>45</v>
      </c>
      <c r="B453" s="68">
        <f>SUM(B450:B452)</f>
        <v>4.8000000000000001E-2</v>
      </c>
      <c r="C453" s="69">
        <f>SUM(C450:C452)</f>
        <v>240000</v>
      </c>
      <c r="D453" s="1"/>
      <c r="E453" s="60"/>
      <c r="F453" s="60"/>
      <c r="G453" s="61"/>
    </row>
    <row r="454" spans="1:7" ht="12.75" thickBot="1">
      <c r="A454" s="1"/>
      <c r="B454" s="70"/>
      <c r="C454" s="58"/>
      <c r="D454" s="1"/>
      <c r="E454" s="60"/>
      <c r="F454" s="60"/>
      <c r="G454" s="61"/>
    </row>
    <row r="455" spans="1:7" ht="12.75" thickBot="1">
      <c r="A455" s="71" t="s">
        <v>46</v>
      </c>
      <c r="B455" s="72"/>
      <c r="C455" s="73">
        <f>+C447+C453</f>
        <v>5440000</v>
      </c>
      <c r="D455" s="1"/>
      <c r="E455" s="60"/>
      <c r="F455" s="60"/>
      <c r="G455" s="61"/>
    </row>
    <row r="456" spans="1:7">
      <c r="A456" s="74"/>
      <c r="B456" s="75"/>
      <c r="C456" s="76"/>
      <c r="D456" s="75"/>
      <c r="E456" s="75"/>
      <c r="F456" s="75"/>
      <c r="G456" s="77"/>
    </row>
    <row r="457" spans="1:7" ht="13.5">
      <c r="A457" s="111" t="s">
        <v>71</v>
      </c>
      <c r="B457" s="112"/>
      <c r="C457" s="112"/>
      <c r="D457" s="112"/>
      <c r="E457" s="112"/>
      <c r="F457" s="112"/>
      <c r="G457" s="113"/>
    </row>
    <row r="458" spans="1:7">
      <c r="A458" s="101" t="s">
        <v>0</v>
      </c>
      <c r="B458" s="102"/>
      <c r="C458" s="102"/>
      <c r="D458" s="102"/>
      <c r="E458" s="102"/>
      <c r="F458" s="102"/>
      <c r="G458" s="103"/>
    </row>
    <row r="459" spans="1:7">
      <c r="A459" s="104" t="s">
        <v>83</v>
      </c>
      <c r="B459" s="105"/>
      <c r="C459" s="105"/>
      <c r="D459" s="105"/>
      <c r="E459" s="105"/>
      <c r="F459" s="105"/>
      <c r="G459" s="106"/>
    </row>
    <row r="460" spans="1:7">
      <c r="A460" s="2" t="s">
        <v>1</v>
      </c>
      <c r="B460" s="3" t="s">
        <v>70</v>
      </c>
      <c r="C460" s="4"/>
      <c r="D460" s="5"/>
      <c r="E460" s="6"/>
      <c r="F460" s="7"/>
      <c r="G460" s="8"/>
    </row>
    <row r="461" spans="1:7">
      <c r="A461" s="12" t="s">
        <v>2</v>
      </c>
      <c r="B461" s="13" t="s">
        <v>69</v>
      </c>
      <c r="C461" s="4"/>
      <c r="D461" s="5"/>
      <c r="E461" s="14"/>
      <c r="F461" s="13"/>
      <c r="G461" s="8"/>
    </row>
    <row r="462" spans="1:7">
      <c r="A462" s="12" t="s">
        <v>4</v>
      </c>
      <c r="B462" s="13" t="s">
        <v>5</v>
      </c>
      <c r="C462" s="7"/>
      <c r="D462" s="5"/>
      <c r="E462" s="14"/>
      <c r="F462" s="14"/>
      <c r="G462" s="8"/>
    </row>
    <row r="463" spans="1:7">
      <c r="A463" s="12" t="s">
        <v>6</v>
      </c>
      <c r="B463" s="18" t="s">
        <v>67</v>
      </c>
      <c r="C463" s="19"/>
      <c r="D463" s="5"/>
      <c r="E463" s="14"/>
      <c r="F463" s="14"/>
      <c r="G463" s="8"/>
    </row>
    <row r="464" spans="1:7">
      <c r="A464" s="12" t="s">
        <v>7</v>
      </c>
      <c r="B464" s="13" t="s">
        <v>72</v>
      </c>
      <c r="C464" s="4"/>
      <c r="D464" s="5"/>
      <c r="E464" s="14"/>
      <c r="F464" s="14"/>
      <c r="G464" s="8"/>
    </row>
    <row r="465" spans="1:7">
      <c r="A465" s="12" t="s">
        <v>8</v>
      </c>
      <c r="B465" s="13"/>
      <c r="C465" s="20">
        <v>30</v>
      </c>
      <c r="D465" s="5"/>
      <c r="E465" s="21"/>
      <c r="F465" s="21"/>
      <c r="G465" s="22"/>
    </row>
    <row r="466" spans="1:7">
      <c r="A466" s="107" t="s">
        <v>9</v>
      </c>
      <c r="B466" s="108"/>
      <c r="C466" s="109"/>
      <c r="D466" s="1"/>
      <c r="E466" s="107" t="s">
        <v>10</v>
      </c>
      <c r="F466" s="110"/>
      <c r="G466" s="109"/>
    </row>
    <row r="467" spans="1:7">
      <c r="A467" s="27" t="s">
        <v>11</v>
      </c>
      <c r="B467" s="27"/>
      <c r="C467" s="28">
        <v>5000000</v>
      </c>
      <c r="D467" s="1"/>
      <c r="E467" s="29" t="s">
        <v>12</v>
      </c>
      <c r="F467" s="30"/>
      <c r="G467" s="31"/>
    </row>
    <row r="468" spans="1:7" ht="12.75">
      <c r="A468" s="33" t="s">
        <v>13</v>
      </c>
      <c r="B468" s="33"/>
      <c r="C468" s="34"/>
      <c r="D468" s="1"/>
      <c r="E468" s="35" t="s">
        <v>53</v>
      </c>
      <c r="F468" s="36"/>
      <c r="G468" s="34">
        <f>+F468*C477</f>
        <v>0</v>
      </c>
    </row>
    <row r="469" spans="1:7">
      <c r="A469" s="33" t="s">
        <v>14</v>
      </c>
      <c r="B469" s="33"/>
      <c r="C469" s="34"/>
      <c r="D469" s="1"/>
      <c r="E469" s="38" t="s">
        <v>15</v>
      </c>
      <c r="F469" s="8"/>
      <c r="G469" s="34"/>
    </row>
    <row r="470" spans="1:7">
      <c r="A470" s="33" t="s">
        <v>54</v>
      </c>
      <c r="B470" s="33"/>
      <c r="C470" s="34"/>
      <c r="D470" s="1"/>
      <c r="E470" s="38" t="s">
        <v>16</v>
      </c>
      <c r="F470" s="39"/>
      <c r="G470" s="34">
        <f>+C477*F470</f>
        <v>0</v>
      </c>
    </row>
    <row r="471" spans="1:7">
      <c r="A471" s="33" t="s">
        <v>18</v>
      </c>
      <c r="B471" s="33"/>
      <c r="C471" s="34"/>
      <c r="D471" s="1"/>
      <c r="E471" s="38"/>
      <c r="F471" s="41"/>
      <c r="G471" s="34"/>
    </row>
    <row r="472" spans="1:7">
      <c r="A472" s="33" t="s">
        <v>20</v>
      </c>
      <c r="B472" s="33"/>
      <c r="C472" s="34">
        <f>SUM(C467:C471)</f>
        <v>5000000</v>
      </c>
      <c r="D472" s="1"/>
      <c r="E472" s="38" t="s">
        <v>21</v>
      </c>
      <c r="F472" s="42"/>
      <c r="G472" s="34">
        <f>+C477*F472</f>
        <v>0</v>
      </c>
    </row>
    <row r="473" spans="1:7">
      <c r="A473" s="33" t="s">
        <v>23</v>
      </c>
      <c r="B473" s="33"/>
      <c r="C473" s="34"/>
      <c r="D473" s="1"/>
      <c r="E473" s="38" t="s">
        <v>24</v>
      </c>
      <c r="F473" s="8"/>
      <c r="G473" s="34"/>
    </row>
    <row r="474" spans="1:7">
      <c r="A474" s="44" t="s">
        <v>68</v>
      </c>
      <c r="B474" s="38"/>
      <c r="C474" s="34"/>
      <c r="D474" s="1"/>
      <c r="E474" s="46" t="s">
        <v>25</v>
      </c>
      <c r="F474" s="47">
        <f>+C477</f>
        <v>5000000</v>
      </c>
      <c r="G474" s="34">
        <f>+F476*'tabla iut'!E150-'tabla iut'!F150</f>
        <v>434633.76</v>
      </c>
    </row>
    <row r="475" spans="1:7">
      <c r="A475" s="33" t="s">
        <v>27</v>
      </c>
      <c r="B475" s="33"/>
      <c r="C475" s="34"/>
      <c r="D475" s="1"/>
      <c r="E475" s="38"/>
      <c r="F475" s="119">
        <f>-G468-G470-G472</f>
        <v>0</v>
      </c>
      <c r="G475" s="34"/>
    </row>
    <row r="476" spans="1:7">
      <c r="A476" s="38"/>
      <c r="B476" s="38"/>
      <c r="C476" s="48"/>
      <c r="D476" s="1"/>
      <c r="E476" s="38"/>
      <c r="F476" s="119">
        <f>+F474+F475</f>
        <v>5000000</v>
      </c>
      <c r="G476" s="34"/>
    </row>
    <row r="477" spans="1:7">
      <c r="A477" s="50" t="s">
        <v>28</v>
      </c>
      <c r="B477" s="50"/>
      <c r="C477" s="51">
        <f>SUM(C472:C476)</f>
        <v>5000000</v>
      </c>
      <c r="D477" s="1"/>
      <c r="E477" s="52" t="s">
        <v>29</v>
      </c>
      <c r="F477" s="53"/>
      <c r="G477" s="51">
        <f>SUM(G468:G476)</f>
        <v>434633.76</v>
      </c>
    </row>
    <row r="478" spans="1:7">
      <c r="A478" s="45" t="s">
        <v>30</v>
      </c>
      <c r="B478" s="45"/>
      <c r="C478" s="34"/>
      <c r="D478" s="1"/>
      <c r="E478" s="38"/>
      <c r="F478" s="8"/>
      <c r="G478" s="34"/>
    </row>
    <row r="479" spans="1:7">
      <c r="A479" s="45" t="s">
        <v>31</v>
      </c>
      <c r="B479" s="45"/>
      <c r="C479" s="34"/>
      <c r="D479" s="1"/>
      <c r="E479" s="33"/>
      <c r="F479" s="8"/>
      <c r="G479" s="34"/>
    </row>
    <row r="480" spans="1:7">
      <c r="A480" s="45" t="s">
        <v>33</v>
      </c>
      <c r="B480" s="45"/>
      <c r="C480" s="54">
        <v>100000</v>
      </c>
      <c r="D480" s="1"/>
      <c r="E480" s="38"/>
      <c r="F480" s="8"/>
      <c r="G480" s="34"/>
    </row>
    <row r="481" spans="1:7">
      <c r="A481" s="45" t="s">
        <v>34</v>
      </c>
      <c r="B481" s="45"/>
      <c r="C481" s="34">
        <f>+C480</f>
        <v>100000</v>
      </c>
      <c r="D481" s="1"/>
      <c r="E481" s="38"/>
      <c r="F481" s="8"/>
      <c r="G481" s="34"/>
    </row>
    <row r="482" spans="1:7">
      <c r="A482" s="45"/>
      <c r="B482" s="45"/>
      <c r="C482" s="34"/>
      <c r="D482" s="1"/>
      <c r="E482" s="38"/>
      <c r="F482" s="8"/>
      <c r="G482" s="34"/>
    </row>
    <row r="483" spans="1:7">
      <c r="A483" s="55" t="s">
        <v>36</v>
      </c>
      <c r="B483" s="55"/>
      <c r="C483" s="51">
        <f>SUM(C479:C482)</f>
        <v>200000</v>
      </c>
      <c r="D483" s="1"/>
      <c r="E483" s="52" t="s">
        <v>37</v>
      </c>
      <c r="F483" s="53"/>
      <c r="G483" s="51">
        <f>SUM(G478:G482)</f>
        <v>0</v>
      </c>
    </row>
    <row r="484" spans="1:7">
      <c r="A484" s="45"/>
      <c r="B484" s="45"/>
      <c r="C484" s="34"/>
      <c r="D484" s="1"/>
      <c r="E484" s="38"/>
      <c r="F484" s="8"/>
      <c r="G484" s="34"/>
    </row>
    <row r="485" spans="1:7">
      <c r="A485" s="45"/>
      <c r="B485" s="45"/>
      <c r="C485" s="34"/>
      <c r="D485" s="1"/>
      <c r="E485" s="38"/>
      <c r="F485" s="8"/>
      <c r="G485" s="34"/>
    </row>
    <row r="486" spans="1:7">
      <c r="A486" s="57"/>
      <c r="B486" s="57"/>
      <c r="C486" s="48"/>
      <c r="D486" s="1"/>
      <c r="E486" s="38"/>
      <c r="F486" s="8"/>
      <c r="G486" s="48"/>
    </row>
    <row r="487" spans="1:7">
      <c r="A487" s="52" t="s">
        <v>38</v>
      </c>
      <c r="B487" s="52"/>
      <c r="C487" s="51">
        <f>+C477+C483</f>
        <v>5200000</v>
      </c>
      <c r="D487" s="1"/>
      <c r="E487" s="52" t="s">
        <v>39</v>
      </c>
      <c r="F487" s="53"/>
      <c r="G487" s="51">
        <f>+G477+G483+G484+G485</f>
        <v>434633.76</v>
      </c>
    </row>
    <row r="488" spans="1:7">
      <c r="A488" s="38"/>
      <c r="B488" s="1"/>
      <c r="C488" s="58"/>
      <c r="D488" s="1"/>
      <c r="E488" s="52" t="s">
        <v>40</v>
      </c>
      <c r="F488" s="59"/>
      <c r="G488" s="51">
        <f>+C487-G487</f>
        <v>4765366.24</v>
      </c>
    </row>
    <row r="489" spans="1:7">
      <c r="A489" s="60" t="s">
        <v>41</v>
      </c>
      <c r="B489" s="1"/>
      <c r="C489" s="58"/>
      <c r="D489" s="1"/>
      <c r="E489" s="60"/>
      <c r="F489" s="60"/>
      <c r="G489" s="61"/>
    </row>
    <row r="490" spans="1:7">
      <c r="A490" s="62" t="s">
        <v>42</v>
      </c>
      <c r="B490" s="63">
        <v>9.2999999999999992E-3</v>
      </c>
      <c r="C490" s="64">
        <f>+C477*B490</f>
        <v>46499.999999999993</v>
      </c>
      <c r="D490" s="1"/>
      <c r="E490" s="60"/>
      <c r="F490" s="60"/>
      <c r="G490" s="61"/>
    </row>
    <row r="491" spans="1:7">
      <c r="A491" s="38" t="s">
        <v>43</v>
      </c>
      <c r="B491" s="65">
        <v>1.47E-2</v>
      </c>
      <c r="C491" s="66">
        <f>+C477*B491</f>
        <v>73500</v>
      </c>
      <c r="D491" s="1"/>
      <c r="E491" s="60"/>
      <c r="F491" s="60"/>
      <c r="G491" s="61"/>
    </row>
    <row r="492" spans="1:7">
      <c r="A492" s="38" t="s">
        <v>44</v>
      </c>
      <c r="B492" s="65">
        <v>2.4E-2</v>
      </c>
      <c r="C492" s="66">
        <f>+C477*B492</f>
        <v>120000</v>
      </c>
      <c r="D492" s="1"/>
      <c r="E492" s="60"/>
      <c r="F492" s="60"/>
      <c r="G492" s="61"/>
    </row>
    <row r="493" spans="1:7">
      <c r="A493" s="67" t="s">
        <v>45</v>
      </c>
      <c r="B493" s="68">
        <f>SUM(B490:B492)</f>
        <v>4.8000000000000001E-2</v>
      </c>
      <c r="C493" s="69">
        <f>SUM(C490:C492)</f>
        <v>240000</v>
      </c>
      <c r="D493" s="1"/>
      <c r="E493" s="60"/>
      <c r="F493" s="60"/>
      <c r="G493" s="61"/>
    </row>
    <row r="494" spans="1:7" ht="12.75" thickBot="1">
      <c r="A494" s="1"/>
      <c r="B494" s="70"/>
      <c r="C494" s="58"/>
      <c r="D494" s="1"/>
      <c r="E494" s="60"/>
      <c r="F494" s="60"/>
      <c r="G494" s="61"/>
    </row>
    <row r="495" spans="1:7" ht="12.75" thickBot="1">
      <c r="A495" s="71" t="s">
        <v>46</v>
      </c>
      <c r="B495" s="72"/>
      <c r="C495" s="73">
        <f>+C487+C493</f>
        <v>5440000</v>
      </c>
      <c r="D495" s="1"/>
      <c r="E495" s="60"/>
      <c r="F495" s="60"/>
      <c r="G495" s="61"/>
    </row>
    <row r="496" spans="1:7">
      <c r="A496" s="74"/>
      <c r="B496" s="75"/>
      <c r="C496" s="76"/>
      <c r="D496" s="75"/>
      <c r="E496" s="75"/>
      <c r="F496" s="75"/>
      <c r="G496" s="77"/>
    </row>
  </sheetData>
  <mergeCells count="61">
    <mergeCell ref="A458:G458"/>
    <mergeCell ref="A459:G459"/>
    <mergeCell ref="A466:C466"/>
    <mergeCell ref="E466:G466"/>
    <mergeCell ref="W19:AA19"/>
    <mergeCell ref="A417:G417"/>
    <mergeCell ref="A418:G418"/>
    <mergeCell ref="A419:G419"/>
    <mergeCell ref="A426:C426"/>
    <mergeCell ref="E426:G426"/>
    <mergeCell ref="A457:G457"/>
    <mergeCell ref="A346:C346"/>
    <mergeCell ref="E346:G346"/>
    <mergeCell ref="A377:G377"/>
    <mergeCell ref="A378:G378"/>
    <mergeCell ref="A379:G379"/>
    <mergeCell ref="A386:C386"/>
    <mergeCell ref="E386:G386"/>
    <mergeCell ref="A299:G299"/>
    <mergeCell ref="A306:C306"/>
    <mergeCell ref="E306:G306"/>
    <mergeCell ref="A337:G337"/>
    <mergeCell ref="A338:G338"/>
    <mergeCell ref="A339:G339"/>
    <mergeCell ref="A258:G258"/>
    <mergeCell ref="A259:G259"/>
    <mergeCell ref="A266:C266"/>
    <mergeCell ref="E266:G266"/>
    <mergeCell ref="A297:G297"/>
    <mergeCell ref="A298:G298"/>
    <mergeCell ref="A217:G217"/>
    <mergeCell ref="A218:G218"/>
    <mergeCell ref="A219:G219"/>
    <mergeCell ref="A226:C226"/>
    <mergeCell ref="E226:G226"/>
    <mergeCell ref="A257:G257"/>
    <mergeCell ref="A146:C146"/>
    <mergeCell ref="E146:G146"/>
    <mergeCell ref="A177:G177"/>
    <mergeCell ref="A178:G178"/>
    <mergeCell ref="A179:G179"/>
    <mergeCell ref="A186:C186"/>
    <mergeCell ref="E186:G186"/>
    <mergeCell ref="A99:G99"/>
    <mergeCell ref="A106:C106"/>
    <mergeCell ref="E106:G106"/>
    <mergeCell ref="A137:G137"/>
    <mergeCell ref="A138:G138"/>
    <mergeCell ref="A139:G139"/>
    <mergeCell ref="A58:G58"/>
    <mergeCell ref="A59:G59"/>
    <mergeCell ref="A66:C66"/>
    <mergeCell ref="E66:G66"/>
    <mergeCell ref="A97:G97"/>
    <mergeCell ref="A98:G98"/>
    <mergeCell ref="A1:G1"/>
    <mergeCell ref="A2:G2"/>
    <mergeCell ref="A3:G3"/>
    <mergeCell ref="A10:C10"/>
    <mergeCell ref="E10:G10"/>
    <mergeCell ref="A57:G57"/>
  </mergeCells>
  <printOptions horizontalCentered="1" verticalCentered="1"/>
  <pageMargins left="0.78740157480314965" right="0.78740157480314965" top="0.98425196850393704" bottom="0.98425196850393704" header="0" footer="0"/>
  <pageSetup scale="87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86" zoomScaleNormal="86" workbookViewId="0">
      <selection activeCell="N45" sqref="N45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0" max="10" width="12.5703125" bestFit="1" customWidth="1"/>
    <col min="16" max="16" width="12.5703125" bestFit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1" spans="1:11">
      <c r="A1" s="125" t="s">
        <v>90</v>
      </c>
    </row>
    <row r="2" spans="1:11">
      <c r="A2" s="125"/>
    </row>
    <row r="3" spans="1:11">
      <c r="A3" s="126"/>
      <c r="B3" s="127" t="s">
        <v>91</v>
      </c>
      <c r="C3" s="127"/>
      <c r="D3" s="127"/>
      <c r="E3" s="127"/>
    </row>
    <row r="4" spans="1:11">
      <c r="A4" s="128" t="s">
        <v>92</v>
      </c>
      <c r="B4" s="129" t="s">
        <v>110</v>
      </c>
      <c r="C4" s="129" t="s">
        <v>111</v>
      </c>
      <c r="D4" s="130">
        <v>3</v>
      </c>
      <c r="E4" s="130">
        <v>4</v>
      </c>
      <c r="F4" s="130">
        <v>5</v>
      </c>
      <c r="G4" s="130">
        <v>6</v>
      </c>
      <c r="H4" s="129" t="s">
        <v>93</v>
      </c>
    </row>
    <row r="5" spans="1:11">
      <c r="A5" s="128" t="s">
        <v>94</v>
      </c>
      <c r="B5" s="131">
        <v>2700000</v>
      </c>
      <c r="C5" s="131">
        <v>300000</v>
      </c>
      <c r="D5" s="131"/>
      <c r="E5" s="131"/>
      <c r="F5" s="132"/>
      <c r="G5" s="132"/>
      <c r="H5" s="132">
        <f>SUM(B5:G5)</f>
        <v>3000000</v>
      </c>
    </row>
    <row r="6" spans="1:11">
      <c r="A6" s="128" t="s">
        <v>95</v>
      </c>
      <c r="B6" s="131">
        <v>2700000</v>
      </c>
      <c r="C6" s="131">
        <v>300000</v>
      </c>
      <c r="D6" s="131"/>
      <c r="E6" s="131"/>
      <c r="F6" s="132"/>
      <c r="G6" s="132"/>
      <c r="H6" s="132">
        <f t="shared" ref="H6:H16" si="0">SUM(B6:G6)</f>
        <v>3000000</v>
      </c>
    </row>
    <row r="7" spans="1:11">
      <c r="A7" s="128" t="s">
        <v>96</v>
      </c>
      <c r="B7" s="131">
        <v>2700000</v>
      </c>
      <c r="C7" s="131">
        <v>300000</v>
      </c>
      <c r="D7" s="131"/>
      <c r="E7" s="131"/>
      <c r="F7" s="132"/>
      <c r="G7" s="132"/>
      <c r="H7" s="132">
        <f t="shared" si="0"/>
        <v>3000000</v>
      </c>
      <c r="K7">
        <f>3000*90%</f>
        <v>2700</v>
      </c>
    </row>
    <row r="8" spans="1:11">
      <c r="A8" s="128" t="s">
        <v>97</v>
      </c>
      <c r="B8" s="131">
        <v>2700000</v>
      </c>
      <c r="C8" s="131">
        <v>300000</v>
      </c>
      <c r="D8" s="131"/>
      <c r="E8" s="131"/>
      <c r="F8" s="132"/>
      <c r="G8" s="132"/>
      <c r="H8" s="132">
        <f t="shared" si="0"/>
        <v>3000000</v>
      </c>
    </row>
    <row r="9" spans="1:11">
      <c r="A9" s="128" t="s">
        <v>98</v>
      </c>
      <c r="B9" s="131">
        <v>2700000</v>
      </c>
      <c r="C9" s="131">
        <v>300000</v>
      </c>
      <c r="D9" s="131"/>
      <c r="E9" s="131"/>
      <c r="F9" s="132"/>
      <c r="G9" s="132"/>
      <c r="H9" s="132">
        <f t="shared" si="0"/>
        <v>3000000</v>
      </c>
    </row>
    <row r="10" spans="1:11">
      <c r="A10" s="128" t="s">
        <v>99</v>
      </c>
      <c r="B10" s="131">
        <v>2700000</v>
      </c>
      <c r="C10" s="131">
        <v>300000</v>
      </c>
      <c r="D10" s="131"/>
      <c r="E10" s="131"/>
      <c r="F10" s="132"/>
      <c r="G10" s="132"/>
      <c r="H10" s="132">
        <f t="shared" si="0"/>
        <v>3000000</v>
      </c>
    </row>
    <row r="11" spans="1:11">
      <c r="A11" s="128" t="s">
        <v>100</v>
      </c>
      <c r="B11" s="131">
        <v>3700000</v>
      </c>
      <c r="C11" s="131">
        <v>400000</v>
      </c>
      <c r="D11" s="131"/>
      <c r="E11" s="131"/>
      <c r="F11" s="132"/>
      <c r="G11" s="132"/>
      <c r="H11" s="132">
        <f>SUM(B11:G11)</f>
        <v>4100000</v>
      </c>
    </row>
    <row r="12" spans="1:11">
      <c r="A12" s="128" t="s">
        <v>101</v>
      </c>
      <c r="B12" s="131">
        <v>3700000</v>
      </c>
      <c r="C12" s="131">
        <v>400000</v>
      </c>
      <c r="D12" s="131"/>
      <c r="E12" s="131"/>
      <c r="F12" s="132"/>
      <c r="G12" s="132"/>
      <c r="H12" s="132">
        <f t="shared" si="0"/>
        <v>4100000</v>
      </c>
      <c r="K12">
        <f>3700/0.9</f>
        <v>4111.1111111111113</v>
      </c>
    </row>
    <row r="13" spans="1:11">
      <c r="A13" s="128" t="s">
        <v>102</v>
      </c>
      <c r="B13" s="131">
        <v>3700000</v>
      </c>
      <c r="C13" s="131">
        <v>400000</v>
      </c>
      <c r="D13" s="131"/>
      <c r="E13" s="131"/>
      <c r="F13" s="132"/>
      <c r="G13" s="132"/>
      <c r="H13" s="132">
        <f t="shared" si="0"/>
        <v>4100000</v>
      </c>
    </row>
    <row r="14" spans="1:11">
      <c r="A14" s="128" t="s">
        <v>103</v>
      </c>
      <c r="B14" s="131">
        <v>5200000</v>
      </c>
      <c r="C14" s="131">
        <v>600000</v>
      </c>
      <c r="D14" s="131"/>
      <c r="E14" s="131"/>
      <c r="F14" s="132"/>
      <c r="G14" s="132"/>
      <c r="H14" s="132">
        <f t="shared" si="0"/>
        <v>5800000</v>
      </c>
    </row>
    <row r="15" spans="1:11">
      <c r="A15" s="128" t="s">
        <v>104</v>
      </c>
      <c r="B15" s="131">
        <f>+B14</f>
        <v>5200000</v>
      </c>
      <c r="C15" s="131">
        <f>+C14</f>
        <v>600000</v>
      </c>
      <c r="D15" s="131"/>
      <c r="E15" s="131"/>
      <c r="F15" s="132"/>
      <c r="G15" s="132"/>
      <c r="H15" s="132">
        <f t="shared" si="0"/>
        <v>5800000</v>
      </c>
      <c r="K15">
        <f>5200/0.9</f>
        <v>5777.7777777777774</v>
      </c>
    </row>
    <row r="16" spans="1:11">
      <c r="A16" s="128" t="s">
        <v>105</v>
      </c>
      <c r="B16" s="131">
        <f>+B15</f>
        <v>5200000</v>
      </c>
      <c r="C16" s="131">
        <f>+C15</f>
        <v>600000</v>
      </c>
      <c r="D16" s="131"/>
      <c r="E16" s="131"/>
      <c r="F16" s="132"/>
      <c r="G16" s="132"/>
      <c r="H16" s="132">
        <f t="shared" si="0"/>
        <v>5800000</v>
      </c>
      <c r="K16">
        <f>5800-5200</f>
        <v>600</v>
      </c>
    </row>
    <row r="17" spans="1:18" ht="15.75" thickBot="1">
      <c r="A17" s="133" t="s">
        <v>93</v>
      </c>
      <c r="B17" s="131">
        <f t="shared" ref="B17:H17" si="1">SUM(B5:B16)</f>
        <v>42900000</v>
      </c>
      <c r="C17" s="131">
        <f t="shared" si="1"/>
        <v>4800000</v>
      </c>
      <c r="D17" s="131">
        <f t="shared" si="1"/>
        <v>0</v>
      </c>
      <c r="E17" s="131">
        <f t="shared" si="1"/>
        <v>0</v>
      </c>
      <c r="F17" s="131">
        <f t="shared" si="1"/>
        <v>0</v>
      </c>
      <c r="G17" s="131">
        <f t="shared" si="1"/>
        <v>0</v>
      </c>
      <c r="H17" s="131">
        <f t="shared" si="1"/>
        <v>47700000</v>
      </c>
    </row>
    <row r="18" spans="1:18" ht="15.75" thickBot="1">
      <c r="H18" s="134">
        <f>SUM(B17:G17)</f>
        <v>47700000</v>
      </c>
    </row>
    <row r="22" spans="1:18">
      <c r="A22" s="125" t="s">
        <v>106</v>
      </c>
      <c r="B22" s="125"/>
      <c r="C22" s="125"/>
      <c r="D22" s="125"/>
      <c r="E22" s="125"/>
      <c r="F22" s="125"/>
      <c r="G22" s="125"/>
      <c r="H22" s="125"/>
    </row>
    <row r="23" spans="1:18">
      <c r="A23" s="125"/>
      <c r="B23" s="125"/>
      <c r="C23" s="125"/>
      <c r="D23" s="125"/>
      <c r="E23" s="125"/>
      <c r="F23" s="125"/>
      <c r="G23" s="125"/>
      <c r="H23" s="125"/>
      <c r="O23">
        <v>0</v>
      </c>
    </row>
    <row r="24" spans="1:18">
      <c r="A24" s="126"/>
      <c r="B24" s="127" t="s">
        <v>91</v>
      </c>
      <c r="C24" s="127"/>
      <c r="D24" s="127"/>
      <c r="E24" s="127"/>
      <c r="F24" s="126"/>
      <c r="G24" s="126"/>
      <c r="H24" s="126"/>
      <c r="I24" s="126"/>
      <c r="J24" s="135" t="s">
        <v>107</v>
      </c>
      <c r="K24" s="135"/>
      <c r="L24" s="135"/>
      <c r="M24" s="135"/>
    </row>
    <row r="25" spans="1:18">
      <c r="A25" s="128" t="s">
        <v>92</v>
      </c>
      <c r="B25" s="130" t="str">
        <f>+B4</f>
        <v>CARLOS</v>
      </c>
      <c r="C25" s="130" t="str">
        <f>+C4</f>
        <v>JUAN</v>
      </c>
      <c r="D25" s="130">
        <v>3</v>
      </c>
      <c r="E25" s="130">
        <v>4</v>
      </c>
      <c r="F25" s="130">
        <v>5</v>
      </c>
      <c r="G25" s="130">
        <v>6</v>
      </c>
      <c r="H25" s="136" t="s">
        <v>108</v>
      </c>
      <c r="I25" s="128" t="s">
        <v>109</v>
      </c>
      <c r="J25" s="130">
        <v>1</v>
      </c>
      <c r="K25" s="130">
        <v>2</v>
      </c>
      <c r="L25" s="130">
        <v>3</v>
      </c>
      <c r="M25" s="130">
        <v>4</v>
      </c>
      <c r="N25" s="130">
        <v>5</v>
      </c>
      <c r="O25" s="130">
        <v>6</v>
      </c>
      <c r="P25" s="137" t="str">
        <f>+H25</f>
        <v>total</v>
      </c>
    </row>
    <row r="26" spans="1:18">
      <c r="A26" s="128" t="s">
        <v>94</v>
      </c>
      <c r="B26" s="131">
        <f>+B5</f>
        <v>2700000</v>
      </c>
      <c r="C26" s="131">
        <f>+C5</f>
        <v>300000</v>
      </c>
      <c r="D26" s="131"/>
      <c r="E26" s="131"/>
      <c r="F26" s="131"/>
      <c r="G26" s="131"/>
      <c r="H26" s="131">
        <f>SUM(B26:G26)</f>
        <v>3000000</v>
      </c>
      <c r="I26" s="138">
        <v>1.0449999999999999</v>
      </c>
      <c r="J26" s="131">
        <f t="shared" ref="J26:J37" si="2">+B26*I26</f>
        <v>2821500</v>
      </c>
      <c r="K26" s="131">
        <f t="shared" ref="K26:K37" si="3">+I26*C26</f>
        <v>313500</v>
      </c>
      <c r="L26" s="131">
        <f t="shared" ref="L26:L37" si="4">+I26*D26</f>
        <v>0</v>
      </c>
      <c r="M26" s="131">
        <f t="shared" ref="M26:M37" si="5">+I26*E26</f>
        <v>0</v>
      </c>
      <c r="N26" s="132">
        <f>+F26*I26</f>
        <v>0</v>
      </c>
      <c r="O26" s="132">
        <f>+G26*I26</f>
        <v>0</v>
      </c>
      <c r="P26" s="132">
        <f>SUM(J26:O26)</f>
        <v>3135000</v>
      </c>
      <c r="R26">
        <f>+J26*0.11111</f>
        <v>313496.86499999999</v>
      </c>
    </row>
    <row r="27" spans="1:18">
      <c r="A27" s="128" t="s">
        <v>95</v>
      </c>
      <c r="B27" s="131">
        <f t="shared" ref="B27:C37" si="6">+B6</f>
        <v>2700000</v>
      </c>
      <c r="C27" s="131">
        <f t="shared" si="6"/>
        <v>300000</v>
      </c>
      <c r="D27" s="131"/>
      <c r="E27" s="131"/>
      <c r="F27" s="131"/>
      <c r="G27" s="131"/>
      <c r="H27" s="131">
        <f t="shared" ref="H27:H38" si="7">SUM(B27:G27)</f>
        <v>3000000</v>
      </c>
      <c r="I27" s="138">
        <v>1.0369999999999999</v>
      </c>
      <c r="J27" s="131">
        <f t="shared" si="2"/>
        <v>2799900</v>
      </c>
      <c r="K27" s="131">
        <f t="shared" si="3"/>
        <v>311100</v>
      </c>
      <c r="L27" s="131">
        <f t="shared" si="4"/>
        <v>0</v>
      </c>
      <c r="M27" s="131">
        <f t="shared" si="5"/>
        <v>0</v>
      </c>
      <c r="N27" s="132">
        <f t="shared" ref="N27:N37" si="8">+F27*I27</f>
        <v>0</v>
      </c>
      <c r="O27" s="132">
        <f t="shared" ref="O27:O37" si="9">+G27*I27</f>
        <v>0</v>
      </c>
      <c r="P27" s="132">
        <f t="shared" ref="P27:P37" si="10">SUM(J27:O27)</f>
        <v>3111000</v>
      </c>
    </row>
    <row r="28" spans="1:18">
      <c r="A28" s="128" t="s">
        <v>96</v>
      </c>
      <c r="B28" s="131">
        <f t="shared" si="6"/>
        <v>2700000</v>
      </c>
      <c r="C28" s="131">
        <f t="shared" si="6"/>
        <v>300000</v>
      </c>
      <c r="D28" s="131"/>
      <c r="E28" s="131"/>
      <c r="F28" s="131"/>
      <c r="G28" s="131"/>
      <c r="H28" s="131">
        <f t="shared" si="7"/>
        <v>3000000</v>
      </c>
      <c r="I28" s="138">
        <v>1.0369999999999999</v>
      </c>
      <c r="J28" s="131">
        <f t="shared" si="2"/>
        <v>2799900</v>
      </c>
      <c r="K28" s="131">
        <f t="shared" si="3"/>
        <v>311100</v>
      </c>
      <c r="L28" s="131">
        <f t="shared" si="4"/>
        <v>0</v>
      </c>
      <c r="M28" s="131">
        <f t="shared" si="5"/>
        <v>0</v>
      </c>
      <c r="N28" s="132">
        <f t="shared" si="8"/>
        <v>0</v>
      </c>
      <c r="O28" s="132">
        <f t="shared" si="9"/>
        <v>0</v>
      </c>
      <c r="P28" s="132">
        <f t="shared" si="10"/>
        <v>3111000</v>
      </c>
    </row>
    <row r="29" spans="1:18">
      <c r="A29" s="128" t="s">
        <v>97</v>
      </c>
      <c r="B29" s="131">
        <f t="shared" si="6"/>
        <v>2700000</v>
      </c>
      <c r="C29" s="131">
        <f t="shared" si="6"/>
        <v>300000</v>
      </c>
      <c r="D29" s="131"/>
      <c r="E29" s="131"/>
      <c r="F29" s="131"/>
      <c r="G29" s="131"/>
      <c r="H29" s="131">
        <f t="shared" si="7"/>
        <v>3000000</v>
      </c>
      <c r="I29" s="138">
        <v>1.026</v>
      </c>
      <c r="J29" s="131">
        <f t="shared" si="2"/>
        <v>2770200</v>
      </c>
      <c r="K29" s="131">
        <f t="shared" si="3"/>
        <v>307800</v>
      </c>
      <c r="L29" s="131">
        <f t="shared" si="4"/>
        <v>0</v>
      </c>
      <c r="M29" s="131">
        <f t="shared" si="5"/>
        <v>0</v>
      </c>
      <c r="N29" s="132">
        <f t="shared" si="8"/>
        <v>0</v>
      </c>
      <c r="O29" s="132">
        <f t="shared" si="9"/>
        <v>0</v>
      </c>
      <c r="P29" s="132">
        <f t="shared" si="10"/>
        <v>3078000</v>
      </c>
    </row>
    <row r="30" spans="1:18">
      <c r="A30" s="128" t="s">
        <v>98</v>
      </c>
      <c r="B30" s="131">
        <f t="shared" si="6"/>
        <v>2700000</v>
      </c>
      <c r="C30" s="131">
        <f t="shared" si="6"/>
        <v>300000</v>
      </c>
      <c r="D30" s="131"/>
      <c r="E30" s="131"/>
      <c r="F30" s="131"/>
      <c r="G30" s="131"/>
      <c r="H30" s="131">
        <f t="shared" si="7"/>
        <v>3000000</v>
      </c>
      <c r="I30" s="138">
        <v>1.0229999999999999</v>
      </c>
      <c r="J30" s="131">
        <f t="shared" si="2"/>
        <v>2762099.9999999995</v>
      </c>
      <c r="K30" s="131">
        <f t="shared" si="3"/>
        <v>306900</v>
      </c>
      <c r="L30" s="131">
        <f t="shared" si="4"/>
        <v>0</v>
      </c>
      <c r="M30" s="131">
        <f t="shared" si="5"/>
        <v>0</v>
      </c>
      <c r="N30" s="132">
        <f t="shared" si="8"/>
        <v>0</v>
      </c>
      <c r="O30" s="132">
        <f t="shared" si="9"/>
        <v>0</v>
      </c>
      <c r="P30" s="132">
        <f t="shared" si="10"/>
        <v>3068999.9999999995</v>
      </c>
    </row>
    <row r="31" spans="1:18">
      <c r="A31" s="128" t="s">
        <v>99</v>
      </c>
      <c r="B31" s="131">
        <f t="shared" si="6"/>
        <v>2700000</v>
      </c>
      <c r="C31" s="131">
        <f t="shared" si="6"/>
        <v>300000</v>
      </c>
      <c r="D31" s="131"/>
      <c r="E31" s="131"/>
      <c r="F31" s="131"/>
      <c r="G31" s="131"/>
      <c r="H31" s="131">
        <f t="shared" si="7"/>
        <v>3000000</v>
      </c>
      <c r="I31" s="138">
        <v>1.022</v>
      </c>
      <c r="J31" s="131">
        <f t="shared" si="2"/>
        <v>2759400</v>
      </c>
      <c r="K31" s="131">
        <f t="shared" si="3"/>
        <v>306600</v>
      </c>
      <c r="L31" s="131">
        <f t="shared" si="4"/>
        <v>0</v>
      </c>
      <c r="M31" s="131">
        <f t="shared" si="5"/>
        <v>0</v>
      </c>
      <c r="N31" s="132">
        <f t="shared" si="8"/>
        <v>0</v>
      </c>
      <c r="O31" s="132">
        <f t="shared" si="9"/>
        <v>0</v>
      </c>
      <c r="P31" s="132">
        <f t="shared" si="10"/>
        <v>3066000</v>
      </c>
    </row>
    <row r="32" spans="1:18">
      <c r="A32" s="128" t="s">
        <v>100</v>
      </c>
      <c r="B32" s="131">
        <f t="shared" si="6"/>
        <v>3700000</v>
      </c>
      <c r="C32" s="131">
        <f t="shared" si="6"/>
        <v>400000</v>
      </c>
      <c r="D32" s="131"/>
      <c r="E32" s="131"/>
      <c r="F32" s="131"/>
      <c r="G32" s="131"/>
      <c r="H32" s="131">
        <f t="shared" si="7"/>
        <v>4100000</v>
      </c>
      <c r="I32" s="138">
        <v>1.0229999999999999</v>
      </c>
      <c r="J32" s="131">
        <f t="shared" si="2"/>
        <v>3785099.9999999995</v>
      </c>
      <c r="K32" s="131">
        <f t="shared" si="3"/>
        <v>409199.99999999994</v>
      </c>
      <c r="L32" s="131">
        <f t="shared" si="4"/>
        <v>0</v>
      </c>
      <c r="M32" s="131">
        <f t="shared" si="5"/>
        <v>0</v>
      </c>
      <c r="N32" s="132">
        <f t="shared" si="8"/>
        <v>0</v>
      </c>
      <c r="O32" s="132">
        <f t="shared" si="9"/>
        <v>0</v>
      </c>
      <c r="P32" s="132">
        <f t="shared" si="10"/>
        <v>4194299.9999999995</v>
      </c>
    </row>
    <row r="33" spans="1:16">
      <c r="A33" s="128" t="s">
        <v>101</v>
      </c>
      <c r="B33" s="131">
        <f t="shared" si="6"/>
        <v>3700000</v>
      </c>
      <c r="C33" s="131">
        <f t="shared" si="6"/>
        <v>400000</v>
      </c>
      <c r="D33" s="131"/>
      <c r="E33" s="131"/>
      <c r="F33" s="131"/>
      <c r="G33" s="131"/>
      <c r="H33" s="131">
        <f t="shared" si="7"/>
        <v>4100000</v>
      </c>
      <c r="I33" s="138">
        <v>1.02</v>
      </c>
      <c r="J33" s="131">
        <f t="shared" si="2"/>
        <v>3774000</v>
      </c>
      <c r="K33" s="131">
        <f t="shared" si="3"/>
        <v>408000</v>
      </c>
      <c r="L33" s="131">
        <f t="shared" si="4"/>
        <v>0</v>
      </c>
      <c r="M33" s="131">
        <f t="shared" si="5"/>
        <v>0</v>
      </c>
      <c r="N33" s="132">
        <f t="shared" si="8"/>
        <v>0</v>
      </c>
      <c r="O33" s="132">
        <f t="shared" si="9"/>
        <v>0</v>
      </c>
      <c r="P33" s="132">
        <f t="shared" si="10"/>
        <v>4182000</v>
      </c>
    </row>
    <row r="34" spans="1:16">
      <c r="A34" s="128" t="s">
        <v>102</v>
      </c>
      <c r="B34" s="131">
        <f t="shared" si="6"/>
        <v>3700000</v>
      </c>
      <c r="C34" s="131">
        <f t="shared" si="6"/>
        <v>400000</v>
      </c>
      <c r="D34" s="131"/>
      <c r="E34" s="131"/>
      <c r="F34" s="131"/>
      <c r="G34" s="131"/>
      <c r="H34" s="131">
        <f t="shared" si="7"/>
        <v>4100000</v>
      </c>
      <c r="I34" s="138">
        <v>1.0189999999999999</v>
      </c>
      <c r="J34" s="131">
        <f t="shared" si="2"/>
        <v>3770299.9999999995</v>
      </c>
      <c r="K34" s="131">
        <f t="shared" si="3"/>
        <v>407599.99999999994</v>
      </c>
      <c r="L34" s="131">
        <f t="shared" si="4"/>
        <v>0</v>
      </c>
      <c r="M34" s="131">
        <f t="shared" si="5"/>
        <v>0</v>
      </c>
      <c r="N34" s="132">
        <f t="shared" si="8"/>
        <v>0</v>
      </c>
      <c r="O34" s="132">
        <f t="shared" si="9"/>
        <v>0</v>
      </c>
      <c r="P34" s="132">
        <f t="shared" si="10"/>
        <v>4177899.9999999995</v>
      </c>
    </row>
    <row r="35" spans="1:16">
      <c r="A35" s="128" t="s">
        <v>103</v>
      </c>
      <c r="B35" s="131">
        <f t="shared" si="6"/>
        <v>5200000</v>
      </c>
      <c r="C35" s="131">
        <f t="shared" si="6"/>
        <v>600000</v>
      </c>
      <c r="D35" s="131"/>
      <c r="E35" s="131"/>
      <c r="F35" s="131"/>
      <c r="G35" s="131"/>
      <c r="H35" s="131">
        <f t="shared" si="7"/>
        <v>5800000</v>
      </c>
      <c r="I35" s="138">
        <v>1.012</v>
      </c>
      <c r="J35" s="131">
        <f t="shared" si="2"/>
        <v>5262400</v>
      </c>
      <c r="K35" s="131">
        <f t="shared" si="3"/>
        <v>607200</v>
      </c>
      <c r="L35" s="131">
        <f t="shared" si="4"/>
        <v>0</v>
      </c>
      <c r="M35" s="131">
        <f t="shared" si="5"/>
        <v>0</v>
      </c>
      <c r="N35" s="132">
        <f t="shared" si="8"/>
        <v>0</v>
      </c>
      <c r="O35" s="132">
        <f t="shared" si="9"/>
        <v>0</v>
      </c>
      <c r="P35" s="132">
        <f t="shared" si="10"/>
        <v>5869600</v>
      </c>
    </row>
    <row r="36" spans="1:16">
      <c r="A36" s="128" t="s">
        <v>104</v>
      </c>
      <c r="B36" s="131">
        <f t="shared" si="6"/>
        <v>5200000</v>
      </c>
      <c r="C36" s="131">
        <f t="shared" si="6"/>
        <v>600000</v>
      </c>
      <c r="D36" s="131"/>
      <c r="E36" s="131"/>
      <c r="F36" s="131"/>
      <c r="G36" s="131"/>
      <c r="H36" s="131">
        <f t="shared" si="7"/>
        <v>5800000</v>
      </c>
      <c r="I36" s="138">
        <v>1.0069999999999999</v>
      </c>
      <c r="J36" s="131">
        <f t="shared" si="2"/>
        <v>5236399.9999999991</v>
      </c>
      <c r="K36" s="131">
        <f t="shared" si="3"/>
        <v>604199.99999999988</v>
      </c>
      <c r="L36" s="131">
        <f t="shared" si="4"/>
        <v>0</v>
      </c>
      <c r="M36" s="131">
        <f t="shared" si="5"/>
        <v>0</v>
      </c>
      <c r="N36" s="132">
        <f t="shared" si="8"/>
        <v>0</v>
      </c>
      <c r="O36" s="132">
        <f t="shared" si="9"/>
        <v>0</v>
      </c>
      <c r="P36" s="132">
        <f t="shared" si="10"/>
        <v>5840599.9999999991</v>
      </c>
    </row>
    <row r="37" spans="1:16">
      <c r="A37" s="128" t="s">
        <v>105</v>
      </c>
      <c r="B37" s="131">
        <f t="shared" si="6"/>
        <v>5200000</v>
      </c>
      <c r="C37" s="131">
        <f t="shared" si="6"/>
        <v>600000</v>
      </c>
      <c r="D37" s="131"/>
      <c r="E37" s="131"/>
      <c r="F37" s="131"/>
      <c r="G37" s="131"/>
      <c r="H37" s="131">
        <f t="shared" si="7"/>
        <v>5800000</v>
      </c>
      <c r="I37" s="138">
        <v>1</v>
      </c>
      <c r="J37" s="131">
        <f t="shared" si="2"/>
        <v>5200000</v>
      </c>
      <c r="K37" s="131">
        <f t="shared" si="3"/>
        <v>600000</v>
      </c>
      <c r="L37" s="131">
        <f t="shared" si="4"/>
        <v>0</v>
      </c>
      <c r="M37" s="131">
        <f t="shared" si="5"/>
        <v>0</v>
      </c>
      <c r="N37" s="132">
        <f t="shared" si="8"/>
        <v>0</v>
      </c>
      <c r="O37" s="132">
        <f t="shared" si="9"/>
        <v>0</v>
      </c>
      <c r="P37" s="132">
        <f t="shared" si="10"/>
        <v>5800000</v>
      </c>
    </row>
    <row r="38" spans="1:16" ht="15.75" thickBot="1">
      <c r="A38" s="133" t="s">
        <v>93</v>
      </c>
      <c r="B38" s="131">
        <f t="shared" ref="B38:G38" si="11">SUM(B26:B37)</f>
        <v>42900000</v>
      </c>
      <c r="C38" s="131">
        <f t="shared" si="11"/>
        <v>4800000</v>
      </c>
      <c r="D38" s="131">
        <f t="shared" si="11"/>
        <v>0</v>
      </c>
      <c r="E38" s="131">
        <f t="shared" si="11"/>
        <v>0</v>
      </c>
      <c r="F38" s="131">
        <f t="shared" si="11"/>
        <v>0</v>
      </c>
      <c r="G38" s="131">
        <f t="shared" si="11"/>
        <v>0</v>
      </c>
      <c r="H38" s="139">
        <f t="shared" si="7"/>
        <v>47700000</v>
      </c>
      <c r="I38" s="140"/>
      <c r="J38" s="131">
        <f t="shared" ref="J38:P38" si="12">SUM(J26:J37)</f>
        <v>43741200</v>
      </c>
      <c r="K38" s="131">
        <f t="shared" si="12"/>
        <v>4893200</v>
      </c>
      <c r="L38" s="131">
        <f t="shared" si="12"/>
        <v>0</v>
      </c>
      <c r="M38" s="131">
        <f t="shared" si="12"/>
        <v>0</v>
      </c>
      <c r="N38" s="131">
        <f t="shared" si="12"/>
        <v>0</v>
      </c>
      <c r="O38" s="131">
        <f t="shared" si="12"/>
        <v>0</v>
      </c>
      <c r="P38" s="131">
        <f t="shared" si="12"/>
        <v>48634400</v>
      </c>
    </row>
    <row r="39" spans="1:16" ht="15.75" thickBot="1">
      <c r="H39" s="134">
        <f>SUM(H26:H37)</f>
        <v>47700000</v>
      </c>
      <c r="P39" s="134">
        <f>SUM(J38:O38)</f>
        <v>48634400</v>
      </c>
    </row>
  </sheetData>
  <mergeCells count="3">
    <mergeCell ref="B3:E3"/>
    <mergeCell ref="B24:E24"/>
    <mergeCell ref="J24:M24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4"/>
  <sheetViews>
    <sheetView topLeftCell="A130" workbookViewId="0">
      <selection activeCell="B142" sqref="B142:G154"/>
    </sheetView>
  </sheetViews>
  <sheetFormatPr baseColWidth="10" defaultRowHeight="15"/>
  <cols>
    <col min="2" max="2" width="13" bestFit="1" customWidth="1"/>
  </cols>
  <sheetData>
    <row r="2" spans="2:7" ht="24" thickBot="1">
      <c r="B2" s="100">
        <v>44927</v>
      </c>
    </row>
    <row r="3" spans="2:7" ht="15.75" thickBot="1">
      <c r="B3" s="114" t="s">
        <v>55</v>
      </c>
      <c r="C3" s="115"/>
      <c r="D3" s="115"/>
      <c r="E3" s="115"/>
      <c r="F3" s="115"/>
      <c r="G3" s="116"/>
    </row>
    <row r="4" spans="2:7" ht="68.25" thickBot="1">
      <c r="B4" s="94" t="s">
        <v>56</v>
      </c>
      <c r="C4" s="117" t="s">
        <v>57</v>
      </c>
      <c r="D4" s="118"/>
      <c r="E4" s="84" t="s">
        <v>58</v>
      </c>
      <c r="F4" s="84" t="s">
        <v>59</v>
      </c>
      <c r="G4" s="95" t="s">
        <v>60</v>
      </c>
    </row>
    <row r="5" spans="2:7" ht="15.75" thickBot="1">
      <c r="B5" s="94"/>
      <c r="C5" s="84" t="s">
        <v>61</v>
      </c>
      <c r="D5" s="84" t="s">
        <v>62</v>
      </c>
      <c r="E5" s="84"/>
      <c r="F5" s="84"/>
      <c r="G5" s="95"/>
    </row>
    <row r="6" spans="2:7" ht="15.75" thickBot="1">
      <c r="B6" s="85" t="s">
        <v>63</v>
      </c>
      <c r="C6" s="86" t="s">
        <v>64</v>
      </c>
      <c r="D6" s="87">
        <v>833881.5</v>
      </c>
      <c r="E6" s="88" t="s">
        <v>65</v>
      </c>
      <c r="F6" s="86" t="s">
        <v>64</v>
      </c>
      <c r="G6" s="88" t="s">
        <v>65</v>
      </c>
    </row>
    <row r="7" spans="2:7" ht="15.75" thickBot="1">
      <c r="B7" s="85"/>
      <c r="C7" s="87">
        <v>833881.51</v>
      </c>
      <c r="D7" s="87">
        <v>1853070</v>
      </c>
      <c r="E7" s="88">
        <v>0.04</v>
      </c>
      <c r="F7" s="87">
        <v>33355.26</v>
      </c>
      <c r="G7" s="89">
        <v>2.1999999999999999E-2</v>
      </c>
    </row>
    <row r="8" spans="2:7" ht="15.75" thickBot="1">
      <c r="B8" s="85"/>
      <c r="C8" s="87">
        <v>1853070.01</v>
      </c>
      <c r="D8" s="87">
        <v>3088450</v>
      </c>
      <c r="E8" s="88">
        <v>0.08</v>
      </c>
      <c r="F8" s="87">
        <v>107478.06</v>
      </c>
      <c r="G8" s="89">
        <v>4.5199999999999997E-2</v>
      </c>
    </row>
    <row r="9" spans="2:7" ht="15.75" thickBot="1">
      <c r="B9" s="85"/>
      <c r="C9" s="87">
        <v>3088450.01</v>
      </c>
      <c r="D9" s="87">
        <v>4323830</v>
      </c>
      <c r="E9" s="88">
        <v>0.13500000000000001</v>
      </c>
      <c r="F9" s="87">
        <v>277342.81</v>
      </c>
      <c r="G9" s="89">
        <v>7.0900000000000005E-2</v>
      </c>
    </row>
    <row r="10" spans="2:7" ht="15.75" thickBot="1">
      <c r="B10" s="91"/>
      <c r="C10" s="92">
        <v>4323830.01</v>
      </c>
      <c r="D10" s="92">
        <v>5559210</v>
      </c>
      <c r="E10" s="90">
        <v>0.23</v>
      </c>
      <c r="F10" s="92">
        <v>688106.66</v>
      </c>
      <c r="G10" s="93">
        <v>0.1062</v>
      </c>
    </row>
    <row r="11" spans="2:7" ht="15.75" thickBot="1">
      <c r="B11" s="96"/>
      <c r="C11" s="97">
        <v>5559210.0099999998</v>
      </c>
      <c r="D11" s="97">
        <v>7412280</v>
      </c>
      <c r="E11" s="98">
        <v>0.30399999999999999</v>
      </c>
      <c r="F11" s="97">
        <v>1099488.2</v>
      </c>
      <c r="G11" s="99"/>
    </row>
    <row r="13" spans="2:7" ht="24" thickBot="1">
      <c r="B13" s="120">
        <v>44958</v>
      </c>
    </row>
    <row r="14" spans="2:7" ht="15.75" thickBot="1">
      <c r="B14" s="114" t="s">
        <v>55</v>
      </c>
      <c r="C14" s="115"/>
      <c r="D14" s="115"/>
      <c r="E14" s="115"/>
      <c r="F14" s="115"/>
      <c r="G14" s="116"/>
    </row>
    <row r="15" spans="2:7" ht="68.25" thickBot="1">
      <c r="B15" s="94" t="s">
        <v>56</v>
      </c>
      <c r="C15" s="117" t="s">
        <v>57</v>
      </c>
      <c r="D15" s="118"/>
      <c r="E15" s="84" t="s">
        <v>58</v>
      </c>
      <c r="F15" s="84" t="s">
        <v>59</v>
      </c>
      <c r="G15" s="95" t="s">
        <v>60</v>
      </c>
    </row>
    <row r="16" spans="2:7" ht="15.75" thickBot="1">
      <c r="B16" s="94"/>
      <c r="C16" s="84" t="s">
        <v>61</v>
      </c>
      <c r="D16" s="84" t="s">
        <v>62</v>
      </c>
      <c r="E16" s="84"/>
      <c r="F16" s="84"/>
      <c r="G16" s="95"/>
    </row>
    <row r="17" spans="2:7" ht="15.75" thickBot="1">
      <c r="B17" s="85" t="s">
        <v>63</v>
      </c>
      <c r="C17" s="86" t="s">
        <v>64</v>
      </c>
      <c r="D17" s="87">
        <v>836379</v>
      </c>
      <c r="E17" s="88" t="s">
        <v>65</v>
      </c>
      <c r="F17" s="86" t="s">
        <v>64</v>
      </c>
      <c r="G17" s="88" t="s">
        <v>65</v>
      </c>
    </row>
    <row r="18" spans="2:7" ht="15.75" thickBot="1">
      <c r="B18" s="85"/>
      <c r="C18" s="87">
        <v>836379.01</v>
      </c>
      <c r="D18" s="87">
        <v>1858620</v>
      </c>
      <c r="E18" s="88">
        <v>0.04</v>
      </c>
      <c r="F18" s="87">
        <v>33455.160000000003</v>
      </c>
      <c r="G18" s="89">
        <v>2.1999999999999999E-2</v>
      </c>
    </row>
    <row r="19" spans="2:7" ht="15.75" thickBot="1">
      <c r="B19" s="85"/>
      <c r="C19" s="87">
        <v>1858620.01</v>
      </c>
      <c r="D19" s="87">
        <v>3097700</v>
      </c>
      <c r="E19" s="88">
        <v>0.08</v>
      </c>
      <c r="F19" s="87">
        <v>107799.96</v>
      </c>
      <c r="G19" s="89">
        <v>4.5199999999999997E-2</v>
      </c>
    </row>
    <row r="20" spans="2:7" ht="15.75" thickBot="1">
      <c r="B20" s="85"/>
      <c r="C20" s="87">
        <v>3097700.01</v>
      </c>
      <c r="D20" s="87">
        <v>4336780</v>
      </c>
      <c r="E20" s="88">
        <v>0.13500000000000001</v>
      </c>
      <c r="F20" s="87">
        <v>278173.46000000002</v>
      </c>
      <c r="G20" s="89">
        <v>7.0900000000000005E-2</v>
      </c>
    </row>
    <row r="21" spans="2:7" ht="15.75" thickBot="1">
      <c r="B21" s="91"/>
      <c r="C21" s="92">
        <v>4336780.01</v>
      </c>
      <c r="D21" s="92">
        <v>5575860</v>
      </c>
      <c r="E21" s="90">
        <v>0.23</v>
      </c>
      <c r="F21" s="92">
        <v>690167.56</v>
      </c>
      <c r="G21" s="93">
        <v>0.1062</v>
      </c>
    </row>
    <row r="22" spans="2:7" ht="15.75" thickBot="1">
      <c r="B22" s="85"/>
      <c r="C22" s="87">
        <v>5575860.0099999998</v>
      </c>
      <c r="D22" s="87">
        <v>7434480</v>
      </c>
      <c r="E22" s="88">
        <v>0.30399999999999999</v>
      </c>
      <c r="F22" s="87">
        <v>1102781.2</v>
      </c>
      <c r="G22" s="89">
        <v>0.15570000000000001</v>
      </c>
    </row>
    <row r="23" spans="2:7" ht="15.75" thickBot="1">
      <c r="B23" s="96"/>
      <c r="C23" s="97">
        <v>7434480.0099999998</v>
      </c>
      <c r="D23" s="97">
        <v>19205740</v>
      </c>
      <c r="E23" s="98">
        <v>0.35</v>
      </c>
      <c r="F23" s="97">
        <v>1444767.28</v>
      </c>
      <c r="G23" s="121">
        <v>0.27479999999999999</v>
      </c>
    </row>
    <row r="25" spans="2:7" ht="24" thickBot="1">
      <c r="B25" s="120">
        <v>44986</v>
      </c>
    </row>
    <row r="26" spans="2:7" ht="15.75" thickBot="1">
      <c r="B26" s="114" t="s">
        <v>55</v>
      </c>
      <c r="C26" s="115"/>
      <c r="D26" s="115"/>
      <c r="E26" s="115"/>
      <c r="F26" s="115"/>
      <c r="G26" s="116"/>
    </row>
    <row r="27" spans="2:7" ht="68.25" thickBot="1">
      <c r="B27" s="94" t="s">
        <v>56</v>
      </c>
      <c r="C27" s="117" t="s">
        <v>57</v>
      </c>
      <c r="D27" s="118"/>
      <c r="E27" s="84" t="s">
        <v>58</v>
      </c>
      <c r="F27" s="84" t="s">
        <v>59</v>
      </c>
      <c r="G27" s="95" t="s">
        <v>60</v>
      </c>
    </row>
    <row r="28" spans="2:7" ht="15.75" thickBot="1">
      <c r="B28" s="94"/>
      <c r="C28" s="84" t="s">
        <v>61</v>
      </c>
      <c r="D28" s="84" t="s">
        <v>62</v>
      </c>
      <c r="E28" s="84"/>
      <c r="F28" s="84"/>
      <c r="G28" s="95"/>
    </row>
    <row r="29" spans="2:7" ht="15.75" thickBot="1">
      <c r="B29" s="85" t="s">
        <v>63</v>
      </c>
      <c r="C29" s="86" t="s">
        <v>64</v>
      </c>
      <c r="D29" s="87">
        <v>843075</v>
      </c>
      <c r="E29" s="88" t="s">
        <v>65</v>
      </c>
      <c r="F29" s="86" t="s">
        <v>64</v>
      </c>
      <c r="G29" s="88" t="s">
        <v>65</v>
      </c>
    </row>
    <row r="30" spans="2:7" ht="15.75" thickBot="1">
      <c r="B30" s="85"/>
      <c r="C30" s="87">
        <v>843075.01</v>
      </c>
      <c r="D30" s="87">
        <v>1873500</v>
      </c>
      <c r="E30" s="88">
        <v>0.04</v>
      </c>
      <c r="F30" s="87">
        <v>33723</v>
      </c>
      <c r="G30" s="89">
        <v>2.1999999999999999E-2</v>
      </c>
    </row>
    <row r="31" spans="2:7" ht="15.75" thickBot="1">
      <c r="B31" s="85"/>
      <c r="C31" s="87">
        <v>1873500.01</v>
      </c>
      <c r="D31" s="87">
        <v>3122500</v>
      </c>
      <c r="E31" s="88">
        <v>0.08</v>
      </c>
      <c r="F31" s="87">
        <v>108663</v>
      </c>
      <c r="G31" s="89">
        <v>4.5199999999999997E-2</v>
      </c>
    </row>
    <row r="32" spans="2:7" ht="15.75" thickBot="1">
      <c r="B32" s="85"/>
      <c r="C32" s="87">
        <v>3122500.01</v>
      </c>
      <c r="D32" s="87">
        <v>4371500</v>
      </c>
      <c r="E32" s="88">
        <v>0.13500000000000001</v>
      </c>
      <c r="F32" s="87">
        <v>280400.5</v>
      </c>
      <c r="G32" s="89">
        <v>7.0900000000000005E-2</v>
      </c>
    </row>
    <row r="33" spans="2:7" ht="15.75" thickBot="1">
      <c r="B33" s="91"/>
      <c r="C33" s="92">
        <v>4371500.01</v>
      </c>
      <c r="D33" s="92">
        <v>5620500</v>
      </c>
      <c r="E33" s="90">
        <v>0.23</v>
      </c>
      <c r="F33" s="92">
        <v>695693</v>
      </c>
      <c r="G33" s="93">
        <v>0.1062</v>
      </c>
    </row>
    <row r="34" spans="2:7" ht="15.75" thickBot="1">
      <c r="B34" s="85"/>
      <c r="C34" s="87">
        <v>5620500.0099999998</v>
      </c>
      <c r="D34" s="87">
        <v>7494000</v>
      </c>
      <c r="E34" s="88">
        <v>0.30399999999999999</v>
      </c>
      <c r="F34" s="87">
        <v>1111610</v>
      </c>
      <c r="G34" s="89">
        <v>0.15570000000000001</v>
      </c>
    </row>
    <row r="35" spans="2:7" ht="15.75" thickBot="1">
      <c r="B35" s="85"/>
      <c r="C35" s="87">
        <v>7494000.0099999998</v>
      </c>
      <c r="D35" s="87">
        <v>19359500</v>
      </c>
      <c r="E35" s="88">
        <v>0.35</v>
      </c>
      <c r="F35" s="87">
        <v>1456334</v>
      </c>
      <c r="G35" s="89">
        <v>0.27479999999999999</v>
      </c>
    </row>
    <row r="36" spans="2:7" ht="23.25" thickBot="1">
      <c r="B36" s="96"/>
      <c r="C36" s="97">
        <v>19359500.010000002</v>
      </c>
      <c r="D36" s="123" t="s">
        <v>84</v>
      </c>
      <c r="E36" s="98">
        <v>0.4</v>
      </c>
      <c r="F36" s="97">
        <v>2424309</v>
      </c>
      <c r="G36" s="98" t="s">
        <v>85</v>
      </c>
    </row>
    <row r="38" spans="2:7" ht="24" thickBot="1">
      <c r="B38" s="120">
        <v>45017</v>
      </c>
    </row>
    <row r="39" spans="2:7" ht="15.75" thickBot="1">
      <c r="B39" s="114" t="s">
        <v>55</v>
      </c>
      <c r="C39" s="115"/>
      <c r="D39" s="115"/>
      <c r="E39" s="115"/>
      <c r="F39" s="115"/>
      <c r="G39" s="116"/>
    </row>
    <row r="40" spans="2:7" ht="68.25" thickBot="1">
      <c r="B40" s="94" t="s">
        <v>56</v>
      </c>
      <c r="C40" s="117" t="s">
        <v>57</v>
      </c>
      <c r="D40" s="118"/>
      <c r="E40" s="84" t="s">
        <v>58</v>
      </c>
      <c r="F40" s="84" t="s">
        <v>59</v>
      </c>
      <c r="G40" s="95" t="s">
        <v>60</v>
      </c>
    </row>
    <row r="41" spans="2:7" ht="15.75" thickBot="1">
      <c r="B41" s="94"/>
      <c r="C41" s="84" t="s">
        <v>61</v>
      </c>
      <c r="D41" s="84" t="s">
        <v>62</v>
      </c>
      <c r="E41" s="84"/>
      <c r="F41" s="84"/>
      <c r="G41" s="95"/>
    </row>
    <row r="42" spans="2:7" ht="15.75" thickBot="1">
      <c r="B42" s="85" t="s">
        <v>63</v>
      </c>
      <c r="C42" s="86" t="s">
        <v>64</v>
      </c>
      <c r="D42" s="87">
        <v>842238</v>
      </c>
      <c r="E42" s="88" t="s">
        <v>65</v>
      </c>
      <c r="F42" s="86" t="s">
        <v>64</v>
      </c>
      <c r="G42" s="88" t="s">
        <v>65</v>
      </c>
    </row>
    <row r="43" spans="2:7" ht="15.75" thickBot="1">
      <c r="B43" s="85"/>
      <c r="C43" s="87">
        <v>842238.01</v>
      </c>
      <c r="D43" s="87">
        <v>1871640</v>
      </c>
      <c r="E43" s="88">
        <v>0.04</v>
      </c>
      <c r="F43" s="87">
        <v>33689.519999999997</v>
      </c>
      <c r="G43" s="89">
        <v>2.1999999999999999E-2</v>
      </c>
    </row>
    <row r="44" spans="2:7" ht="15.75" thickBot="1">
      <c r="B44" s="85"/>
      <c r="C44" s="87">
        <v>1871640.01</v>
      </c>
      <c r="D44" s="87">
        <v>3119400</v>
      </c>
      <c r="E44" s="88">
        <v>0.08</v>
      </c>
      <c r="F44" s="87">
        <v>108555.12</v>
      </c>
      <c r="G44" s="89">
        <v>4.5199999999999997E-2</v>
      </c>
    </row>
    <row r="45" spans="2:7" ht="15.75" thickBot="1">
      <c r="B45" s="91"/>
      <c r="C45" s="92">
        <v>3119400.01</v>
      </c>
      <c r="D45" s="92">
        <v>4367160</v>
      </c>
      <c r="E45" s="90">
        <v>0.13500000000000001</v>
      </c>
      <c r="F45" s="92">
        <v>280122.12</v>
      </c>
      <c r="G45" s="93">
        <v>7.0900000000000005E-2</v>
      </c>
    </row>
    <row r="46" spans="2:7" ht="15.75" thickBot="1">
      <c r="B46" s="85"/>
      <c r="C46" s="87">
        <v>4367160.01</v>
      </c>
      <c r="D46" s="87">
        <v>5614920</v>
      </c>
      <c r="E46" s="88">
        <v>0.23</v>
      </c>
      <c r="F46" s="87">
        <v>695002.32</v>
      </c>
      <c r="G46" s="89">
        <v>0.1062</v>
      </c>
    </row>
    <row r="47" spans="2:7" ht="15.75" thickBot="1">
      <c r="B47" s="85"/>
      <c r="C47" s="87">
        <v>5614920.0099999998</v>
      </c>
      <c r="D47" s="87">
        <v>7486560</v>
      </c>
      <c r="E47" s="88">
        <v>0.30399999999999999</v>
      </c>
      <c r="F47" s="87">
        <v>1110506.3999999999</v>
      </c>
      <c r="G47" s="89">
        <v>0.15570000000000001</v>
      </c>
    </row>
    <row r="48" spans="2:7" ht="15.75" thickBot="1">
      <c r="B48" s="85"/>
      <c r="C48" s="87">
        <v>7486560.0099999998</v>
      </c>
      <c r="D48" s="87">
        <v>19340280</v>
      </c>
      <c r="E48" s="88">
        <v>0.35</v>
      </c>
      <c r="F48" s="87">
        <v>1454888.16</v>
      </c>
      <c r="G48" s="89">
        <v>0.27479999999999999</v>
      </c>
    </row>
    <row r="49" spans="2:7" ht="23.25" thickBot="1">
      <c r="B49" s="96"/>
      <c r="C49" s="97">
        <v>19340280.010000002</v>
      </c>
      <c r="D49" s="123" t="s">
        <v>84</v>
      </c>
      <c r="E49" s="98">
        <v>0.4</v>
      </c>
      <c r="F49" s="97">
        <v>2421902.16</v>
      </c>
      <c r="G49" s="98" t="s">
        <v>85</v>
      </c>
    </row>
    <row r="51" spans="2:7" ht="24" thickBot="1">
      <c r="B51" s="120">
        <v>45047</v>
      </c>
    </row>
    <row r="52" spans="2:7" ht="15.75" thickBot="1">
      <c r="B52" s="114" t="s">
        <v>55</v>
      </c>
      <c r="C52" s="115"/>
      <c r="D52" s="115"/>
      <c r="E52" s="115"/>
      <c r="F52" s="115"/>
      <c r="G52" s="116"/>
    </row>
    <row r="53" spans="2:7" ht="68.25" thickBot="1">
      <c r="B53" s="94" t="s">
        <v>56</v>
      </c>
      <c r="C53" s="117" t="s">
        <v>57</v>
      </c>
      <c r="D53" s="118"/>
      <c r="E53" s="84" t="s">
        <v>58</v>
      </c>
      <c r="F53" s="84" t="s">
        <v>59</v>
      </c>
      <c r="G53" s="95" t="s">
        <v>60</v>
      </c>
    </row>
    <row r="54" spans="2:7" ht="15.75" thickBot="1">
      <c r="B54" s="94"/>
      <c r="C54" s="84" t="s">
        <v>61</v>
      </c>
      <c r="D54" s="84" t="s">
        <v>62</v>
      </c>
      <c r="E54" s="84"/>
      <c r="F54" s="84"/>
      <c r="G54" s="95"/>
    </row>
    <row r="55" spans="2:7" ht="15.75" thickBot="1">
      <c r="B55" s="85" t="s">
        <v>63</v>
      </c>
      <c r="C55" s="86" t="s">
        <v>64</v>
      </c>
      <c r="D55" s="87">
        <v>851499</v>
      </c>
      <c r="E55" s="88" t="s">
        <v>65</v>
      </c>
      <c r="F55" s="86" t="s">
        <v>64</v>
      </c>
      <c r="G55" s="88" t="s">
        <v>65</v>
      </c>
    </row>
    <row r="56" spans="2:7" ht="15.75" thickBot="1">
      <c r="B56" s="85"/>
      <c r="C56" s="87">
        <v>851499.01</v>
      </c>
      <c r="D56" s="87">
        <v>1892220</v>
      </c>
      <c r="E56" s="88">
        <v>0.04</v>
      </c>
      <c r="F56" s="87">
        <v>34059.96</v>
      </c>
      <c r="G56" s="89">
        <v>2.1999999999999999E-2</v>
      </c>
    </row>
    <row r="57" spans="2:7" ht="15.75" thickBot="1">
      <c r="B57" s="85"/>
      <c r="C57" s="87">
        <v>1892220.01</v>
      </c>
      <c r="D57" s="87">
        <v>3153700</v>
      </c>
      <c r="E57" s="88">
        <v>0.08</v>
      </c>
      <c r="F57" s="87">
        <v>109748.76</v>
      </c>
      <c r="G57" s="89">
        <v>4.5199999999999997E-2</v>
      </c>
    </row>
    <row r="58" spans="2:7" ht="15.75" thickBot="1">
      <c r="B58" s="85"/>
      <c r="C58" s="87">
        <v>3153700.01</v>
      </c>
      <c r="D58" s="87">
        <v>4415180</v>
      </c>
      <c r="E58" s="88">
        <v>0.13500000000000001</v>
      </c>
      <c r="F58" s="87">
        <v>283202.26</v>
      </c>
      <c r="G58" s="89">
        <v>7.0900000000000005E-2</v>
      </c>
    </row>
    <row r="59" spans="2:7" ht="15.75" thickBot="1">
      <c r="B59" s="91"/>
      <c r="C59" s="92">
        <v>4415180.01</v>
      </c>
      <c r="D59" s="92">
        <v>5676660</v>
      </c>
      <c r="E59" s="90">
        <v>0.23</v>
      </c>
      <c r="F59" s="92">
        <v>702644.36</v>
      </c>
      <c r="G59" s="93">
        <v>0.1062</v>
      </c>
    </row>
    <row r="60" spans="2:7" ht="15.75" thickBot="1">
      <c r="B60" s="85"/>
      <c r="C60" s="87">
        <v>5676660.0099999998</v>
      </c>
      <c r="D60" s="87">
        <v>7568880</v>
      </c>
      <c r="E60" s="88">
        <v>0.30399999999999999</v>
      </c>
      <c r="F60" s="87">
        <v>1122717.2</v>
      </c>
      <c r="G60" s="89">
        <v>0.15570000000000001</v>
      </c>
    </row>
    <row r="61" spans="2:7" ht="15.75" thickBot="1">
      <c r="B61" s="85"/>
      <c r="C61" s="87">
        <v>7568880.0099999998</v>
      </c>
      <c r="D61" s="87">
        <v>19552940</v>
      </c>
      <c r="E61" s="88">
        <v>0.35</v>
      </c>
      <c r="F61" s="87">
        <v>1470885.68</v>
      </c>
      <c r="G61" s="89">
        <v>0.27479999999999999</v>
      </c>
    </row>
    <row r="62" spans="2:7" ht="23.25" thickBot="1">
      <c r="B62" s="96"/>
      <c r="C62" s="97">
        <v>19552940.010000002</v>
      </c>
      <c r="D62" s="123" t="s">
        <v>84</v>
      </c>
      <c r="E62" s="98">
        <v>0.4</v>
      </c>
      <c r="F62" s="97">
        <v>2448532.6800000002</v>
      </c>
      <c r="G62" s="98" t="s">
        <v>85</v>
      </c>
    </row>
    <row r="64" spans="2:7" ht="24" thickBot="1">
      <c r="B64" s="120">
        <v>45078</v>
      </c>
    </row>
    <row r="65" spans="2:7" ht="15.75" thickBot="1">
      <c r="B65" s="114" t="s">
        <v>55</v>
      </c>
      <c r="C65" s="115"/>
      <c r="D65" s="115"/>
      <c r="E65" s="115"/>
      <c r="F65" s="115"/>
      <c r="G65" s="116"/>
    </row>
    <row r="66" spans="2:7" ht="68.25" thickBot="1">
      <c r="B66" s="94" t="s">
        <v>56</v>
      </c>
      <c r="C66" s="117" t="s">
        <v>57</v>
      </c>
      <c r="D66" s="118"/>
      <c r="E66" s="84" t="s">
        <v>58</v>
      </c>
      <c r="F66" s="84" t="s">
        <v>59</v>
      </c>
      <c r="G66" s="95" t="s">
        <v>60</v>
      </c>
    </row>
    <row r="67" spans="2:7" ht="15.75" thickBot="1">
      <c r="B67" s="94"/>
      <c r="C67" s="84" t="s">
        <v>61</v>
      </c>
      <c r="D67" s="84" t="s">
        <v>62</v>
      </c>
      <c r="E67" s="84"/>
      <c r="F67" s="84"/>
      <c r="G67" s="95"/>
    </row>
    <row r="68" spans="2:7" ht="15.75" thickBot="1">
      <c r="B68" s="85" t="s">
        <v>63</v>
      </c>
      <c r="C68" s="86" t="s">
        <v>64</v>
      </c>
      <c r="D68" s="87">
        <v>854050.5</v>
      </c>
      <c r="E68" s="88" t="s">
        <v>65</v>
      </c>
      <c r="F68" s="86" t="s">
        <v>64</v>
      </c>
      <c r="G68" s="88" t="s">
        <v>65</v>
      </c>
    </row>
    <row r="69" spans="2:7" ht="15.75" thickBot="1">
      <c r="B69" s="85"/>
      <c r="C69" s="87">
        <v>854050.51</v>
      </c>
      <c r="D69" s="87">
        <v>1897890</v>
      </c>
      <c r="E69" s="88">
        <v>0.04</v>
      </c>
      <c r="F69" s="87">
        <v>34162.019999999997</v>
      </c>
      <c r="G69" s="89">
        <v>2.1999999999999999E-2</v>
      </c>
    </row>
    <row r="70" spans="2:7" ht="15.75" thickBot="1">
      <c r="B70" s="85"/>
      <c r="C70" s="87">
        <v>1897890.01</v>
      </c>
      <c r="D70" s="87">
        <v>3163150</v>
      </c>
      <c r="E70" s="88">
        <v>0.08</v>
      </c>
      <c r="F70" s="87">
        <v>110077.62</v>
      </c>
      <c r="G70" s="89">
        <v>4.5199999999999997E-2</v>
      </c>
    </row>
    <row r="71" spans="2:7" ht="15.75" thickBot="1">
      <c r="B71" s="91"/>
      <c r="C71" s="92">
        <v>3163150.01</v>
      </c>
      <c r="D71" s="92">
        <v>4428410</v>
      </c>
      <c r="E71" s="90">
        <v>0.13500000000000001</v>
      </c>
      <c r="F71" s="92">
        <v>284050.87</v>
      </c>
      <c r="G71" s="93">
        <v>7.0900000000000005E-2</v>
      </c>
    </row>
    <row r="72" spans="2:7" ht="15.75" thickBot="1">
      <c r="B72" s="85"/>
      <c r="C72" s="87">
        <v>4428410.01</v>
      </c>
      <c r="D72" s="87">
        <v>5693670</v>
      </c>
      <c r="E72" s="88">
        <v>0.23</v>
      </c>
      <c r="F72" s="87">
        <v>704749.82</v>
      </c>
      <c r="G72" s="89">
        <v>0.1062</v>
      </c>
    </row>
    <row r="73" spans="2:7" ht="15.75" thickBot="1">
      <c r="B73" s="85"/>
      <c r="C73" s="87">
        <v>5693670.0099999998</v>
      </c>
      <c r="D73" s="87">
        <v>7591560</v>
      </c>
      <c r="E73" s="88">
        <v>0.30399999999999999</v>
      </c>
      <c r="F73" s="87">
        <v>1126081.3999999999</v>
      </c>
      <c r="G73" s="89">
        <v>0.15570000000000001</v>
      </c>
    </row>
    <row r="74" spans="2:7" ht="15.75" thickBot="1">
      <c r="B74" s="85"/>
      <c r="C74" s="87">
        <v>7591560.0099999998</v>
      </c>
      <c r="D74" s="87">
        <v>19611530</v>
      </c>
      <c r="E74" s="88">
        <v>0.35</v>
      </c>
      <c r="F74" s="87">
        <v>1475293.16</v>
      </c>
      <c r="G74" s="89">
        <v>0.27479999999999999</v>
      </c>
    </row>
    <row r="75" spans="2:7" ht="15.75" thickBot="1">
      <c r="B75" s="96"/>
      <c r="C75" s="97">
        <v>19611530.010000002</v>
      </c>
      <c r="D75" s="123" t="s">
        <v>84</v>
      </c>
      <c r="E75" s="98">
        <v>0.4</v>
      </c>
      <c r="F75" s="97">
        <v>2455869.66</v>
      </c>
      <c r="G75" s="98" t="s">
        <v>86</v>
      </c>
    </row>
    <row r="77" spans="2:7" ht="24" thickBot="1">
      <c r="B77" s="120">
        <v>45108</v>
      </c>
    </row>
    <row r="78" spans="2:7" ht="15.75" thickBot="1">
      <c r="B78" s="114" t="s">
        <v>55</v>
      </c>
      <c r="C78" s="115"/>
      <c r="D78" s="115"/>
      <c r="E78" s="115"/>
      <c r="F78" s="115"/>
      <c r="G78" s="116"/>
    </row>
    <row r="79" spans="2:7" ht="68.25" thickBot="1">
      <c r="B79" s="94" t="s">
        <v>56</v>
      </c>
      <c r="C79" s="117" t="s">
        <v>57</v>
      </c>
      <c r="D79" s="118"/>
      <c r="E79" s="84" t="s">
        <v>58</v>
      </c>
      <c r="F79" s="84" t="s">
        <v>59</v>
      </c>
      <c r="G79" s="95" t="s">
        <v>60</v>
      </c>
    </row>
    <row r="80" spans="2:7" ht="15.75" thickBot="1">
      <c r="B80" s="94"/>
      <c r="C80" s="84" t="s">
        <v>61</v>
      </c>
      <c r="D80" s="84" t="s">
        <v>62</v>
      </c>
      <c r="E80" s="84"/>
      <c r="F80" s="84"/>
      <c r="G80" s="95"/>
    </row>
    <row r="81" spans="2:7" ht="15.75" thickBot="1">
      <c r="B81" s="85" t="s">
        <v>63</v>
      </c>
      <c r="C81" s="86" t="s">
        <v>64</v>
      </c>
      <c r="D81" s="87">
        <v>854901</v>
      </c>
      <c r="E81" s="88" t="s">
        <v>65</v>
      </c>
      <c r="F81" s="86" t="s">
        <v>64</v>
      </c>
      <c r="G81" s="88" t="s">
        <v>65</v>
      </c>
    </row>
    <row r="82" spans="2:7" ht="15.75" thickBot="1">
      <c r="B82" s="85"/>
      <c r="C82" s="87">
        <v>854901.01</v>
      </c>
      <c r="D82" s="87">
        <v>1899780</v>
      </c>
      <c r="E82" s="88">
        <v>0.04</v>
      </c>
      <c r="F82" s="87">
        <v>34196.04</v>
      </c>
      <c r="G82" s="89">
        <v>2.1999999999999999E-2</v>
      </c>
    </row>
    <row r="83" spans="2:7" ht="15.75" thickBot="1">
      <c r="B83" s="85"/>
      <c r="C83" s="87">
        <v>1899780.01</v>
      </c>
      <c r="D83" s="87">
        <v>3166300</v>
      </c>
      <c r="E83" s="88">
        <v>0.08</v>
      </c>
      <c r="F83" s="87">
        <v>110187.24</v>
      </c>
      <c r="G83" s="89">
        <v>4.5199999999999997E-2</v>
      </c>
    </row>
    <row r="84" spans="2:7" ht="15.75" thickBot="1">
      <c r="B84" s="91"/>
      <c r="C84" s="92">
        <v>3166300.01</v>
      </c>
      <c r="D84" s="92">
        <v>4432820</v>
      </c>
      <c r="E84" s="90">
        <v>0.13500000000000001</v>
      </c>
      <c r="F84" s="92">
        <v>284333.74</v>
      </c>
      <c r="G84" s="93">
        <v>7.0900000000000005E-2</v>
      </c>
    </row>
    <row r="85" spans="2:7" ht="15.75" thickBot="1">
      <c r="B85" s="85"/>
      <c r="C85" s="87">
        <v>4432820.01</v>
      </c>
      <c r="D85" s="87">
        <v>5699340</v>
      </c>
      <c r="E85" s="88">
        <v>0.23</v>
      </c>
      <c r="F85" s="87">
        <v>705451.64</v>
      </c>
      <c r="G85" s="89">
        <v>0.1062</v>
      </c>
    </row>
    <row r="86" spans="2:7" ht="15.75" thickBot="1">
      <c r="B86" s="85"/>
      <c r="C86" s="87">
        <v>5699340.0099999998</v>
      </c>
      <c r="D86" s="87">
        <v>7599120</v>
      </c>
      <c r="E86" s="88">
        <v>0.30399999999999999</v>
      </c>
      <c r="F86" s="87">
        <v>1127202.8</v>
      </c>
      <c r="G86" s="89">
        <v>0.15570000000000001</v>
      </c>
    </row>
    <row r="87" spans="2:7" ht="15.75" thickBot="1">
      <c r="B87" s="85"/>
      <c r="C87" s="87">
        <v>7599120.0099999998</v>
      </c>
      <c r="D87" s="87">
        <v>19631060</v>
      </c>
      <c r="E87" s="88">
        <v>0.35</v>
      </c>
      <c r="F87" s="87">
        <v>1476762.32</v>
      </c>
      <c r="G87" s="89">
        <v>0.27479999999999999</v>
      </c>
    </row>
    <row r="88" spans="2:7" ht="23.25" thickBot="1">
      <c r="B88" s="96"/>
      <c r="C88" s="97">
        <v>19631060.010000002</v>
      </c>
      <c r="D88" s="123" t="s">
        <v>84</v>
      </c>
      <c r="E88" s="98">
        <v>0.4</v>
      </c>
      <c r="F88" s="97">
        <v>2458315.3199999998</v>
      </c>
      <c r="G88" s="98" t="s">
        <v>85</v>
      </c>
    </row>
    <row r="90" spans="2:7" ht="24" thickBot="1">
      <c r="B90" s="120">
        <v>45139</v>
      </c>
    </row>
    <row r="91" spans="2:7" ht="15.75" thickBot="1">
      <c r="B91" s="114" t="s">
        <v>55</v>
      </c>
      <c r="C91" s="115"/>
      <c r="D91" s="115"/>
      <c r="E91" s="115"/>
      <c r="F91" s="115"/>
      <c r="G91" s="116"/>
    </row>
    <row r="92" spans="2:7" ht="68.25" thickBot="1">
      <c r="B92" s="94" t="s">
        <v>56</v>
      </c>
      <c r="C92" s="117" t="s">
        <v>57</v>
      </c>
      <c r="D92" s="118"/>
      <c r="E92" s="84" t="s">
        <v>58</v>
      </c>
      <c r="F92" s="84" t="s">
        <v>59</v>
      </c>
      <c r="G92" s="95" t="s">
        <v>60</v>
      </c>
    </row>
    <row r="93" spans="2:7" ht="15.75" thickBot="1">
      <c r="B93" s="94"/>
      <c r="C93" s="84" t="s">
        <v>61</v>
      </c>
      <c r="D93" s="84" t="s">
        <v>62</v>
      </c>
      <c r="E93" s="84"/>
      <c r="F93" s="84"/>
      <c r="G93" s="95"/>
    </row>
    <row r="94" spans="2:7" ht="15.75" thickBot="1">
      <c r="B94" s="85" t="s">
        <v>63</v>
      </c>
      <c r="C94" s="86" t="s">
        <v>64</v>
      </c>
      <c r="D94" s="87">
        <v>853186.5</v>
      </c>
      <c r="E94" s="88" t="s">
        <v>65</v>
      </c>
      <c r="F94" s="86" t="s">
        <v>64</v>
      </c>
      <c r="G94" s="88" t="s">
        <v>65</v>
      </c>
    </row>
    <row r="95" spans="2:7" ht="15.75" thickBot="1">
      <c r="B95" s="85"/>
      <c r="C95" s="87">
        <v>853186.51</v>
      </c>
      <c r="D95" s="87">
        <v>1895970</v>
      </c>
      <c r="E95" s="88">
        <v>0.04</v>
      </c>
      <c r="F95" s="87">
        <v>34127.46</v>
      </c>
      <c r="G95" s="89">
        <v>2.1999999999999999E-2</v>
      </c>
    </row>
    <row r="96" spans="2:7" ht="15.75" thickBot="1">
      <c r="B96" s="85"/>
      <c r="C96" s="87">
        <v>1895970.01</v>
      </c>
      <c r="D96" s="87">
        <v>3159950</v>
      </c>
      <c r="E96" s="88">
        <v>0.08</v>
      </c>
      <c r="F96" s="87">
        <v>109966.26</v>
      </c>
      <c r="G96" s="89">
        <v>4.5199999999999997E-2</v>
      </c>
    </row>
    <row r="97" spans="2:7" ht="15.75" thickBot="1">
      <c r="B97" s="91"/>
      <c r="C97" s="92">
        <v>3159950.01</v>
      </c>
      <c r="D97" s="92">
        <v>4423930</v>
      </c>
      <c r="E97" s="90">
        <v>0.13500000000000001</v>
      </c>
      <c r="F97" s="92">
        <v>283763.51</v>
      </c>
      <c r="G97" s="93">
        <v>7.0900000000000005E-2</v>
      </c>
    </row>
    <row r="98" spans="2:7" ht="15.75" thickBot="1">
      <c r="B98" s="85"/>
      <c r="C98" s="87">
        <v>4423930.01</v>
      </c>
      <c r="D98" s="87">
        <v>5687910</v>
      </c>
      <c r="E98" s="88">
        <v>0.23</v>
      </c>
      <c r="F98" s="87">
        <v>704036.86</v>
      </c>
      <c r="G98" s="89">
        <v>0.1062</v>
      </c>
    </row>
    <row r="99" spans="2:7" ht="15.75" thickBot="1">
      <c r="B99" s="85"/>
      <c r="C99" s="87">
        <v>5687910.0099999998</v>
      </c>
      <c r="D99" s="87">
        <v>7583880</v>
      </c>
      <c r="E99" s="88">
        <v>0.30399999999999999</v>
      </c>
      <c r="F99" s="87">
        <v>1124942.2</v>
      </c>
      <c r="G99" s="89">
        <v>0.15570000000000001</v>
      </c>
    </row>
    <row r="100" spans="2:7" ht="15.75" thickBot="1">
      <c r="B100" s="85"/>
      <c r="C100" s="87">
        <v>7583880.0099999998</v>
      </c>
      <c r="D100" s="87">
        <v>19591690</v>
      </c>
      <c r="E100" s="88">
        <v>0.35</v>
      </c>
      <c r="F100" s="87">
        <v>1473800.68</v>
      </c>
      <c r="G100" s="89">
        <v>0.27479999999999999</v>
      </c>
    </row>
    <row r="101" spans="2:7" ht="23.25" thickBot="1">
      <c r="B101" s="96"/>
      <c r="C101" s="97">
        <v>19591690.010000002</v>
      </c>
      <c r="D101" s="123" t="s">
        <v>84</v>
      </c>
      <c r="E101" s="98">
        <v>0.4</v>
      </c>
      <c r="F101" s="97">
        <v>2453385.1800000002</v>
      </c>
      <c r="G101" s="98" t="s">
        <v>85</v>
      </c>
    </row>
    <row r="103" spans="2:7" ht="24" thickBot="1">
      <c r="B103" s="120">
        <v>45170</v>
      </c>
    </row>
    <row r="104" spans="2:7" ht="15.75" thickBot="1">
      <c r="B104" s="114" t="s">
        <v>55</v>
      </c>
      <c r="C104" s="115"/>
      <c r="D104" s="115"/>
      <c r="E104" s="115"/>
      <c r="F104" s="115"/>
      <c r="G104" s="116"/>
    </row>
    <row r="105" spans="2:7" ht="68.25" thickBot="1">
      <c r="B105" s="94" t="s">
        <v>56</v>
      </c>
      <c r="C105" s="117" t="s">
        <v>57</v>
      </c>
      <c r="D105" s="118"/>
      <c r="E105" s="84" t="s">
        <v>58</v>
      </c>
      <c r="F105" s="84" t="s">
        <v>59</v>
      </c>
      <c r="G105" s="95" t="s">
        <v>60</v>
      </c>
    </row>
    <row r="106" spans="2:7" ht="15.75" thickBot="1">
      <c r="B106" s="94"/>
      <c r="C106" s="84" t="s">
        <v>61</v>
      </c>
      <c r="D106" s="84" t="s">
        <v>62</v>
      </c>
      <c r="E106" s="84"/>
      <c r="F106" s="84"/>
      <c r="G106" s="95"/>
    </row>
    <row r="107" spans="2:7" ht="15.75" thickBot="1">
      <c r="B107" s="85" t="s">
        <v>63</v>
      </c>
      <c r="C107" s="86" t="s">
        <v>64</v>
      </c>
      <c r="D107" s="87">
        <v>856602</v>
      </c>
      <c r="E107" s="88" t="s">
        <v>65</v>
      </c>
      <c r="F107" s="86" t="s">
        <v>64</v>
      </c>
      <c r="G107" s="88" t="s">
        <v>65</v>
      </c>
    </row>
    <row r="108" spans="2:7" ht="15.75" thickBot="1">
      <c r="B108" s="85"/>
      <c r="C108" s="87">
        <v>856602.01</v>
      </c>
      <c r="D108" s="87">
        <v>1903560</v>
      </c>
      <c r="E108" s="88">
        <v>0.04</v>
      </c>
      <c r="F108" s="87">
        <v>34264.080000000002</v>
      </c>
      <c r="G108" s="89">
        <v>2.1999999999999999E-2</v>
      </c>
    </row>
    <row r="109" spans="2:7" ht="15.75" thickBot="1">
      <c r="B109" s="85"/>
      <c r="C109" s="87">
        <v>1903560.01</v>
      </c>
      <c r="D109" s="87">
        <v>3172600</v>
      </c>
      <c r="E109" s="88">
        <v>0.08</v>
      </c>
      <c r="F109" s="87">
        <v>110406.48</v>
      </c>
      <c r="G109" s="89">
        <v>4.5199999999999997E-2</v>
      </c>
    </row>
    <row r="110" spans="2:7" ht="15.75" thickBot="1">
      <c r="B110" s="91"/>
      <c r="C110" s="92">
        <v>3172600.01</v>
      </c>
      <c r="D110" s="92">
        <v>4441640</v>
      </c>
      <c r="E110" s="90">
        <v>0.13500000000000001</v>
      </c>
      <c r="F110" s="92">
        <v>284899.48</v>
      </c>
      <c r="G110" s="93">
        <v>7.0900000000000005E-2</v>
      </c>
    </row>
    <row r="111" spans="2:7" ht="15.75" thickBot="1">
      <c r="B111" s="85"/>
      <c r="C111" s="87">
        <v>4441640.01</v>
      </c>
      <c r="D111" s="87">
        <v>5710680</v>
      </c>
      <c r="E111" s="88">
        <v>0.23</v>
      </c>
      <c r="F111" s="87">
        <v>706855.28</v>
      </c>
      <c r="G111" s="89">
        <v>0.1062</v>
      </c>
    </row>
    <row r="112" spans="2:7" ht="15.75" thickBot="1">
      <c r="B112" s="85"/>
      <c r="C112" s="87">
        <v>5710680.0099999998</v>
      </c>
      <c r="D112" s="87">
        <v>7614240</v>
      </c>
      <c r="E112" s="88">
        <v>0.30399999999999999</v>
      </c>
      <c r="F112" s="87">
        <v>1129445.6000000001</v>
      </c>
      <c r="G112" s="89">
        <v>0.15570000000000001</v>
      </c>
    </row>
    <row r="113" spans="2:7" ht="15.75" thickBot="1">
      <c r="B113" s="85"/>
      <c r="C113" s="87">
        <v>7614240.0099999998</v>
      </c>
      <c r="D113" s="87">
        <v>19670120</v>
      </c>
      <c r="E113" s="88">
        <v>0.35</v>
      </c>
      <c r="F113" s="87">
        <v>1479700.64</v>
      </c>
      <c r="G113" s="89">
        <v>0.27479999999999999</v>
      </c>
    </row>
    <row r="114" spans="2:7" ht="23.25" thickBot="1">
      <c r="B114" s="96"/>
      <c r="C114" s="97">
        <v>19670120.010000002</v>
      </c>
      <c r="D114" s="123" t="s">
        <v>84</v>
      </c>
      <c r="E114" s="98">
        <v>0.4</v>
      </c>
      <c r="F114" s="97">
        <v>2463206.64</v>
      </c>
      <c r="G114" s="98" t="s">
        <v>85</v>
      </c>
    </row>
    <row r="116" spans="2:7" ht="24" thickBot="1">
      <c r="B116" s="120">
        <v>45200</v>
      </c>
    </row>
    <row r="117" spans="2:7" ht="15.75" thickBot="1">
      <c r="B117" s="114" t="s">
        <v>55</v>
      </c>
      <c r="C117" s="115"/>
      <c r="D117" s="115"/>
      <c r="E117" s="115"/>
      <c r="F117" s="115"/>
      <c r="G117" s="116"/>
    </row>
    <row r="118" spans="2:7" ht="68.25" thickBot="1">
      <c r="B118" s="94" t="s">
        <v>56</v>
      </c>
      <c r="C118" s="117" t="s">
        <v>57</v>
      </c>
      <c r="D118" s="118"/>
      <c r="E118" s="84" t="s">
        <v>58</v>
      </c>
      <c r="F118" s="84" t="s">
        <v>59</v>
      </c>
      <c r="G118" s="95" t="s">
        <v>60</v>
      </c>
    </row>
    <row r="119" spans="2:7" ht="15.75" thickBot="1">
      <c r="B119" s="94"/>
      <c r="C119" s="84" t="s">
        <v>61</v>
      </c>
      <c r="D119" s="84" t="s">
        <v>62</v>
      </c>
      <c r="E119" s="84"/>
      <c r="F119" s="84"/>
      <c r="G119" s="95"/>
    </row>
    <row r="120" spans="2:7" ht="15.75" thickBot="1">
      <c r="B120" s="85" t="s">
        <v>63</v>
      </c>
      <c r="C120" s="86" t="s">
        <v>64</v>
      </c>
      <c r="D120" s="87">
        <v>857452.5</v>
      </c>
      <c r="E120" s="88" t="s">
        <v>65</v>
      </c>
      <c r="F120" s="86" t="s">
        <v>64</v>
      </c>
      <c r="G120" s="88" t="s">
        <v>65</v>
      </c>
    </row>
    <row r="121" spans="2:7" ht="15.75" thickBot="1">
      <c r="B121" s="85"/>
      <c r="C121" s="87">
        <v>857452.51</v>
      </c>
      <c r="D121" s="87">
        <v>1905450</v>
      </c>
      <c r="E121" s="88">
        <v>0.04</v>
      </c>
      <c r="F121" s="87">
        <v>34298.1</v>
      </c>
      <c r="G121" s="89">
        <v>2.1999999999999999E-2</v>
      </c>
    </row>
    <row r="122" spans="2:7" ht="15.75" thickBot="1">
      <c r="B122" s="85"/>
      <c r="C122" s="87">
        <v>1905450.01</v>
      </c>
      <c r="D122" s="87">
        <v>3175750</v>
      </c>
      <c r="E122" s="88">
        <v>0.08</v>
      </c>
      <c r="F122" s="87">
        <v>110516.1</v>
      </c>
      <c r="G122" s="89">
        <v>4.5199999999999997E-2</v>
      </c>
    </row>
    <row r="123" spans="2:7" ht="15.75" thickBot="1">
      <c r="B123" s="91"/>
      <c r="C123" s="92">
        <v>3175750.01</v>
      </c>
      <c r="D123" s="92">
        <v>4446050</v>
      </c>
      <c r="E123" s="90">
        <v>0.13500000000000001</v>
      </c>
      <c r="F123" s="92">
        <v>285182.34999999998</v>
      </c>
      <c r="G123" s="93">
        <v>7.0900000000000005E-2</v>
      </c>
    </row>
    <row r="124" spans="2:7" ht="15.75" thickBot="1">
      <c r="B124" s="85"/>
      <c r="C124" s="87">
        <v>4446050.01</v>
      </c>
      <c r="D124" s="87">
        <v>5716350</v>
      </c>
      <c r="E124" s="88">
        <v>0.23</v>
      </c>
      <c r="F124" s="87">
        <v>707557.1</v>
      </c>
      <c r="G124" s="89">
        <v>0.1062</v>
      </c>
    </row>
    <row r="125" spans="2:7" ht="15.75" thickBot="1">
      <c r="B125" s="85"/>
      <c r="C125" s="87">
        <v>5716350.0099999998</v>
      </c>
      <c r="D125" s="87">
        <v>7621800</v>
      </c>
      <c r="E125" s="88">
        <v>0.30399999999999999</v>
      </c>
      <c r="F125" s="87">
        <v>1130567</v>
      </c>
      <c r="G125" s="89">
        <v>0.15570000000000001</v>
      </c>
    </row>
    <row r="126" spans="2:7" ht="15.75" thickBot="1">
      <c r="B126" s="85"/>
      <c r="C126" s="87">
        <v>7621800.0099999998</v>
      </c>
      <c r="D126" s="87">
        <v>19689650</v>
      </c>
      <c r="E126" s="88">
        <v>0.35</v>
      </c>
      <c r="F126" s="87">
        <v>1481169.8</v>
      </c>
      <c r="G126" s="89">
        <v>0.27479999999999999</v>
      </c>
    </row>
    <row r="127" spans="2:7" ht="15.75" thickBot="1">
      <c r="B127" s="96"/>
      <c r="C127" s="97">
        <v>19689650.010000002</v>
      </c>
      <c r="D127" s="123" t="s">
        <v>84</v>
      </c>
      <c r="E127" s="98">
        <v>0.4</v>
      </c>
      <c r="F127" s="97">
        <v>2465652.2999999998</v>
      </c>
      <c r="G127" s="98" t="s">
        <v>87</v>
      </c>
    </row>
    <row r="129" spans="2:7" ht="24" thickBot="1">
      <c r="B129" s="120">
        <v>45231</v>
      </c>
    </row>
    <row r="130" spans="2:7" ht="15.75" thickBot="1">
      <c r="B130" s="114" t="s">
        <v>55</v>
      </c>
      <c r="C130" s="115"/>
      <c r="D130" s="115"/>
      <c r="E130" s="115"/>
      <c r="F130" s="115"/>
      <c r="G130" s="116"/>
    </row>
    <row r="131" spans="2:7" ht="68.25" thickBot="1">
      <c r="B131" s="94" t="s">
        <v>56</v>
      </c>
      <c r="C131" s="117" t="s">
        <v>57</v>
      </c>
      <c r="D131" s="118"/>
      <c r="E131" s="84" t="s">
        <v>58</v>
      </c>
      <c r="F131" s="84" t="s">
        <v>59</v>
      </c>
      <c r="G131" s="95" t="s">
        <v>60</v>
      </c>
    </row>
    <row r="132" spans="2:7" ht="15.75" thickBot="1">
      <c r="B132" s="94"/>
      <c r="C132" s="84" t="s">
        <v>61</v>
      </c>
      <c r="D132" s="84" t="s">
        <v>62</v>
      </c>
      <c r="E132" s="84"/>
      <c r="F132" s="84"/>
      <c r="G132" s="95"/>
    </row>
    <row r="133" spans="2:7" ht="15.75" thickBot="1">
      <c r="B133" s="85" t="s">
        <v>63</v>
      </c>
      <c r="C133" s="86" t="s">
        <v>64</v>
      </c>
      <c r="D133" s="87">
        <v>863460</v>
      </c>
      <c r="E133" s="88" t="s">
        <v>65</v>
      </c>
      <c r="F133" s="86" t="s">
        <v>64</v>
      </c>
      <c r="G133" s="88" t="s">
        <v>65</v>
      </c>
    </row>
    <row r="134" spans="2:7" ht="15.75" thickBot="1">
      <c r="B134" s="85"/>
      <c r="C134" s="87">
        <v>863460.01</v>
      </c>
      <c r="D134" s="87">
        <v>1918800</v>
      </c>
      <c r="E134" s="88">
        <v>0.04</v>
      </c>
      <c r="F134" s="87">
        <v>34538.400000000001</v>
      </c>
      <c r="G134" s="89">
        <v>2.1999999999999999E-2</v>
      </c>
    </row>
    <row r="135" spans="2:7" ht="15.75" thickBot="1">
      <c r="B135" s="85"/>
      <c r="C135" s="87">
        <v>1918800.01</v>
      </c>
      <c r="D135" s="87">
        <v>3198000</v>
      </c>
      <c r="E135" s="88">
        <v>0.08</v>
      </c>
      <c r="F135" s="87">
        <v>111290.4</v>
      </c>
      <c r="G135" s="89">
        <v>4.5199999999999997E-2</v>
      </c>
    </row>
    <row r="136" spans="2:7" ht="15.75" thickBot="1">
      <c r="B136" s="85"/>
      <c r="C136" s="87">
        <v>3198000.01</v>
      </c>
      <c r="D136" s="87">
        <v>4477200</v>
      </c>
      <c r="E136" s="88">
        <v>0.13500000000000001</v>
      </c>
      <c r="F136" s="87">
        <v>287180.40000000002</v>
      </c>
      <c r="G136" s="89">
        <v>7.0900000000000005E-2</v>
      </c>
    </row>
    <row r="137" spans="2:7" ht="15.75" thickBot="1">
      <c r="B137" s="91"/>
      <c r="C137" s="92">
        <v>4477200.01</v>
      </c>
      <c r="D137" s="92">
        <v>5756400</v>
      </c>
      <c r="E137" s="90">
        <v>0.23</v>
      </c>
      <c r="F137" s="92">
        <v>712514.4</v>
      </c>
      <c r="G137" s="93">
        <v>0.1062</v>
      </c>
    </row>
    <row r="138" spans="2:7" ht="15.75" thickBot="1">
      <c r="B138" s="85"/>
      <c r="C138" s="87">
        <v>5756400.0099999998</v>
      </c>
      <c r="D138" s="87">
        <v>7675200</v>
      </c>
      <c r="E138" s="88">
        <v>0.30399999999999999</v>
      </c>
      <c r="F138" s="87">
        <v>1138488</v>
      </c>
      <c r="G138" s="89">
        <v>0.15570000000000001</v>
      </c>
    </row>
    <row r="139" spans="2:7" ht="15.75" thickBot="1">
      <c r="B139" s="85"/>
      <c r="C139" s="87">
        <v>7675200.0099999998</v>
      </c>
      <c r="D139" s="87">
        <v>19827600</v>
      </c>
      <c r="E139" s="88">
        <v>0.35</v>
      </c>
      <c r="F139" s="87">
        <v>1491547.2</v>
      </c>
      <c r="G139" s="89">
        <v>0.27479999999999999</v>
      </c>
    </row>
    <row r="140" spans="2:7" ht="15.75" thickBot="1">
      <c r="B140" s="96"/>
      <c r="C140" s="97">
        <v>19827600.010000002</v>
      </c>
      <c r="D140" s="123" t="s">
        <v>84</v>
      </c>
      <c r="E140" s="98">
        <v>0.4</v>
      </c>
      <c r="F140" s="97">
        <v>2482927.2000000002</v>
      </c>
      <c r="G140" s="98" t="s">
        <v>88</v>
      </c>
    </row>
    <row r="142" spans="2:7" ht="24" thickBot="1">
      <c r="B142" s="120">
        <v>45261</v>
      </c>
    </row>
    <row r="143" spans="2:7" ht="15.75" thickBot="1">
      <c r="B143" s="114" t="s">
        <v>55</v>
      </c>
      <c r="C143" s="115"/>
      <c r="D143" s="115"/>
      <c r="E143" s="115"/>
      <c r="F143" s="115"/>
      <c r="G143" s="116"/>
    </row>
    <row r="144" spans="2:7" ht="68.25" thickBot="1">
      <c r="B144" s="94" t="s">
        <v>56</v>
      </c>
      <c r="C144" s="117" t="s">
        <v>57</v>
      </c>
      <c r="D144" s="118"/>
      <c r="E144" s="84" t="s">
        <v>58</v>
      </c>
      <c r="F144" s="84" t="s">
        <v>59</v>
      </c>
      <c r="G144" s="95" t="s">
        <v>60</v>
      </c>
    </row>
    <row r="145" spans="2:7" ht="15.75" thickBot="1">
      <c r="B145" s="94"/>
      <c r="C145" s="84" t="s">
        <v>61</v>
      </c>
      <c r="D145" s="84" t="s">
        <v>62</v>
      </c>
      <c r="E145" s="84"/>
      <c r="F145" s="84"/>
      <c r="G145" s="95"/>
    </row>
    <row r="146" spans="2:7" ht="15.75" thickBot="1">
      <c r="B146" s="85" t="s">
        <v>63</v>
      </c>
      <c r="C146" s="86" t="s">
        <v>64</v>
      </c>
      <c r="D146" s="87">
        <v>866916</v>
      </c>
      <c r="E146" s="88" t="s">
        <v>65</v>
      </c>
      <c r="F146" s="86" t="s">
        <v>64</v>
      </c>
      <c r="G146" s="88" t="s">
        <v>65</v>
      </c>
    </row>
    <row r="147" spans="2:7" ht="15.75" thickBot="1">
      <c r="B147" s="85"/>
      <c r="C147" s="87">
        <v>866916.01</v>
      </c>
      <c r="D147" s="87">
        <v>1926480</v>
      </c>
      <c r="E147" s="88">
        <v>0.04</v>
      </c>
      <c r="F147" s="87">
        <v>34676.639999999999</v>
      </c>
      <c r="G147" s="89">
        <v>2.1999999999999999E-2</v>
      </c>
    </row>
    <row r="148" spans="2:7" ht="15.75" thickBot="1">
      <c r="B148" s="85"/>
      <c r="C148" s="87">
        <v>1926480.01</v>
      </c>
      <c r="D148" s="87">
        <v>3210800</v>
      </c>
      <c r="E148" s="88">
        <v>0.08</v>
      </c>
      <c r="F148" s="87">
        <v>111735.84</v>
      </c>
      <c r="G148" s="89">
        <v>4.5199999999999997E-2</v>
      </c>
    </row>
    <row r="149" spans="2:7" ht="15.75" thickBot="1">
      <c r="B149" s="85"/>
      <c r="C149" s="87">
        <v>3210800.01</v>
      </c>
      <c r="D149" s="87">
        <v>4495120</v>
      </c>
      <c r="E149" s="88">
        <v>0.13500000000000001</v>
      </c>
      <c r="F149" s="87">
        <v>288329.84000000003</v>
      </c>
      <c r="G149" s="89">
        <v>7.0900000000000005E-2</v>
      </c>
    </row>
    <row r="150" spans="2:7" ht="15.75" thickBot="1">
      <c r="B150" s="91"/>
      <c r="C150" s="92">
        <v>4495120.01</v>
      </c>
      <c r="D150" s="92">
        <v>5779440</v>
      </c>
      <c r="E150" s="90">
        <v>0.23</v>
      </c>
      <c r="F150" s="92">
        <v>715366.24</v>
      </c>
      <c r="G150" s="93">
        <v>0.1062</v>
      </c>
    </row>
    <row r="151" spans="2:7" ht="15.75" thickBot="1">
      <c r="B151" s="85"/>
      <c r="C151" s="87">
        <v>5779440.0099999998</v>
      </c>
      <c r="D151" s="87">
        <v>7705920</v>
      </c>
      <c r="E151" s="88">
        <v>0.30399999999999999</v>
      </c>
      <c r="F151" s="87">
        <v>1143044.8</v>
      </c>
      <c r="G151" s="89">
        <v>0.15570000000000001</v>
      </c>
    </row>
    <row r="152" spans="2:7" ht="15.75" thickBot="1">
      <c r="B152" s="85"/>
      <c r="C152" s="87">
        <v>7705920.0099999998</v>
      </c>
      <c r="D152" s="87">
        <v>19906960</v>
      </c>
      <c r="E152" s="88">
        <v>0.35</v>
      </c>
      <c r="F152" s="87">
        <v>1497517.12</v>
      </c>
      <c r="G152" s="89">
        <v>0.27479999999999999</v>
      </c>
    </row>
    <row r="153" spans="2:7" ht="23.25" thickBot="1">
      <c r="B153" s="85"/>
      <c r="C153" s="87">
        <v>19906960.010000002</v>
      </c>
      <c r="D153" s="122" t="s">
        <v>84</v>
      </c>
      <c r="E153" s="88">
        <v>0.4</v>
      </c>
      <c r="F153" s="87">
        <v>2492865.12</v>
      </c>
      <c r="G153" s="88" t="s">
        <v>85</v>
      </c>
    </row>
    <row r="154" spans="2:7" ht="15.75" thickBot="1">
      <c r="B154" s="96" t="s">
        <v>89</v>
      </c>
      <c r="C154" s="124" t="s">
        <v>64</v>
      </c>
      <c r="D154" s="97">
        <v>433458</v>
      </c>
      <c r="E154" s="98" t="s">
        <v>65</v>
      </c>
      <c r="F154" s="124" t="s">
        <v>64</v>
      </c>
      <c r="G154" s="98" t="s">
        <v>65</v>
      </c>
    </row>
  </sheetData>
  <mergeCells count="24">
    <mergeCell ref="B130:G130"/>
    <mergeCell ref="C131:D131"/>
    <mergeCell ref="B143:G143"/>
    <mergeCell ref="C144:D144"/>
    <mergeCell ref="C92:D92"/>
    <mergeCell ref="B104:G104"/>
    <mergeCell ref="C105:D105"/>
    <mergeCell ref="B117:G117"/>
    <mergeCell ref="C118:D118"/>
    <mergeCell ref="B65:G65"/>
    <mergeCell ref="C66:D66"/>
    <mergeCell ref="B78:G78"/>
    <mergeCell ref="C79:D79"/>
    <mergeCell ref="B91:G91"/>
    <mergeCell ref="C27:D27"/>
    <mergeCell ref="B39:G39"/>
    <mergeCell ref="C40:D40"/>
    <mergeCell ref="B52:G52"/>
    <mergeCell ref="C53:D53"/>
    <mergeCell ref="B3:G3"/>
    <mergeCell ref="C4:D4"/>
    <mergeCell ref="B14:G14"/>
    <mergeCell ref="C15:D15"/>
    <mergeCell ref="B26:G26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ALTERNATIVA 1</vt:lpstr>
      <vt:lpstr>ALTERNATIVA 2</vt:lpstr>
      <vt:lpstr>ALTERNATIVA 3 </vt:lpstr>
      <vt:lpstr>tabla iut</vt:lpstr>
      <vt:lpstr>'ALTERNATIVA 1'!Área_de_impresión</vt:lpstr>
      <vt:lpstr>'ALTERNATIVA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2022-12-26T22:44:04Z</dcterms:created>
  <dcterms:modified xsi:type="dcterms:W3CDTF">2024-03-23T11:44:59Z</dcterms:modified>
</cp:coreProperties>
</file>