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 activeTab="1"/>
  </bookViews>
  <sheets>
    <sheet name="venta de bra" sheetId="20" r:id="rId1"/>
    <sheet name="F-22" sheetId="1" r:id="rId2"/>
    <sheet name="tabla igc" sheetId="11" r:id="rId3"/>
  </sheets>
  <externalReferences>
    <externalReference r:id="rId4"/>
    <externalReference r:id="rId5"/>
    <externalReference r:id="rId6"/>
  </externalReferences>
  <definedNames>
    <definedName name="\b" localSheetId="0">#REF!</definedName>
    <definedName name="\b">#REF!</definedName>
    <definedName name="\z" localSheetId="0">#REF!</definedName>
    <definedName name="\z">#REF!</definedName>
    <definedName name="_Order1" hidden="1">255</definedName>
    <definedName name="_Order2" hidden="1">255</definedName>
    <definedName name="a" localSheetId="1">#REF!</definedName>
    <definedName name="a">#REF!</definedName>
    <definedName name="aa" localSheetId="0">#REF!</definedName>
    <definedName name="aa">#REF!</definedName>
    <definedName name="aaa" localSheetId="1">#REF!</definedName>
    <definedName name="aaa" localSheetId="0">#REF!</definedName>
    <definedName name="aaa">#REF!</definedName>
    <definedName name="AAAA" localSheetId="1">#REF!</definedName>
    <definedName name="aaaa" localSheetId="0">#REF!</definedName>
    <definedName name="aaaa">#REF!</definedName>
    <definedName name="_xlnm.Print_Area" localSheetId="1">'F-22'!$A$1:$AW$665</definedName>
    <definedName name="AS2DocOpenMode" hidden="1">"AS2DocumentEdit"</definedName>
    <definedName name="AYUDA" localSheetId="1">#REF!</definedName>
    <definedName name="AYUDA">#REF!</definedName>
    <definedName name="casa" localSheetId="0">#REF!</definedName>
    <definedName name="casa">#REF!</definedName>
    <definedName name="CBDDSDSGSE" localSheetId="0">#REF!</definedName>
    <definedName name="CBDDSDSGSE">#REF!</definedName>
    <definedName name="CC" localSheetId="0">#REF!</definedName>
    <definedName name="CC">#REF!</definedName>
    <definedName name="CCCC" localSheetId="2">[1]bien!#REF!</definedName>
    <definedName name="CCCC" localSheetId="0">[1]bien!#REF!</definedName>
    <definedName name="CCCC">[1]bien!#REF!</definedName>
    <definedName name="CCCCC" localSheetId="2">[1]bien!#REF!</definedName>
    <definedName name="CCCCC" localSheetId="0">[1]bien!#REF!</definedName>
    <definedName name="CCCCC">[1]bien!#REF!</definedName>
    <definedName name="CERTIFICADO" localSheetId="2">#REF!</definedName>
    <definedName name="CERTIFICADO" localSheetId="0">#REF!</definedName>
    <definedName name="CERTIFICADO">#REF!</definedName>
    <definedName name="DD" localSheetId="0">#REF!</definedName>
    <definedName name="DD">#REF!</definedName>
    <definedName name="ddd">#REF!</definedName>
    <definedName name="DFF" localSheetId="0">#REF!</definedName>
    <definedName name="DFF">#REF!</definedName>
    <definedName name="DFFFD" localSheetId="0">#REF!</definedName>
    <definedName name="DFFFD">#REF!</definedName>
    <definedName name="DOS" localSheetId="0">#REF!</definedName>
    <definedName name="DOS">#REF!</definedName>
    <definedName name="EDEE" localSheetId="0">#REF!</definedName>
    <definedName name="EDEE">#REF!</definedName>
    <definedName name="Excel_BuiltIn_Print_Area_2_1" localSheetId="0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2">[1]bien!#REF!</definedName>
    <definedName name="fecha_act" localSheetId="0">[1]bien!#REF!</definedName>
    <definedName name="fecha_act">[1]bien!#REF!</definedName>
    <definedName name="FF" localSheetId="2">#REF!</definedName>
    <definedName name="FF" localSheetId="0">#REF!</definedName>
    <definedName name="FF">#REF!</definedName>
    <definedName name="FFF" localSheetId="0">#REF!</definedName>
    <definedName name="FFF">#REF!</definedName>
    <definedName name="FFFF" localSheetId="0">[1]bien!#REF!</definedName>
    <definedName name="FFFF">[1]bien!#REF!</definedName>
    <definedName name="FUT" localSheetId="1">#REF!</definedName>
    <definedName name="FUT" localSheetId="2">#REF!</definedName>
    <definedName name="FUT">#REF!</definedName>
    <definedName name="g" localSheetId="0">#REF!</definedName>
    <definedName name="g">#REF!</definedName>
    <definedName name="ggg">#REF!</definedName>
    <definedName name="GVKey">""</definedName>
    <definedName name="HGHHH" localSheetId="0">#REF!</definedName>
    <definedName name="HGHHH">#REF!</definedName>
    <definedName name="HHHH" localSheetId="0">#REF!</definedName>
    <definedName name="HHHH">#REF!</definedName>
    <definedName name="HISTORICO">[1]bien!$F$11</definedName>
    <definedName name="INDICES" localSheetId="1">#REF!</definedName>
    <definedName name="INDICES" localSheetId="2">#REF!</definedName>
    <definedName name="INDICES">#REF!</definedName>
    <definedName name="inicial">'[1]calculos planilla'!$S$3:$U$14</definedName>
    <definedName name="INVERSION" localSheetId="1">#REF!</definedName>
    <definedName name="INVERSION" localSheetId="2">#REF!</definedName>
    <definedName name="INVERSION" localSheetId="0">#REF!</definedName>
    <definedName name="INVERSION">#REF!</definedName>
    <definedName name="ipc">'[1]calculos planilla'!$P$3:$Q$146</definedName>
    <definedName name="Ldeduc" localSheetId="1">#REF!</definedName>
    <definedName name="Ldeduc" localSheetId="2">#REF!</definedName>
    <definedName name="Ldeduc">#REF!</definedName>
    <definedName name="matriz" localSheetId="0">#REF!</definedName>
    <definedName name="matriz">#REF!</definedName>
    <definedName name="matriz2" localSheetId="0">#REF!</definedName>
    <definedName name="matriz2">#REF!</definedName>
    <definedName name="mmm" localSheetId="0">#REF!</definedName>
    <definedName name="mmm">#REF!</definedName>
    <definedName name="MO" localSheetId="1">#REF!</definedName>
    <definedName name="MO">#REF!</definedName>
    <definedName name="mois" localSheetId="1">#REF!</definedName>
    <definedName name="mois">#REF!</definedName>
    <definedName name="operacion" localSheetId="1">#REF!</definedName>
    <definedName name="operacion" localSheetId="0">#REF!</definedName>
    <definedName name="operacion">#REF!</definedName>
    <definedName name="OPERACION1" localSheetId="1">#REF!</definedName>
    <definedName name="OPERACION1" localSheetId="0">#REF!</definedName>
    <definedName name="OPERACION1">#REF!</definedName>
    <definedName name="operacion4" localSheetId="0">#REF!</definedName>
    <definedName name="operacion4">#REF!</definedName>
    <definedName name="ORDENADO" localSheetId="0">#REF!</definedName>
    <definedName name="ORDENADO">#REF!</definedName>
    <definedName name="pert" localSheetId="0">#REF!</definedName>
    <definedName name="pert">#REF!</definedName>
    <definedName name="Resultado" localSheetId="1">#REF!</definedName>
    <definedName name="Resultado">#REF!</definedName>
    <definedName name="RRRR" localSheetId="0">#REF!</definedName>
    <definedName name="RRRR">#REF!</definedName>
    <definedName name="Sino" localSheetId="1">#REF!</definedName>
    <definedName name="Sino">#REF!</definedName>
    <definedName name="SPSet">"current"</definedName>
    <definedName name="SPWS_WBID">""</definedName>
    <definedName name="SRDF" localSheetId="2">#REF!</definedName>
    <definedName name="SRDF" localSheetId="0">#REF!</definedName>
    <definedName name="SRDF">#REF!</definedName>
    <definedName name="ssss" localSheetId="0">#REF!</definedName>
    <definedName name="ssss">#REF!</definedName>
    <definedName name="T_ANTES_2014" localSheetId="1">#REF!</definedName>
    <definedName name="T_ANTES_2014">#REF!</definedName>
    <definedName name="T_DESDE_2014" localSheetId="1">#REF!</definedName>
    <definedName name="T_DESDE_2014">#REF!</definedName>
    <definedName name="TABLAS" localSheetId="0">#REF!</definedName>
    <definedName name="TABLAS">#REF!</definedName>
    <definedName name="TextRefCopy1" localSheetId="1">#REF!</definedName>
    <definedName name="TextRefCopy1">#REF!</definedName>
    <definedName name="TextRefCopy10" localSheetId="1">#REF!</definedName>
    <definedName name="TextRefCopy10">#REF!</definedName>
    <definedName name="TextRefCopy11" localSheetId="1">#REF!</definedName>
    <definedName name="TextRefCopy11">#REF!</definedName>
    <definedName name="TextRefCopy14" localSheetId="1">#REF!</definedName>
    <definedName name="TextRefCopy14">#REF!</definedName>
    <definedName name="TextRefCopy15" localSheetId="1">#REF!</definedName>
    <definedName name="TextRefCopy15">#REF!</definedName>
    <definedName name="TextRefCopy21">#REF!</definedName>
    <definedName name="TextRefCopy22">#REF!</definedName>
    <definedName name="TextRefCopy24">#REF!</definedName>
    <definedName name="TextRefCopy28">#REF!</definedName>
    <definedName name="TextRefCopy3">#REF!</definedName>
    <definedName name="TextRefCopy33">#REF!</definedName>
    <definedName name="TextRefCopy34" localSheetId="1">#REF!</definedName>
    <definedName name="TextRefCopy34">#REF!</definedName>
    <definedName name="TextRefCopy35" localSheetId="1">#REF!</definedName>
    <definedName name="TextRefCopy35">#REF!</definedName>
    <definedName name="TextRefCopy38" localSheetId="1">#REF!</definedName>
    <definedName name="TextRefCopy38">#REF!</definedName>
    <definedName name="TextRefCopy39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RangeCount" hidden="1">40</definedName>
    <definedName name="TIPO" localSheetId="1">#REF!</definedName>
    <definedName name="TIPO">#REF!</definedName>
    <definedName name="TTTT" localSheetId="0">#REF!</definedName>
    <definedName name="TTTT">#REF!</definedName>
    <definedName name="UF" localSheetId="1">#REF!</definedName>
    <definedName name="UF">#REF!</definedName>
    <definedName name="v" localSheetId="1">#REF!</definedName>
    <definedName name="v" localSheetId="0">'[2]Registrar '!$A$2:$B$182</definedName>
    <definedName name="v">'[3]Registrar '!$A$2:$B$182</definedName>
    <definedName name="VFGDGDS" localSheetId="2">#REF!</definedName>
    <definedName name="VFGDGDS" localSheetId="0">#REF!</definedName>
    <definedName name="VFGDGDS">#REF!</definedName>
    <definedName name="Vutil">[1]bien!$G$17</definedName>
    <definedName name="XX" localSheetId="2">#REF!</definedName>
    <definedName name="XX" localSheetId="0">#REF!</definedName>
    <definedName name="XX">#REF!</definedName>
    <definedName name="XXX" localSheetId="0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0" l="1"/>
  <c r="N178" i="1" l="1"/>
  <c r="D13" i="20"/>
  <c r="P37" i="11" l="1"/>
  <c r="P39" i="11" l="1"/>
  <c r="P38" i="11"/>
  <c r="E13" i="20" l="1"/>
  <c r="H13" i="20" s="1"/>
  <c r="N179" i="1" l="1"/>
  <c r="H14" i="20"/>
  <c r="H16" i="20"/>
  <c r="N182" i="1"/>
  <c r="E14" i="20"/>
  <c r="H17" i="20" l="1"/>
  <c r="T160" i="1"/>
  <c r="N190" i="1" l="1"/>
  <c r="N191" i="1"/>
  <c r="AD50" i="1"/>
  <c r="E50" i="11" l="1"/>
  <c r="C26" i="11" l="1"/>
  <c r="Y78" i="1" l="1"/>
  <c r="AD78" i="1"/>
  <c r="AD69" i="1"/>
  <c r="AI33" i="1" l="1"/>
  <c r="AI97" i="1"/>
  <c r="AI94" i="1"/>
  <c r="AI93" i="1"/>
  <c r="AI91" i="1"/>
  <c r="AI90" i="1"/>
  <c r="Y85" i="1"/>
  <c r="AI85" i="1" s="1"/>
  <c r="AI84" i="1"/>
  <c r="AI77" i="1"/>
  <c r="AI80" i="1"/>
  <c r="AI81" i="1"/>
  <c r="AI82" i="1"/>
  <c r="AI83" i="1"/>
  <c r="AI76" i="1"/>
  <c r="AI75" i="1"/>
  <c r="AI74" i="1"/>
  <c r="AI78" i="1" l="1"/>
  <c r="S654" i="1"/>
  <c r="S660" i="1" s="1"/>
  <c r="S662" i="1" s="1"/>
  <c r="N643" i="1"/>
  <c r="N642" i="1"/>
  <c r="N622" i="1"/>
  <c r="N603" i="1"/>
  <c r="N623" i="1" s="1"/>
  <c r="Y587" i="1"/>
  <c r="T587" i="1"/>
  <c r="O587" i="1"/>
  <c r="J587" i="1"/>
  <c r="AS586" i="1"/>
  <c r="AN586" i="1"/>
  <c r="AI586" i="1"/>
  <c r="AD586" i="1"/>
  <c r="Y586" i="1"/>
  <c r="T586" i="1"/>
  <c r="O586" i="1"/>
  <c r="J586" i="1"/>
  <c r="AI569" i="1"/>
  <c r="AD569" i="1"/>
  <c r="Y569" i="1"/>
  <c r="O569" i="1"/>
  <c r="AN568" i="1"/>
  <c r="AI568" i="1"/>
  <c r="AD568" i="1"/>
  <c r="Y568" i="1"/>
  <c r="T568" i="1"/>
  <c r="O568" i="1"/>
  <c r="J568" i="1"/>
  <c r="N552" i="1"/>
  <c r="N551" i="1"/>
  <c r="N522" i="1"/>
  <c r="N527" i="1" s="1"/>
  <c r="N505" i="1"/>
  <c r="N482" i="1"/>
  <c r="N507" i="1" s="1"/>
  <c r="N510" i="1" s="1"/>
  <c r="N514" i="1" s="1"/>
  <c r="Y468" i="1"/>
  <c r="T468" i="1"/>
  <c r="O468" i="1"/>
  <c r="J468" i="1"/>
  <c r="AS467" i="1"/>
  <c r="AN467" i="1"/>
  <c r="AI467" i="1"/>
  <c r="AD467" i="1"/>
  <c r="Y467" i="1"/>
  <c r="T467" i="1"/>
  <c r="O467" i="1"/>
  <c r="J467" i="1"/>
  <c r="AN450" i="1"/>
  <c r="AI450" i="1"/>
  <c r="AD450" i="1"/>
  <c r="T450" i="1"/>
  <c r="AS449" i="1"/>
  <c r="AN449" i="1"/>
  <c r="AI449" i="1"/>
  <c r="AD449" i="1"/>
  <c r="Y449" i="1"/>
  <c r="T449" i="1"/>
  <c r="O449" i="1"/>
  <c r="J449" i="1"/>
  <c r="N433" i="1"/>
  <c r="N432" i="1"/>
  <c r="N401" i="1"/>
  <c r="N406" i="1" s="1"/>
  <c r="N358" i="1"/>
  <c r="N386" i="1" s="1"/>
  <c r="N389" i="1" s="1"/>
  <c r="N393" i="1" s="1"/>
  <c r="N328" i="1"/>
  <c r="N320" i="1"/>
  <c r="N314" i="1"/>
  <c r="AB275" i="1"/>
  <c r="W275" i="1"/>
  <c r="R275" i="1"/>
  <c r="M275" i="1"/>
  <c r="J226" i="1"/>
  <c r="J198" i="1"/>
  <c r="J201" i="1" s="1"/>
  <c r="N181" i="1"/>
  <c r="T173" i="1"/>
  <c r="N164" i="1"/>
  <c r="Z148" i="1"/>
  <c r="Z149" i="1" s="1"/>
  <c r="Z150" i="1" s="1"/>
  <c r="C147" i="1"/>
  <c r="AI109" i="1"/>
  <c r="AI89" i="1"/>
  <c r="AD25" i="1"/>
  <c r="Y25" i="1"/>
  <c r="AD21" i="1"/>
  <c r="AI12" i="1"/>
  <c r="AD12" i="1"/>
  <c r="Y12" i="1"/>
  <c r="T12" i="1"/>
  <c r="O12" i="1"/>
  <c r="AD68" i="1" l="1"/>
  <c r="AD57" i="1"/>
  <c r="AD49" i="1"/>
  <c r="AI88" i="1"/>
  <c r="O34" i="1"/>
  <c r="N171" i="1"/>
  <c r="N173" i="1" s="1"/>
  <c r="AI34" i="1" l="1"/>
  <c r="AI39" i="1" l="1"/>
  <c r="AI44" i="1" s="1"/>
  <c r="AD72" i="1" l="1"/>
  <c r="AI73" i="1" l="1"/>
  <c r="AI139" i="1" s="1"/>
  <c r="O144" i="1" s="1"/>
  <c r="O147" i="1" s="1"/>
  <c r="AD126" i="1"/>
  <c r="AI126" i="1" s="1"/>
  <c r="AI144" i="1" l="1"/>
  <c r="AI145" i="1" s="1"/>
  <c r="AI146" i="1" s="1"/>
</calcChain>
</file>

<file path=xl/sharedStrings.xml><?xml version="1.0" encoding="utf-8"?>
<sst xmlns="http://schemas.openxmlformats.org/spreadsheetml/2006/main" count="1246" uniqueCount="640">
  <si>
    <t>Oandana</t>
  </si>
  <si>
    <t xml:space="preserve">AÑO TRIBUTARIO 2024
IMPUESTOS ANUALES A LA RENTA
</t>
  </si>
  <si>
    <t>Instrucciones:</t>
  </si>
  <si>
    <t>https://www.sii.cl/servicios_online/renta/2024/rentaform.html</t>
  </si>
  <si>
    <t>TIPOS DE RENTAS Y REBAJAS</t>
  </si>
  <si>
    <t>CRÉDITO POR IMPUESTO DE PRIMERA CATEGORÍA</t>
  </si>
  <si>
    <t>RENTAS Y REBAJAS</t>
  </si>
  <si>
    <t>CON OBLIGACIÓN DE RESTITUCIÓN</t>
  </si>
  <si>
    <t>SIN OBLIGACIÓN DE RESTITUCIÓN</t>
  </si>
  <si>
    <t>Sin derecho a devolución</t>
  </si>
  <si>
    <t>Con derecho a devolución</t>
  </si>
  <si>
    <t>Rentas brutas afectas</t>
  </si>
  <si>
    <t>Rentas afectas de fuente nacional o extranjera</t>
  </si>
  <si>
    <t>Retiros o remesas afectos al IGC o IA, según art. 14 letras A) y/o D) N° 3 LIR</t>
  </si>
  <si>
    <t>+</t>
  </si>
  <si>
    <t>Dividendos afectos al IGC o IA, según art.14 letras A) y/o D) N° 3 LIR</t>
  </si>
  <si>
    <t>Gastos rechazados y otras partidas referidos en el art. 21 inc. 3° LIR</t>
  </si>
  <si>
    <t>Rentas presuntas propias y/o de terceros, según art. 14 letra B) N° 2 y art. 34 LIR</t>
  </si>
  <si>
    <t>Rentas propias y/o de terceros, provenientes de empresas que determinan su renta efectiva sinCcontabilidad completa, según art. 14 letra B) N° 1 LIR</t>
  </si>
  <si>
    <t>a) Rentas del arrendamiento, subarrendamiento, usufructo o cesión de cualquier otra forma del uso o goce temporal de bienes raíces agrícolas y no agrícolas, determinadas mediante el respectivo contrato</t>
  </si>
  <si>
    <t>b) Rentas por participaciones o cuotas de comunidad obtenidas por la empresa que determina su renta efectiva sin contabilidad completa</t>
  </si>
  <si>
    <t>c) Rentas por participaciones o cuotas de comunidad obtenida por la empresa que determinan su renta efectiva sin contabilidad completa, provenientes de otras empresas en las que participa</t>
  </si>
  <si>
    <t>d) Rentas efectivas de terceros obtenidas por empresas acogidas al régimen de renta presunta</t>
  </si>
  <si>
    <t>e) Rentas esporádicas</t>
  </si>
  <si>
    <t>f) Otras rentas propias y/o de terceros</t>
  </si>
  <si>
    <t>Rentas asignada propias y/o de terceros, provenientes de empresas sujetas al art. 14 letra D) N° 8 LIR</t>
  </si>
  <si>
    <t>Rentas percibidas de los arts. 42 Nº 2 (honorarios) y 48 (rem. directores S.A.) LIR, según Recuadro N° 1</t>
  </si>
  <si>
    <t>Rentas de capitales mobiliarios (art. 20 N° 2 LIR), mayor valor en la enajenación o rescate de cuotas fondos mutuos y fondos de inversión y enajenación de acciones y derechos sociales (art. 17 N° 8 LIR) y retiros de ELD (arts. 42 ter y quáter LIR)</t>
  </si>
  <si>
    <t>a) Rentas de capitales mobiliarios (art. 20 N° 2 LIR)</t>
  </si>
  <si>
    <t>b) Mayor valor obtenido en la enajenación o rescate de cuotas fondos mutuos y fondos de inversión y en la enajenación de acciones y derechos sociales (art. 17 N° 8 LIR)</t>
  </si>
  <si>
    <t>c) Retiros de ELD (arts. 42 ter y quáter LIR)</t>
  </si>
  <si>
    <t>Rentas exentas del IGC, según art. 54 N° 3 LIR</t>
  </si>
  <si>
    <t>a) Rentas de FCH provenientes de capitales mobiliarios, que no excedan los límites de 20 o 30 UTM, según corresponda.</t>
  </si>
  <si>
    <t>b) Retiros y/o dividendos informados por las empresas y sociedades administradoras de FI y FM</t>
  </si>
  <si>
    <t>c) Retiros de ELD del art. 42 ter LIR efectuados durante el año 2023, que no excedan los límites exentos de impuesto de 200 u 800 UTM</t>
  </si>
  <si>
    <t xml:space="preserve">d) Otras Rentas exentas del IGC, según art. 54 N° 3 LIR             </t>
  </si>
  <si>
    <t>Otras rentas de fuente chilena afectas al IGC o IA (según instrucciones)</t>
  </si>
  <si>
    <t>Mayor valor en la enajenación de bienes raíces situados en Chile</t>
  </si>
  <si>
    <t>Otras rentas de fuente extranjera afectas al IGC o IA (según instrucciones)</t>
  </si>
  <si>
    <t>Sueldos, pensiones y otras rentas similares de fuente nacional</t>
  </si>
  <si>
    <t>Sueldos, pensiones y otras rentas similares de fuente extranjera</t>
  </si>
  <si>
    <t>Incremento por IDPC, según arts. 54 N° 1 y 62 LIR</t>
  </si>
  <si>
    <t>Incremento por impuestos soportados en el exterior, según arts. 41 A LIR</t>
  </si>
  <si>
    <t>Rebajas a la renta</t>
  </si>
  <si>
    <t>Impuesto Territorial pagado en el año 2023, según art. 55 letra a) LIR</t>
  </si>
  <si>
    <t>-</t>
  </si>
  <si>
    <t>Donaciones, según art. 7° Ley N° 16.282 y D.L. N° 45 de 1973</t>
  </si>
  <si>
    <t>Pérdida en operaciones de capitales mobiliarios y ganancias de capital según códigos 105, 155,152 ,1032, 1891, y 1104 (arts. 54 N° 1 y 62 LIR)</t>
  </si>
  <si>
    <t>Rebaja por donaciones a entidades sin fines de lucro según nuevo Título VIII bis D.L. N° 3.063 de 1979 (incorporado por Ley N° 21.440), efectuadas por contribuyentes del IUSC, IGC o IA</t>
  </si>
  <si>
    <t>SUB TOTAL (Si declara IA trasladar a código 133 o  32)</t>
  </si>
  <si>
    <t>=</t>
  </si>
  <si>
    <t>Cotizaciones previsionales correspondientes al empresario o socio, según art. 55 letra b) LIR</t>
  </si>
  <si>
    <t>Intereses pagados por créditos con garantía hipotecaria, según art. 55 bis LIR</t>
  </si>
  <si>
    <t>Dividendos hipotecarios pagados por viviendas nuevas acogidas al D.F.L. N° 2 de 1959, según Ley N° 19.622</t>
  </si>
  <si>
    <t>20% cuotas fondos de inversión adquiridas antes del 04.06.93, según art. 6 Transitorio Ley N° 19.247</t>
  </si>
  <si>
    <t>Ahorro previsional, según art. 42 bis inc. 1° LIR</t>
  </si>
  <si>
    <t>BASE IMPONIBLE ANUAL DE IUSC o IGC</t>
  </si>
  <si>
    <t>IUSC o IGC</t>
  </si>
  <si>
    <t>IUSC o IGC, y débitos fiscales</t>
  </si>
  <si>
    <t>IGC o IUSC, según tabla (arts. 47, 52 o 52 bis LIR)</t>
  </si>
  <si>
    <t>IGC sobre intereses y otros rendimientos, según art. 54 bis LIR</t>
  </si>
  <si>
    <t>Reliquidación IGC por ganancias de capital, según art. 17 N° 8 letras a) literal v) y b) LIR</t>
  </si>
  <si>
    <t>Débito fiscal por ahorro neto negativo (Recuadro N° 3), según art. 3° transitorio numeral VI) Ley N° 20.780 (ex. art. 57 bis LIR)</t>
  </si>
  <si>
    <t>Débito fiscal por restitución crédito por IDPC, según art. 56 N° 3 inc. final LIR</t>
  </si>
  <si>
    <t>Tasa adicional de 10% de IGC, sobre cantidades declaradas en código 106, según art. 21 inc. 3° LIR</t>
  </si>
  <si>
    <t>Créditos al impuesto</t>
  </si>
  <si>
    <t>Crédito al IGC, según art. 52 bis LIR</t>
  </si>
  <si>
    <t>Crédito por asignaciones por causa de muerte Ley N° 16.271, según art. 17 N° 8 letra b) literal vi) LIR</t>
  </si>
  <si>
    <t>Crédito al IGC por fomento forestal, según D.L. N° 701 de 1974</t>
  </si>
  <si>
    <t>Crédito proporcional al IGC por rentas exentas declaradas en código 152, según art. 56 N° 2 LIR</t>
  </si>
  <si>
    <t>Crédito al IGC por Impuesto Tasa Adicional, según ex. art. 21 LIR</t>
  </si>
  <si>
    <t>Crédito al IGC por donaciones para fines deportivos, según art. 62 y sgtes. Ley N° 19.712</t>
  </si>
  <si>
    <t>Crédito al IGC por IDPC sin derecho a devolución, según arts. 20 N° 1 letra a), 41 A N° 4 letra A) letra a) y 56 N° 3 LIR</t>
  </si>
  <si>
    <t>Crédito al IGC del 5% sobre total de retiros o dividendos que excedan de 310 UTA que tengan derecho a crédito por IDPC con obligación de restitución, según art. 56 N° 4 LIR</t>
  </si>
  <si>
    <t>Crédito al IGC por Impuesto Territorial pagado por explotación de bienes raíces no agrícolas, según art. 56 N° 5 LIR</t>
  </si>
  <si>
    <t>Crédito al IGC por art. 33 bis LIR, según art. 14 letra D) N°8 letra a) numeral (v) LIR</t>
  </si>
  <si>
    <t>Crédito al IGC o IUSC por gastos en educación, según art. 55 ter LIR</t>
  </si>
  <si>
    <t>Crédito al IGC o IUSC por donaciones para fines sociales, según art. 1° bis Ley N° 19.885</t>
  </si>
  <si>
    <t>Crédito al IGC por donaciones a universidades, institutos profesionales y centros de formación técnica, según art. 69 Ley N° 18.681</t>
  </si>
  <si>
    <t>Crédito al IGC por ingreso diferido, según art. 14 letra D) N°8 letra d) numeral (ii) LIR</t>
  </si>
  <si>
    <t>Crédito al IUSC  o IGC por impuestos soportados en el exterior, según arts. 41 A N°4 letra B) o N° 5 LIR</t>
  </si>
  <si>
    <t>Crédito al IGC o IUSC por IUSC, según art. 56 N° 2 LIR</t>
  </si>
  <si>
    <t>Crédito al IGC o IUSC por ahorro neto positivo (Recuadro N° 3), según art. 3° transitorio numeral VI) Ley N° 20.780 (ex. art. 57 bis LIR)</t>
  </si>
  <si>
    <t>Crédito al IGC o IUSC por IDPC con derecho a devolución, según art. 56 N° 3 LIR</t>
  </si>
  <si>
    <t>Crédito al IGC por impuestos soportados en el exterior, según art. 41 A N° 4 letra A) letra b) LIR</t>
  </si>
  <si>
    <t>Crédito al IGC por donaciones al Fondo Nacional de Reconstrucción, según arts. 5 y 9 Ley N° 20.444</t>
  </si>
  <si>
    <t>Crédito al IGC o IUSC por donaciones para fines culturales, según art. 8 Ley N° 18.985</t>
  </si>
  <si>
    <t>IGC O IUSC, DÉBITO FISCAL Y/O TASA ADICIONAL DETERMINADO</t>
  </si>
  <si>
    <t>Impuestos anuales a la renta</t>
  </si>
  <si>
    <t>Impuestos determinados</t>
  </si>
  <si>
    <t>IMPUESTOS</t>
  </si>
  <si>
    <t>BASE IMPONIBLE</t>
  </si>
  <si>
    <t>REBAJAS A IMPUESTO</t>
  </si>
  <si>
    <t>IDPC de empresas acogidas al régimen Pro Pyme, según art. 14 letra D) N° 3 LIR</t>
  </si>
  <si>
    <t>IDPC de empresas acogidas al régimen de imputación parcial de créditos, según art. 14 letra A) LIR</t>
  </si>
  <si>
    <t>IDPC contribuyentes  o entidades sin vínculo directo o indirecto con propietarios afectos a IGC o IA, según art. 14
letra G) LIR</t>
  </si>
  <si>
    <t>IDPC sobre rentas presuntas, según art. 34 LIR</t>
  </si>
  <si>
    <t>IDPC sobre rentas efectivas determinadas sin contabilidad completa</t>
  </si>
  <si>
    <t>a) Rentas del arrendamiento, subarrendamiento, usufructo o cesión de cualquier otra forma de uso o goce
temporal de bienes raíces agrícolas y no agrícolas</t>
  </si>
  <si>
    <t>b) Mayor valor en la enajenación de bienes raíces situados en Chile</t>
  </si>
  <si>
    <t>c) Rentas obtenidas por contribuyentes con contabilidad simplificada</t>
  </si>
  <si>
    <t>d) Otras rentas efectivas afectas a lDPC e impuestos finales</t>
  </si>
  <si>
    <t>e) Otras rentas de fuente extranjera afectas</t>
  </si>
  <si>
    <t>Impuesto de 40% empresas del Estado, según art. 2º D.L. N° 2.398 de 1978</t>
  </si>
  <si>
    <t>Pago voluntario a título de IDPC, según art. 14 letra A) N° 6 LIR</t>
  </si>
  <si>
    <t>Diferencia de créditos por IDPC otorgados en forma indebida o en exceso, según art. 14 letra A) N° 7 LIR</t>
  </si>
  <si>
    <t>Impuesto específico a la actividad minera, según art. 64 bis LIR</t>
  </si>
  <si>
    <t>Impuesto único de 10% por enajenación de bienes raíces, según art. 17 N° 8 letra b) LIR y/o art. 4 Ley N° 21.078</t>
  </si>
  <si>
    <t>Impuesto único de 40% sobre gastos rechazados y otras partidas, según art. 21 inc. 1°, art. 14 letra A) N° 9 LIR</t>
  </si>
  <si>
    <t>Impuesto único de 10% por enajenación o rescate de acciones de S.A. con presencia bursátil, de cuotas de
fondos de inversión y fondos mutuos, según art. 107 LIR</t>
  </si>
  <si>
    <t>Contribución para el desarrollo regional según art. 32 Ley N° 21.210</t>
  </si>
  <si>
    <t>IA en carácter de único (activos subyacentes), según art. 58 N° 3 LIR</t>
  </si>
  <si>
    <t>Impuesto único de 10%, según art. 82 del art. 1° Ley N° 20.712</t>
  </si>
  <si>
    <t>Impuesto único por exceso de endeudamiento, según art. 41 F LIR</t>
  </si>
  <si>
    <t>IA según ex D.L. N° 600 de 1974</t>
  </si>
  <si>
    <t>IA según arts. 58 N° 1 y 2 y 60 inc. 1° LIR</t>
  </si>
  <si>
    <t>Impuesto único tasa 25% por distribuciones desproporcionadas, según art. 39° transitorio Ley N° 21.210</t>
  </si>
  <si>
    <t>Diferencia de IA por crédito indebido por IDPC o por crédito indebido del art. 41 A en caso de empresas acogidas al régimen del art. 14 letras A) y D) N° 3, según art. 74 N° 4 LIR</t>
  </si>
  <si>
    <t>Tasa adicional de 10% de IA, sobre cantidades declaradas en código 106, según art. 21 inc 3° LIR</t>
  </si>
  <si>
    <t>Retención de impuesto sobre gastos rechazados y otras partidas (tasa 45%), según art. 74 N° 4 LIR</t>
  </si>
  <si>
    <t>Retención de IA en carácter de único (activos subyacentes) (tasa 20% y/o 35%), según art. 74 N° 4 LIR</t>
  </si>
  <si>
    <t>Retención del IA sobre rentas asignadas empresas acogidas al régimen de los arts. 14 letra B) N° 1 , 2 y/o 14 letra D) N° 8, según art. 74 N° 4 LIR</t>
  </si>
  <si>
    <t>Débito fiscal por restitución crédito por IDPC, según art. 63 inc. final LIR</t>
  </si>
  <si>
    <t>Impuesto único talleres artesanales</t>
  </si>
  <si>
    <t>Impuesto único pescadores artesanales</t>
  </si>
  <si>
    <t>Impuesto único por retiros de ahorro previsional, según art. 42 bis inc. 1° N° 3 LIR</t>
  </si>
  <si>
    <t>Restitución crédito por gastos de capacitación excesivo, según  art. 6° Ley N° 20.326</t>
  </si>
  <si>
    <t>Deducciones a los impuestos</t>
  </si>
  <si>
    <t>Reliquidación IGC por término de giro de empresa acogida al régimen del art. 14 letras A) y D) N° 3 y 8, según art. 38 bis N° 3 LIR</t>
  </si>
  <si>
    <t>PPM y remanente del IEAM</t>
  </si>
  <si>
    <t>a) PPM arts. 84 letras a), c) , e), y h) y 14 D N° 3 letra (k) LIR</t>
  </si>
  <si>
    <t>b) PPM de segunda categoría art. 84 letra b) LIR</t>
  </si>
  <si>
    <t>c) PPM Voluntario, según art. 88 incs. 1° y 2° LIR</t>
  </si>
  <si>
    <t>d) Remanente del IEAM anotado en el código 829 del recuadro N° 8</t>
  </si>
  <si>
    <t>Crédito fiscal AFP, según art. 23 D.L. N° 3.500 de 1980</t>
  </si>
  <si>
    <t>Crédito por gastos de capacitación, según Ley N° 19.518</t>
  </si>
  <si>
    <t>Crédito por desembolsos directos por trazabilidad (art. 60 quinquies Código Tributario)</t>
  </si>
  <si>
    <t>Crédito empresas constructoras</t>
  </si>
  <si>
    <t>Crédito por reintegro de peajes, según art. 1° Ley N° 19.764</t>
  </si>
  <si>
    <t>Retenciones por rentas declaradas en código 110 (Recuadro N°1)</t>
  </si>
  <si>
    <t>Mayor retención por sueldos, pensiones y otras rentas similares declaradas en código 1098, según art. 88 inc. final LIR</t>
  </si>
  <si>
    <t>Retenciones efectuadas por instituciones autorizadas con tasa 15%, sobre los retiros de ahorro previsional, según art. 42 bis N° 3 incs. 2° y 3° LIR</t>
  </si>
  <si>
    <t>Retenciones por retiros de seguros de vida con ahorro y seguros dotales, y retenciones efectuadas sobre las rentas de capitales mobiliarios</t>
  </si>
  <si>
    <t>Retenciones por rentas declaradas en códigos 104, 106, 108, 955, 1632, 155, 1032, 1891, 908, 951, 32 y 1829</t>
  </si>
  <si>
    <t>Retenciones por actividades mineras según el N° 6 del art. 74 LIR</t>
  </si>
  <si>
    <t>PPUA sin derecho a devolución, según art. 27° transitorio de la Ley N°
21.210</t>
  </si>
  <si>
    <t>PPUA con derecho a devolución, según art. 27° transitorio de la Ley N°</t>
  </si>
  <si>
    <t>Remanente de crédito por reliquidación del IUSC y/o por ahorro neto positivo, proveniente de códigos 162 y/o 174</t>
  </si>
  <si>
    <t>Remanente de crédito por IDPC proveniente de códigos 1638 y/o</t>
  </si>
  <si>
    <t>Créditos puestos a disposición de los socios por la sociedad respectiva, según instrucciones</t>
  </si>
  <si>
    <t>Crédito por sistemas solares térmicos, según Ley N° 20.365</t>
  </si>
  <si>
    <t>PPM puestos a disposición de los propietarios de empresas del régimen de transparencia tributaria del art. 14 letra D) N° 8 LIR</t>
  </si>
  <si>
    <t>Pago provisional exportadores, según ex-art. 13 Ley N° 18.768</t>
  </si>
  <si>
    <t>Retenciones sobre intereses, según art. 74 N° 7 y 8 LIR</t>
  </si>
  <si>
    <t>Impuestos declarados y pagados en conformidad al art. 69 N° 4 LIR</t>
  </si>
  <si>
    <t>Excedente crédito por IDPC del código 76</t>
  </si>
  <si>
    <t>Deducción de impuesto por tasas rebajadas en virtud de convenios para evitar la doble tributación</t>
  </si>
  <si>
    <t>Crédito por la compra de viviendas nuevas adquiridas con créditos con garantía hipotecaria, según Ley N° 21.631</t>
  </si>
  <si>
    <t>Otros cargos</t>
  </si>
  <si>
    <t>Cargo por cotizaciones previsionales, según arts. 89 y sgtes. D.L. N° 3.500 de 1980</t>
  </si>
  <si>
    <t>Monto a pagar cuota(s) préstamo(s) tasa 0% (préstamos solidarios del Estado)</t>
  </si>
  <si>
    <t>Monto a pagar cuota anticipo solidario para pago de cotizaciones, según art. 21 inc. 1° y 3° Ley N° 21.354</t>
  </si>
  <si>
    <t>RESULTADO LIQUIDACIÓN ANUAL IMPUESTO A LA RENTA   (si el resultado es negativo o cero, deberá declarar por Internet)</t>
  </si>
  <si>
    <t>ROL ÚNICO TRIBUTARIO</t>
  </si>
  <si>
    <t>PRIMER APELLIDO O RAZÓN SOCIAL</t>
  </si>
  <si>
    <t>03</t>
  </si>
  <si>
    <t>01</t>
  </si>
  <si>
    <t>Remanente de crédito</t>
  </si>
  <si>
    <t>SALDO A FAVOR</t>
  </si>
  <si>
    <t>Impuesto a pagar</t>
  </si>
  <si>
    <t>Impuesto adeudado</t>
  </si>
  <si>
    <t>Menos: saldo puesto a disposición de los socios</t>
  </si>
  <si>
    <t>Reajuste art.72 LIR, código 305</t>
  </si>
  <si>
    <t>DEVOLUCIÓN SOLICITADA</t>
  </si>
  <si>
    <t>TOTAL A PAGAR (códigos 90 + 39)</t>
  </si>
  <si>
    <t>Monto</t>
  </si>
  <si>
    <t>RECARGOS POR DECLARACIÓN FUERA DE PLAZO</t>
  </si>
  <si>
    <t>SOLICITO DEPOSITAR REMANENTE EN CUENTA CORRIENTE O DE AHORRO BANCARIA</t>
  </si>
  <si>
    <t>MÁS: reajustes declaración fuera de plazo</t>
  </si>
  <si>
    <t>Nombre institución bancaria</t>
  </si>
  <si>
    <t>MÁS: intereses y multas declaración fuera de plazo</t>
  </si>
  <si>
    <t>Número de cuenta</t>
  </si>
  <si>
    <t>TOTAL A PAGAR (códigos 91 + 92 + 93)</t>
  </si>
  <si>
    <t>Tipo de cuenta</t>
  </si>
  <si>
    <t xml:space="preserve">Cuenta corriente </t>
  </si>
  <si>
    <r>
      <rPr>
        <b/>
        <sz val="7"/>
        <color rgb="FF000000"/>
        <rFont val="Arial"/>
        <family val="2"/>
      </rPr>
      <t>NOTA:</t>
    </r>
    <r>
      <rPr>
        <sz val="7"/>
        <color rgb="FF000000"/>
        <rFont val="Arial"/>
        <family val="2"/>
      </rPr>
      <t xml:space="preserve"> El Rol Único Tributario, nombre o razón social, resultado liquidación anual impuesto a la renta, domicilio, comuna, región y el resto de los datos de identificación son obligatorios.</t>
    </r>
  </si>
  <si>
    <t>Cuenta vista</t>
  </si>
  <si>
    <t>Cuenta RUT</t>
  </si>
  <si>
    <t xml:space="preserve">Cuenta de ahorro </t>
  </si>
  <si>
    <t>Sin tipo de cuenta</t>
  </si>
  <si>
    <t xml:space="preserve">EVITESE PROBLEMAS, DECLARE POR INTERNET www.sii.cl </t>
  </si>
  <si>
    <t>RECUADRO N° 1:  HONORARIOS</t>
  </si>
  <si>
    <t>Rentas de 2ª Categoría</t>
  </si>
  <si>
    <t>Renta actualizada</t>
  </si>
  <si>
    <t>Impuesto retenido actualizado</t>
  </si>
  <si>
    <t>Honorarios anuales con retención</t>
  </si>
  <si>
    <t>Honorarios anuales sin retención</t>
  </si>
  <si>
    <t>Honorarios líquidos percibidos de fuente extranjera</t>
  </si>
  <si>
    <t>Incremento por impuestos soportados en el extranjero</t>
  </si>
  <si>
    <t>Total ingresos brutos</t>
  </si>
  <si>
    <t>Participación en sociedades de profesionales de 2ª Categoría</t>
  </si>
  <si>
    <t>Monto ahorro previsional, según art. 42 bis inc. 1° LIR</t>
  </si>
  <si>
    <t>Gastos por donaciones para fines sociales, según art. 1° bis Ley N° 19.885, y gasto por donaciones de bienes inmuebles en apoyo al plan de emergencia habitacional, art. 26 Ley N° 21.450</t>
  </si>
  <si>
    <t>Gastos efectivos (solo rebajables del código 547)</t>
  </si>
  <si>
    <t>Gastos presuntos: 30% sobre el código 547, con tope de 15 UTA</t>
  </si>
  <si>
    <t>Rebaja por presunción de asignación de zona  D.L. N° 889 de 1975</t>
  </si>
  <si>
    <t>Total honorarios</t>
  </si>
  <si>
    <t>Total remuneraciones directores S.A.</t>
  </si>
  <si>
    <t>Total rentas y retenciones</t>
  </si>
  <si>
    <t>Participaciones en ingresos brutos sociedades de profesionales de 2ª Categoría</t>
  </si>
  <si>
    <t>RECUADRO N° 2: DETERMINACIÓN MAYOR O MENOR VALOR OBTENIDO POR PERSONAS NATURALES EN LAS ENAJENACIONES DE BIENES RAÍCES SITUADOS EN CHILE, NO ASIGNADOS A SU EMPRESA INDIVIDUAL</t>
  </si>
  <si>
    <t>Precios de enajenaciones del conjunto de los bienes raíces situados en Chile</t>
  </si>
  <si>
    <r>
      <rPr>
        <u/>
        <sz val="6.85"/>
        <rFont val="Arial"/>
        <family val="2"/>
      </rPr>
      <t>Menos:</t>
    </r>
    <r>
      <rPr>
        <sz val="7"/>
        <rFont val="Arial"/>
        <family val="2"/>
      </rPr>
      <t xml:space="preserve"> valor de adquisición de los bienes raíces reajustados</t>
    </r>
  </si>
  <si>
    <r>
      <rPr>
        <u/>
        <sz val="6.85"/>
        <rFont val="Arial"/>
        <family val="2"/>
      </rPr>
      <t>Menos:</t>
    </r>
    <r>
      <rPr>
        <sz val="7"/>
        <rFont val="Arial"/>
        <family val="2"/>
      </rPr>
      <t xml:space="preserve"> mejoras que hayan aumentado el valor de los bienes raíces reajustadas</t>
    </r>
  </si>
  <si>
    <t>Mayor o menor valor percibido o devengado</t>
  </si>
  <si>
    <r>
      <rPr>
        <u/>
        <sz val="6.85"/>
        <rFont val="Arial"/>
        <family val="2"/>
      </rPr>
      <t>Menos:</t>
    </r>
    <r>
      <rPr>
        <sz val="7"/>
        <rFont val="Arial"/>
        <family val="2"/>
      </rPr>
      <t xml:space="preserve"> ingreso no renta equivalente a 8.000 UF o saldo del ejercicio anterior</t>
    </r>
  </si>
  <si>
    <t>Mayor valor percibido o devengado afecto a impuesto</t>
  </si>
  <si>
    <t>Saldo de ingreso no renta a utilizar en los ejercicios siguientes</t>
  </si>
  <si>
    <t>Mayor valor percibido en enajenaciones efectuadas en el ejercicio</t>
  </si>
  <si>
    <t>Mayor valor devengado a declarar en el año tributario actual</t>
  </si>
  <si>
    <t>Mayor valor devengado a declarar en los años tributarios siguientes</t>
  </si>
  <si>
    <t>Mayor valor percibido en el ejercicio por enajenaciones efectuadas en el ejercicio anterior</t>
  </si>
  <si>
    <t>Régimen de tributación</t>
  </si>
  <si>
    <t>Mayor valor percibido según códigos 1099 y 1114 anteriores afecto al IGC o IA, a trasladar a código 1891</t>
  </si>
  <si>
    <t>Mayor valor devengado según código 1847 anterior afecto a IGC a reliquidar, según instrucciones código 1033</t>
  </si>
  <si>
    <t>Mayor valor percibido según códigos 1099 y 1114 anteriores afecto al impuesto único y sustitutivo con tasa 10%, a trasladar a código 1043</t>
  </si>
  <si>
    <t>RECUADRO N° 3: DATOS SOBRE INSTRUMENTOS DE AHORRO ACOGIDOS AL EX ART. 57 BIS LIR (ART. 3° TRANSITORIO NUMERAL VI) LEY N° 20.780)</t>
  </si>
  <si>
    <t>Total ahorro neto positivo del ejercicio</t>
  </si>
  <si>
    <t>Ahorro neto positivo utitlizado en el ejercicio</t>
  </si>
  <si>
    <t>Remanente ahorro neto positivo del ejercicio siguiente</t>
  </si>
  <si>
    <t>Total ahorro neto negativo del ejercicio</t>
  </si>
  <si>
    <t>Cuota exenta 10 UTA</t>
  </si>
  <si>
    <t>Base para débito fiscal del ejercicio a registrar en código 201</t>
  </si>
  <si>
    <t>RECUADRO N° 4: ENAJENACIÓN DE ACCIONES, DERECHOS SOCIALES, CUOTAS DE FONDOS MUTUOS Y/O DE INVERSIÓN</t>
  </si>
  <si>
    <t>Acciones</t>
  </si>
  <si>
    <t>Régimen  tributario de la LIR</t>
  </si>
  <si>
    <t>Mayor o menor valor</t>
  </si>
  <si>
    <t>IGC o IA sobre rentas percibidas, según código 1869</t>
  </si>
  <si>
    <t>Opción a reliquidar el IGC sobre renta devengada, según código 1033</t>
  </si>
  <si>
    <t>Derechos</t>
  </si>
  <si>
    <t>Fondos</t>
  </si>
  <si>
    <t>Instrumentos 107 LIR</t>
  </si>
  <si>
    <t>Instrumentos enajenados o rescatados</t>
  </si>
  <si>
    <t>Cuotas de fondos mutuos y/o fondos de inversión</t>
  </si>
  <si>
    <t>Resultado neto de las operaciones del ejercicio</t>
  </si>
  <si>
    <t>Pérdida de arrastre del ejercicio anterior actualizada</t>
  </si>
  <si>
    <t>Base imponible o pérdida del ejercicio</t>
  </si>
  <si>
    <t>RECUADRO N° 5: CRÉDITO POR INGRESO DIFERIDO PROPIETARIOS DE EMPRESAS RÉGIMEN TRANSPARENCIA TRIBUTARIA, ART. 14 LETRA D) N°8 LIR</t>
  </si>
  <si>
    <t>Remanente ejercicio anterior</t>
  </si>
  <si>
    <t>Crédito recibido en el ejercicio</t>
  </si>
  <si>
    <t>Crédito imputado en el ejercicio</t>
  </si>
  <si>
    <t>Remanente para ejercicio siguiente</t>
  </si>
  <si>
    <t>RECUADRO N° 6: DATOS INFORMATIVOS</t>
  </si>
  <si>
    <t>Operaciones internacionales</t>
  </si>
  <si>
    <t>Préstamos efectuados a propietarios, socios o accionistas en el ejercicio</t>
  </si>
  <si>
    <t>Total de cantidades adeudadas, pagadas, abonadas en cuenta o puestas a disposición de relacionados en el exterior (arts. 31 inc. 3° y 59 LIR)</t>
  </si>
  <si>
    <t>Cantidades adeudadas, pagadas, abonadas en cuenta o puestas a disposición de relacionados en el exterior, cuyo IA no ha sido enterado (arts. 31 inc.  3° y 59 LIR)</t>
  </si>
  <si>
    <t>Total pasivos contraídos en Chile</t>
  </si>
  <si>
    <t>Beneficio antes de gastos financieros (EBITDA)</t>
  </si>
  <si>
    <t>Renta imponible extranjera (art. 41 A  N° 3 LIR)</t>
  </si>
  <si>
    <t>Datos de balance</t>
  </si>
  <si>
    <t>Total del activo</t>
  </si>
  <si>
    <t>Total del pasivo</t>
  </si>
  <si>
    <t>Saldo de caja (sólo dinero en efectivo y documentos al día, según arqueo)</t>
  </si>
  <si>
    <t>Capital efectivo</t>
  </si>
  <si>
    <t>Saldo cuenta corriente bancaria según, conciliación</t>
  </si>
  <si>
    <t>Existencia final</t>
  </si>
  <si>
    <t>Bienes adquiridos contrato leasing</t>
  </si>
  <si>
    <t>Activo inmovilizado</t>
  </si>
  <si>
    <t>Activo gasto diferido goodwill tributario</t>
  </si>
  <si>
    <t>Activo intangible goodwill tributario (Ley N° 20.780)</t>
  </si>
  <si>
    <t>Patrimonio financiero</t>
  </si>
  <si>
    <t>Otros antecedentes</t>
  </si>
  <si>
    <t>Utilidades financieras capitalizadas</t>
  </si>
  <si>
    <t>Gastos adeudados o pagados por cuotas de bienes en leasing</t>
  </si>
  <si>
    <t>Monto del capital directa o indirectamente financiado por partes relacionadas</t>
  </si>
  <si>
    <t>TEX</t>
  </si>
  <si>
    <t>TEF</t>
  </si>
  <si>
    <t>Retiros, remesas o distribuciones afectos a IGC o IA, no Imputados a los RTRE</t>
  </si>
  <si>
    <t>Retiros, remesas o distribuciones afectos a IGC o IA, imputados a las utilidades de balance en exceso de las tributables (UBET)</t>
  </si>
  <si>
    <t>Depreciación acelerada vehículos eléctricos o híbridos con recarga eléctrica exterior u otros calificados como cero emisiones por resolución fundada del Ministerio de Energía (art. 8 Ley N° 21.305)</t>
  </si>
  <si>
    <t>Depreciación normal vehículos eléctricos o híbridos con recarga eléctrica exterior u otros calificados como cero emisiones por resolución fundada del Ministerio de Energía (art. 8 Ley N° 21.305)</t>
  </si>
  <si>
    <t xml:space="preserve">Saldos </t>
  </si>
  <si>
    <t>Saldo total de rentas exentas de IGC (art. 11 Ley N° 18.401, rentas del capitalismo popular)</t>
  </si>
  <si>
    <t>Saldo exceso de retiros de 2014, determinados al 31 de diciembre para ejercicios siguientes</t>
  </si>
  <si>
    <t>Saldo de crédito por IDPC no sujetos a restitución generados hasta el 31.12.2019</t>
  </si>
  <si>
    <t>Saldo de crédito por IDPC no sujetos a restitución generados a contar del 01.01.2020</t>
  </si>
  <si>
    <t>Saldo crédito Impuesto Tasa Adicional ex art. 21 LIR</t>
  </si>
  <si>
    <t>Saldo de excedente base imponible IDPC voluntario a imputar ejercicio siguientes</t>
  </si>
  <si>
    <t>Cuentas en participación y demás encargos fiduciarios</t>
  </si>
  <si>
    <t>Saldo o aporte inicial del ejercicio de la asociación o cuentas en participación o del encargo fiduciario a informar por el gestor</t>
  </si>
  <si>
    <t>Saldo final del ejercicio de la asociación o cuentas en participación o del encargo fiduciario a informar por el gestor</t>
  </si>
  <si>
    <t>Credito por IDPC asignado en el ejercicio a los partícipes o beneficiarios de la asociación o cuentas en participación o del encargo fiduciario</t>
  </si>
  <si>
    <t>Crédito IPE asignado en el ejercicio a los partícipes o beneficiarios de la asociación o cuentas en participación o del encargo fiduciario</t>
  </si>
  <si>
    <t>RECUADRO N° 7: INGRESO DIFERIDO Y SALDOS PENDIENTES DE AMORTIZACIÓN</t>
  </si>
  <si>
    <t>Detalle</t>
  </si>
  <si>
    <t>Saldo de rentas tributables acumuladas</t>
  </si>
  <si>
    <t xml:space="preserve">
Incremento 
</t>
  </si>
  <si>
    <t xml:space="preserve">Crédito </t>
  </si>
  <si>
    <t>No Sujeto a Restitución</t>
  </si>
  <si>
    <t xml:space="preserve"> Sujeto a Restitución</t>
  </si>
  <si>
    <t>Saldo de ingreso diferido pendiente de tributación de acuerdo al art. 14 letra D) N°8, letra (d) de la LIR, art. 40° transitorio  de la Ley N° 21.210 y Circular N° 62
de 2020</t>
  </si>
  <si>
    <t>Ingreso diferido a imputar en el ejercicio</t>
  </si>
  <si>
    <t>Saldo de ingreso diferido pendiente de tributación de acuerdo al art. 15° transitorio de la Ley N° 21.210</t>
  </si>
  <si>
    <t>TOTAL saldo ingreso diferido a imputar en los ejercicios siguientes</t>
  </si>
  <si>
    <t>RECUADRO N° 8:  INFORMACIÓN SOBRE DONACIONES Y CRÉDITOS O REBAJAS IMPUTABLES AL IDPC</t>
  </si>
  <si>
    <t>Créditos cuyos remanentes no dan derecho a imputación en los ejercicios siguientes ni a devolución</t>
  </si>
  <si>
    <t>Total gasto</t>
  </si>
  <si>
    <t>Gasto no aceptado</t>
  </si>
  <si>
    <t>Crédito</t>
  </si>
  <si>
    <t>Donaciones al FNR, según arts. 4° y 9° Ley N° 20.444 (no afectas al LGA)</t>
  </si>
  <si>
    <t>Donaciones para fines culturales, según art. 8° Ley N° 18.985 (afectas al LGA)</t>
  </si>
  <si>
    <t>Donaciones para fines educacionales, según art. 3° Ley N° 19.247 (afectas al LGA)</t>
  </si>
  <si>
    <t>Donaciones para fines deportivos, según art. 62 y sgtes. Ley N° 19.712 (afecta al LGA)</t>
  </si>
  <si>
    <t>Donaciones para fines sociales, según art. 1° y sgtes. Ley N° 19.885 (afecta al LGA)</t>
  </si>
  <si>
    <t>Crédito por impuesto territorial (contribuciones de bienes raíces)</t>
  </si>
  <si>
    <t>Crédito por bienes físicos del activo inmovilizado del ejercicio</t>
  </si>
  <si>
    <t>Crédito por rentas de zonas francas</t>
  </si>
  <si>
    <t>Crédito por ingreso diferido</t>
  </si>
  <si>
    <t>Otras rebajas especiales</t>
  </si>
  <si>
    <t>Créditos cuyos remanentes dan solo derecho a imputación en los ejercicios siguientes</t>
  </si>
  <si>
    <t>Remanente de crédito por bienes físicos del activo inmovilizado proveniente de inversiones AT 1999 - 2002</t>
  </si>
  <si>
    <t>Donaciones a universidades, institutos profesionales y centros de formación técnica, según art. 69 Ley N° 18.681 (afectas al</t>
  </si>
  <si>
    <t>Monto inversión Ley Arica</t>
  </si>
  <si>
    <t>Monto inversión  Ley Austral</t>
  </si>
  <si>
    <t>Crédito por impuestos soportados en el extranjero, según art. 41 A LIR</t>
  </si>
  <si>
    <t>Crédito por inversión privada en actividades de investigación y desarrollo Ley N° 20.241</t>
  </si>
  <si>
    <t>Crédito cuyo remanente da derecho a devolución</t>
  </si>
  <si>
    <t>Crédito IEAM del ejercicio</t>
  </si>
  <si>
    <t>Crédito IEAM utilizado en el ejercicio</t>
  </si>
  <si>
    <t>Remanente crédito IEAM a devolver a través de código 36</t>
  </si>
  <si>
    <t>Otras donaciones</t>
  </si>
  <si>
    <t>Otras donaciones, según art. 10 Ley N° 19.885 (afecta al LGA)</t>
  </si>
  <si>
    <t>Donaciones, según art. 7° Ley N° 16.282 (no afectas al LGA)</t>
  </si>
  <si>
    <t>Donaciones, según art. 37 D.L. N° 1.939 de 1977 (no afectas al LGA) y según art. 68 Ley N° 19.300 (no afectas al LGA)</t>
  </si>
  <si>
    <t>Donaciones, según Ley N° 21.015 (no afectas al LGA)</t>
  </si>
  <si>
    <t>Donaciones, según Título VIII bis D.L. N° 3.063 de 1979 (no afectas al LGA)</t>
  </si>
  <si>
    <t>Donaciones, según art. 18° Ley N° 21.258 (no afecta al LGA)</t>
  </si>
  <si>
    <t>Donaciones de bienes inmuebles en apoyo al plan de emergencia habitacional, art. 26 Ley N° 21.450</t>
  </si>
  <si>
    <t>Donaciones para fines culturales según art. 8° Ley N° 18.985</t>
  </si>
  <si>
    <t>Remanente año anterior</t>
  </si>
  <si>
    <t>Imputado en el ejercicio</t>
  </si>
  <si>
    <t>RECUADRO N° 9: REGISTRO FUR</t>
  </si>
  <si>
    <t>Remanente FUR ejercicio anterior debidamente reajustado</t>
  </si>
  <si>
    <t>Rebaja FUR por devolución de capital, enajenación de acciones o derechos sociales y reorganización empresarial, debidamente reajustados</t>
  </si>
  <si>
    <t>Rebaja FUR acogido a IS por devolución de capital, enajenación de acciones o derechos sociales y reorganización empresarial, debidamente reajustados</t>
  </si>
  <si>
    <t>Aumento FUR por reorganización empresarial debidamente reajustado</t>
  </si>
  <si>
    <t>Remanente para el ejercicio siguiente de rentas afectadas con IS</t>
  </si>
  <si>
    <t>Remanente FUR para el ejercicio siguiente afectos a impuestos finales</t>
  </si>
  <si>
    <t>Remanente FUR para el ejercicio siguiente exentos e INR</t>
  </si>
  <si>
    <t>Remanente crédito IDPC ejercicio anterior debidamente reajustado</t>
  </si>
  <si>
    <t>Crédito por IDPC utilizado en el ejercicio</t>
  </si>
  <si>
    <t>Crédito por IDPC recibido en el ejercicio</t>
  </si>
  <si>
    <t>Remanente crédito por IDPC para el ejercicio siguiente</t>
  </si>
  <si>
    <t>RECUADRO N° 10: DEPRECIACIÓN</t>
  </si>
  <si>
    <t>Cantidad de bienes del activo inmovilizado</t>
  </si>
  <si>
    <t>Depreciación acelerada en 1/3  vida útil, del ejercicio (art. 31 N° 5 LIR)</t>
  </si>
  <si>
    <t>Depreciación acelerada en 1/10 vida útil, del ejercicio (art. 31 N° 5 bis LIR)</t>
  </si>
  <si>
    <t>Total depreciación normal de los bienes con depreciación acelerada informada en los códigos 938, 949</t>
  </si>
  <si>
    <t>Diferencia entre depreciaciones aceleradas y normales del ejercicio, anteriores</t>
  </si>
  <si>
    <t>RECUADRO N° 11: ROYALTY MINERO</t>
  </si>
  <si>
    <t>Agregados a la RLI (o pérdida tributaria) de primera categoría, según art. 64 ter LIR</t>
  </si>
  <si>
    <t>Deducciones a la RLI (o pérdida tributaria) de primera categoría, según art. 64 ter LIR</t>
  </si>
  <si>
    <t>Ventas expresadas en toneladas métricas de cobre fino, según art. 64 bis LIR</t>
  </si>
  <si>
    <t>Ventas de relacionados expresadas en toneladas métricas de cobre fino, según art. 64 bis LIR</t>
  </si>
  <si>
    <t>Margen operacional minero según art. 64 bis LIR</t>
  </si>
  <si>
    <t>RECUADRO N° 12: BASE IMPONIBLE DE PRIMERA CATEGORÍA (ART. 14 LETRAS  A) O G) LIR)</t>
  </si>
  <si>
    <t>Resultado financiero</t>
  </si>
  <si>
    <t>Ingresos del giro percibidos o devengados</t>
  </si>
  <si>
    <t>Rentas de fuente extranjera</t>
  </si>
  <si>
    <t>Intereses percibidos o devengados</t>
  </si>
  <si>
    <t>Otros ingresos percibidos o devengados</t>
  </si>
  <si>
    <t>Costo directo de los bienes y servicios</t>
  </si>
  <si>
    <t>Remuneraciones</t>
  </si>
  <si>
    <t>Arriendos</t>
  </si>
  <si>
    <t>Depreciación financiera del ejercicio</t>
  </si>
  <si>
    <t>Intereses pagados o adeudados</t>
  </si>
  <si>
    <t>Gastos por donaciones</t>
  </si>
  <si>
    <t>Otros gastos financieros</t>
  </si>
  <si>
    <t>Gastos por inversión privada en investigación y desarrollo certificados por CORFO</t>
  </si>
  <si>
    <t>Gastos por inversión privada en Investigación y desarrollo no certificados por CORFO</t>
  </si>
  <si>
    <t>Gastos por exigencias medio ambientales</t>
  </si>
  <si>
    <t>Gasto por indemnización o compensación a clientes o usuarios</t>
  </si>
  <si>
    <t>Costos y gastos necesarios para producir las rentas de fuente extranjera</t>
  </si>
  <si>
    <t>Gastos por impuesto renta e impuesto diferido</t>
  </si>
  <si>
    <t>Otros gastos deducidos de los ingresos brutos</t>
  </si>
  <si>
    <t>Ajustes al resultado financiero</t>
  </si>
  <si>
    <t>Corrección monetaria saldo deudor (art. 32 N° 1 LIR)</t>
  </si>
  <si>
    <t>Corrección monetaria saldo acreedor (art. 32 N° 2 LIR)</t>
  </si>
  <si>
    <t>Partidas del inc. 1° no afectas al IU de tasa 40% y del inc. 2° del art. 21 LIR, reajustados</t>
  </si>
  <si>
    <t>Estimación y/o castigos de deudas incobrables, según criterios financieros</t>
  </si>
  <si>
    <t>Rentas tributables no reconocidas financieramente</t>
  </si>
  <si>
    <t>Gastos agregados por donaciones</t>
  </si>
  <si>
    <t>Gastos que se deben agregar a la RLI según el art. 33 N° 1 LIR</t>
  </si>
  <si>
    <t>Ingreso diferido por cambio de régimen</t>
  </si>
  <si>
    <t>Costos y gastos asociados a  ingresos no renta (art. 17 LIR), generados</t>
  </si>
  <si>
    <t>Proporcionalidad gastos imputados a ingresos no renta y/o rentas exentas</t>
  </si>
  <si>
    <t>Intereses devengados por inversiones en bonos del art. 104 LIR</t>
  </si>
  <si>
    <t>Ingresos devengados por cambio de régimen</t>
  </si>
  <si>
    <t>Gastos adeudados por cambio de régimen</t>
  </si>
  <si>
    <t>Castigo de deudas incobrables, según art. 31 inc. 4° N° 4 LIR</t>
  </si>
  <si>
    <t>Depreciación tributaria del ejercicio</t>
  </si>
  <si>
    <t>Gasto goodwill tributario del ejercicio</t>
  </si>
  <si>
    <t>Impuesto específico a la actividad minera</t>
  </si>
  <si>
    <t>Gastos rechazados afectos a la tributación del art. 21 inc. 1°  LIR</t>
  </si>
  <si>
    <t>Gastos rechazados afectos a la tributación del art. 21 inc. 3° LIR</t>
  </si>
  <si>
    <t>Otras partidas</t>
  </si>
  <si>
    <t>Rentas exentas IDPC (art. 33 N°2 LIR )</t>
  </si>
  <si>
    <t>Dividendos y/o utilidades sociales percibidos o devengados (art. 33 N° 2 LIR)</t>
  </si>
  <si>
    <t>Dividendos y/o utilidades sociales percibidas o devengadas (art. 33 N° 2 LIR), ingresos no renta</t>
  </si>
  <si>
    <t>Gastos aceptados por donaciones</t>
  </si>
  <si>
    <t>Ingresos no renta, generados (art. 17 LIR)</t>
  </si>
  <si>
    <t>Pérdidas de ejercicios anteriores (art. 31 N° 3 LIR)</t>
  </si>
  <si>
    <t>Renta líquida imponible antes de rebaja por incentivo al ahorro (art. 14 letra E) LIR) y/o por pago de IDPC voluntario (art. 14 letra A) N°6 LIR y art. 42° transitorio Ley N° 21.210) o
pérdida tributaria</t>
  </si>
  <si>
    <t>Incentivo al ahorro según art. 14 letra E) LIR</t>
  </si>
  <si>
    <t>Base del IDPC voluntario según  art. 14 letra A) N°  6 LIR y art. 42° transitorio Ley N° 21.210</t>
  </si>
  <si>
    <t>Renta líquida imponible afecta a IDPC (o pérdida tributaria antes de imputar dividendos o retiros percibidos) del ejercicio</t>
  </si>
  <si>
    <t>Imputaciones a la pérdida tributaria del ejercicio</t>
  </si>
  <si>
    <t>Dividendos o retiros percibidos afectos a impuestos finales, que absorben la pérdida tributaria</t>
  </si>
  <si>
    <t>Incremento por IDPC de los dividendos o retiros percibidos afectos a impuestos finales, que absorben la pérdida tributaria</t>
  </si>
  <si>
    <t>Pérdida tributaria del ejercicio al 31 de diciembre</t>
  </si>
  <si>
    <t>RECUADRO N° 13: DETERMINACIÓN DEL RAI (ART. 14 LETRA A) LIR)</t>
  </si>
  <si>
    <t>CPT positivo final (recuadro N° 14)</t>
  </si>
  <si>
    <t>CPT negativo final (recuadro N° 14)</t>
  </si>
  <si>
    <t>Saldo negativo del registro REX al término del ejercicio</t>
  </si>
  <si>
    <t>Remesas, retiros o dividendos repartidos en el ejercicio, reajustados</t>
  </si>
  <si>
    <t>Subtotal</t>
  </si>
  <si>
    <t>Saldo positivo del registro REX al término del ejercicio, antes de imputaciones</t>
  </si>
  <si>
    <t>Capital aportado debidamente reajustado (incluye aumentos y disminuciones efectivas)</t>
  </si>
  <si>
    <t>Saldo FUR  (cuando no haya sido considerado dentro del valor del capital aportado a la empresa)</t>
  </si>
  <si>
    <t>Sobreprecio obtenido en la colocación de acciones de propia emisión, debidamente reajustado</t>
  </si>
  <si>
    <t>Rentas afectas a IGC o IA (RAI) del ejercicio</t>
  </si>
  <si>
    <t>RECUADRO N° 14:  RAZONABILIDAD CAPITAL PROPIO TRIBUTARIO (ART. 14 LETRA A) O G) LIR)</t>
  </si>
  <si>
    <t>CPT positivo inicial</t>
  </si>
  <si>
    <t>CPT negativo inicial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</si>
  <si>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</si>
  <si>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</si>
  <si>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</si>
  <si>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</si>
  <si>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>Rentas exentas del IDPC e ingresos no renta (positivo), generados por la empresa en el ejercicio</t>
  </si>
  <si>
    <t>Pérdida por rentas exentas del IDPC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</si>
  <si>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</si>
  <si>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</si>
  <si>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Aumentos del ejercicio (por reorganizaciones)</t>
  </si>
  <si>
    <t>Disminuciones del ejercicio (por reorganizaciones)</t>
  </si>
  <si>
    <t>Crédito total disponible imputable contra impuestos finales (IPE), del ejercicio</t>
  </si>
  <si>
    <t>Base del IDPC voluntario según  art. 14 letra A) N°  6 LIR</t>
  </si>
  <si>
    <t>Otras partidas a agregar</t>
  </si>
  <si>
    <t>Otras partidas a deducir</t>
  </si>
  <si>
    <t>CPT positivo final</t>
  </si>
  <si>
    <t>CPT negativo final</t>
  </si>
  <si>
    <t>RECUADRO N° 15: REGISTRO TRIBUTARIO DE RENTAS EMPRESARIALES Y MOVIMIENTO STUT (ART. 14 LETRA A) LIR)</t>
  </si>
  <si>
    <t>RAI</t>
  </si>
  <si>
    <t>DDAN</t>
  </si>
  <si>
    <t>REX</t>
  </si>
  <si>
    <t>STUT</t>
  </si>
  <si>
    <t>Rentas con tributación cumplida</t>
  </si>
  <si>
    <t>Rentas exentas</t>
  </si>
  <si>
    <t>INR</t>
  </si>
  <si>
    <t>RAP y diferencia inicial ex art. 14 ter a)</t>
  </si>
  <si>
    <t>ISFUT</t>
  </si>
  <si>
    <t>Otras</t>
  </si>
  <si>
    <t>Remanente ejercicio anterior o saldo inicial reajustado (saldo positivo)</t>
  </si>
  <si>
    <t>Remanente ejercicio anterior o saldo inicial reajustado (saldo negativo)</t>
  </si>
  <si>
    <t>Reversos y/o disminuciones del ejercicio (propios)</t>
  </si>
  <si>
    <t>Aumentos del ejercicio (propios)</t>
  </si>
  <si>
    <t>Otros aumentos del ejercicio</t>
  </si>
  <si>
    <t>Otras disminuciones del ejercicio</t>
  </si>
  <si>
    <t>Remesas, retiros o dividendos imputados a los RTRE, reajustados</t>
  </si>
  <si>
    <t>Retiros en exceso y devoluciones de capital imputados en el ejercicio, reajustados</t>
  </si>
  <si>
    <t>Remanente ejercicio siguiente (saldo positivo)</t>
  </si>
  <si>
    <t>Remanente ejercicio siguiente (saldo negativo)</t>
  </si>
  <si>
    <t>RECUADRO N° 16: REGISTRO SAC (ART. 14 LETRA A) LIR)</t>
  </si>
  <si>
    <t>Acumulados a contar desde el 01.01.2017</t>
  </si>
  <si>
    <t>Acumulados hasta el 31.12.2016</t>
  </si>
  <si>
    <t>Sujeto a Restitución</t>
  </si>
  <si>
    <t>IPE</t>
  </si>
  <si>
    <t>Sin D° Devolución</t>
  </si>
  <si>
    <t>Con D° Devolución</t>
  </si>
  <si>
    <t>Remanente ejercicio anterior o saldo inicial (saldo positivo)</t>
  </si>
  <si>
    <t>Remanente ejercicio anterior o saldo inicial (saldo negativo)</t>
  </si>
  <si>
    <t>IDPC e IPE RLI generada en el ejercicio</t>
  </si>
  <si>
    <t>IDPC e IPE retiros o dividendos percibidos</t>
  </si>
  <si>
    <t>Asignado a remesas, retiros o dividendos efectuados en el ejercicio, reajustados</t>
  </si>
  <si>
    <t>Asignado a retiros en exceso y devoluciones de capital efectuados en el ejercicio, reajustados</t>
  </si>
  <si>
    <t>IDPC e IPE asignado a gastos rechazados del art. 21 inc. 1° no afectos a IU 40% y del inc. 2° LIR</t>
  </si>
  <si>
    <t>RECUADRO N° 17: BASE IMPONIBLE RÉGIMEN PRO PYME (ART. 14 LETRA D) N° 3 LIR)</t>
  </si>
  <si>
    <t>Percibido o pagado</t>
  </si>
  <si>
    <t>Ingresos del giro percibidos</t>
  </si>
  <si>
    <t>Ingresos del giro devengados en ejercicios anteriores y percibidos en el ejercicio actual</t>
  </si>
  <si>
    <t>Rentas de fuente extranjera percibidas</t>
  </si>
  <si>
    <t>Intereses y reajustes percibidos por préstamos y otros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</si>
  <si>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</si>
  <si>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</si>
  <si>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</si>
  <si>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(art. 33 bis LIR)</t>
  </si>
  <si>
    <t>Total de ingresos anuales</t>
  </si>
  <si>
    <t>Gasto por saldo inicial de existencias o insumos del negocio en cambio de régimen, pagados</t>
  </si>
  <si>
    <t>Gasto por saldo inicial de activos fijos depreciables en cambio de régimen, pagados</t>
  </si>
  <si>
    <t>Gasto por pérdida tributaria en cambio de régimen</t>
  </si>
  <si>
    <t>Existencias, insumos y servicios del negocio, pagados</t>
  </si>
  <si>
    <t>Existencias, insumos y servicios del negocio adeudados en ejercicios anteriores y pagados en el ejercicio actual</t>
  </si>
  <si>
    <t>Gastos de rentas de fuente extranjera, pagados</t>
  </si>
  <si>
    <t>Remuneraciones pagadas</t>
  </si>
  <si>
    <t>Honorarios pagados</t>
  </si>
  <si>
    <t>Adquisición de bienes del activo fijo, pagados</t>
  </si>
  <si>
    <t>Arriendos pagados</t>
  </si>
  <si>
    <t>Gastos por exigencias medio ambientales, pagados</t>
  </si>
  <si>
    <t>Gastos por inversión privada en investigación y desarrollo no certificados por CORFO</t>
  </si>
  <si>
    <t>Intereses y reajustes pagados por préstamos y otros</t>
  </si>
  <si>
    <t>Partidas del art. 21 inc.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</si>
  <si>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</si>
  <si>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</si>
  <si>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</si>
  <si>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</si>
  <si>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</si>
  <si>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</si>
  <si>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Total de egresos anuales</t>
  </si>
  <si>
    <t>Partidas del inc. 1° no afectas al IU de tasa 40% y del inc. 2° del art. 21 LIR (históricos), incluidos en el total de egresos</t>
  </si>
  <si>
    <t>Base imponible antes de rebaja por incentivo al ahorro (art. 14 letra E) LIR) y/o por pago de IDPC voluntario (art. 14 letra A) N°6 LIR y art. 42° transitorio Ley N° 21.210) o pérdida tributaria</t>
  </si>
  <si>
    <t>Base Imponible afecta a IDPC (o pérdida tributaria antes de imputar dividendos o retiros percibidos) del ejercicio</t>
  </si>
  <si>
    <t>RECUADRO N° 18 DETERMINACIÓN DEL RAI (ART. 14 LETRA D) N° 3 LIR)</t>
  </si>
  <si>
    <t>CPTS positivo final (recuadro N° 19)</t>
  </si>
  <si>
    <t>CPTS negativo final (recuadro N° 19)</t>
  </si>
  <si>
    <t>Remesas, retiros o dividendos repartidos en el ejercicio, históricos</t>
  </si>
  <si>
    <t>Capital aportado, histórico (incluye aumentos y disminuciones efectivas)</t>
  </si>
  <si>
    <t>Sobreprecio obtenido en la colocación de acciones de propia emisión, histórico</t>
  </si>
  <si>
    <t>RECUADRO N° 19: CPTS RÉGIMEN PRO PYME (ART. 14 LETRA D) N° 3 LIR)
(art. 14 letra D) N° 3 LIR)</t>
  </si>
  <si>
    <t>CPT o CPTS positivo inicial</t>
  </si>
  <si>
    <t>CPT o CPTS negativo inicial</t>
  </si>
  <si>
    <t>Capital aportado empresas que inician actividades en el año comercial que corresponda a esta declaración</t>
  </si>
  <si>
    <t>Aumentos (efectivos) de capital del ejercicio</t>
  </si>
  <si>
    <t>Disminuciones (efectivas) de capital del ejercicio</t>
  </si>
  <si>
    <t>Base imponible afecta a IDPC del ejercicio</t>
  </si>
  <si>
    <t>Rentas exentas e ingresos no renta (positivo), generados por la empresa en el ejercicio</t>
  </si>
  <si>
    <t>Pérdida por rentas exentas e ingresos no renta del ejercicio</t>
  </si>
  <si>
    <t>Remesas, retiros o dividendos repartidos en el ejercicio</t>
  </si>
  <si>
    <t>Partidas del inc. 1° no afectas al IU de tasa 40% y del inc. 2° del art. 21 LIR</t>
  </si>
  <si>
    <t>Base del IDPC voluntario según art. 14 letra A) N° 6 LIR</t>
  </si>
  <si>
    <t>CPTS positivo final</t>
  </si>
  <si>
    <t>CPTS negativo final</t>
  </si>
  <si>
    <t>RECUADRO N° 20: REGISTRO TRIBUTARIO DE RENTAS EMPRESARIALES Y MOVIMIENTO STUT (ART. 14 LETRA D) N° 3 LIR)</t>
  </si>
  <si>
    <t>Retiros, dividendos o remesas imputados a los RTRE</t>
  </si>
  <si>
    <t>Retiros en exceso y devoluciones de capital imputados en el ejercicio</t>
  </si>
  <si>
    <t>RECUADRO N° 21: REGISTRO SAC (ART. 14 LETRA D) N° 3 LIR)</t>
  </si>
  <si>
    <t>IDPC e IPE base imponible generada en el ejercicio</t>
  </si>
  <si>
    <t>Asignado a remesas, retiros o dividendos efectuados en el ejercicio</t>
  </si>
  <si>
    <t>Asignado a retiros en exceso y devoluciones de capital efectuados en el ejercicio</t>
  </si>
  <si>
    <t>IDPC e IPE asignado a gastos rechazados del art. 21 inc. 1° no afectos a IU 40% y del inc.</t>
  </si>
  <si>
    <t>RECUADRO N° 22: BASE IMPONIBLE RÉGIMEN DE TRANSPARENCIA TRIBUTARIA (ART. 14 LETRA D) N° 8 LIR)</t>
  </si>
  <si>
    <t>Dividendos o retiros percibidos en el ejercicio, por participaciones en otras empresas</t>
  </si>
  <si>
    <t>Incremento por IDPC</t>
  </si>
  <si>
    <t>Ingreso diferido imputado en el ejercicio, debidamente incrementado y reajustado, cuando corresponda</t>
  </si>
  <si>
    <t>Crédito por activos fijos adquiridos en el ejercicio (art. 33 bis LIR)</t>
  </si>
  <si>
    <t>Base imponible a asignar a propietarios que son contribuyentes de impuestos finales, o pérdida tributaria del ejercicio</t>
  </si>
  <si>
    <t>RECUADRO N° 23: CPTS RÉGIMEN DE TRANSPARENCIA TRIBUTARIA (ART. 14 LETRA D) N° 8 LIR)</t>
  </si>
  <si>
    <t>Base imponible del ejercicio, asignable a los propietarios</t>
  </si>
  <si>
    <t>Partidas de gastos no aceptados</t>
  </si>
  <si>
    <t>Crédito por IDPC, por participaciones en otras empresas que incrementaron la BI del ejercicio.</t>
  </si>
  <si>
    <t>RECUADRO N° 24: PAGO PRÉSTAMOS TASA 0% PERCIBIDOS EN EL AÑO COMERCIAL 2020 Y/O 2021 (PRÉSTAMOS SOLIDARIOS DEL ESTADO)</t>
  </si>
  <si>
    <t>5% de las rentas que forman parte de la declaración anual de impuestos a la renta según art. 65 LIR (calculado sobre el código 170)</t>
  </si>
  <si>
    <t>Determinación cuota anual</t>
  </si>
  <si>
    <t>Préstamo AC 2020</t>
  </si>
  <si>
    <t>Préstamo AC 2021</t>
  </si>
  <si>
    <t>Cuota anual (30% del monto del préstamo tasa 0%), según art. 6 (art. primero) Ley N° 21.242 y/o art. 7 (art. primero) Ley N° 21.252 o art. 11 inc. 1° Ley N° 21.323</t>
  </si>
  <si>
    <t>Saldo pendiente cuota año anterior</t>
  </si>
  <si>
    <t>Monto a pagar de la(s) cuota(s)</t>
  </si>
  <si>
    <t>Anticipos</t>
  </si>
  <si>
    <t>Pago anticipado por reintegro del préstamo tasa 0% (F-50, F-10 o códigos 1797 o 1842 del F-22 AT 2023), según el art. 6 (art. primero) Ley N° 21.242 y/o art. 7 (art. primero) Ley N° 21.252 o art. 11 inc. 3° Ley N° 21.323</t>
  </si>
  <si>
    <t>Monto a pagar de la(s) cuota(s) después de anticipos</t>
  </si>
  <si>
    <t>Retenciones adicionales y PPMA</t>
  </si>
  <si>
    <t>Retención adicional sobre rentas del art. 42 N° 1 LIR con tasa del 3%, por reintegro del préstamo tasa 0%, según  art. 9 letra a) (art. primero) Ley N° 21.252 (retención a trabajadores dependientes) o art. 11 letra a) Ley N° 21.323</t>
  </si>
  <si>
    <t>Retención adicional sobre rentas del art. 42 N° 2 LIR con tasa del 3%, por reintegro del préstamo tasa 0%, según art. 7 (art. primero) Ley N° 21.242 y art. 9 letra b) (art. primero) Ley N° 21.252 (retención a trabajadores independientes) o art. 11 letra b) Ley N° 21.323</t>
  </si>
  <si>
    <t>PPMA Primera Categoría art. 84 letra a) y 14 letra D) N° 3 letra (k) y N° 8 letra (a) numeral (viii) LIR, con tasa 3%, por reintegro de préstamo tasa 0%, según art. 9 letra c) (art. primero) Ley N° 21.252 (EI)  o art. 11 letra c) Ley N° 21.323</t>
  </si>
  <si>
    <t>PPMA Segunda Categoría art. 84 letra b) LIR, con tasa 3%, por reintegro de préstamo  tasa 0%, según art. 7 (art. primero) Ley N° 21.242 y art. 9 letra b) (art. primero) Ley N° 21.252 (trabajadores independientes)  o art. 11 letra b) Ley N° 21.323</t>
  </si>
  <si>
    <t>Total retenciones adicionales y PPMA</t>
  </si>
  <si>
    <t>Reliquidación</t>
  </si>
  <si>
    <t>Monto a pagar de la(s) cuota(s) después de retenciones adicionales y PPMA</t>
  </si>
  <si>
    <t>Saldo a devolver por retenciones adicionales y PPMA en exceso</t>
  </si>
  <si>
    <t>Monto del código 1795 destinado voluntariamente a pagar el saldo pendiente de los préstamos tasa 0% o futuras cuotas de dichos préstamos</t>
  </si>
  <si>
    <t>Corrección Monetaria Mensual</t>
  </si>
  <si>
    <t>2024                                         </t>
  </si>
  <si>
    <t>En la siguiente tabla se presentan los porcentajes de corrección monetaria para término de giro para los meses del año 2023:</t>
  </si>
  <si>
    <t>Porcentajes de Actualización Corrección Monetaria (Término de Giro), Año 2023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</si>
  <si>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</si>
  <si>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</si>
  <si>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</si>
  <si>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</si>
  <si>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</si>
  <si>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</si>
  <si>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</si>
  <si>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</si>
  <si>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</si>
  <si>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</si>
  <si>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</si>
  <si>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</si>
  <si>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Capital 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</si>
  <si>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</si>
  <si>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</si>
  <si>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</si>
  <si>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</si>
  <si>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</si>
  <si>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</si>
  <si>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</si>
  <si>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</si>
  <si>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</si>
  <si>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</si>
  <si>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</si>
  <si>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</si>
  <si>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ipc 30/09/2010</t>
  </si>
  <si>
    <t>ipc 30/08/2023</t>
  </si>
  <si>
    <t>uf 31/12/2023</t>
  </si>
  <si>
    <t xml:space="preserve">8000 uf </t>
  </si>
  <si>
    <t>Información general para Personas Naturales</t>
  </si>
  <si>
    <t>Tabla de cálculo del Impuesto Global Complementario vigente para el año tributario 2024, para contribuyentes del artículo 52 de la LIR.</t>
  </si>
  <si>
    <t>Renta imponible anual</t>
  </si>
  <si>
    <t>Factor</t>
  </si>
  <si>
    <t>Cantidad a rebajar</t>
  </si>
  <si>
    <t>Desde</t>
  </si>
  <si>
    <t>Hasta</t>
  </si>
  <si>
    <t>$</t>
  </si>
  <si>
    <t>Exento</t>
  </si>
  <si>
    <t>y más</t>
  </si>
  <si>
    <t>FACTOR ART 72</t>
  </si>
  <si>
    <t>IPC</t>
  </si>
  <si>
    <t>RENTA AFECTA A IF</t>
  </si>
  <si>
    <t>ACTUALIZADA A DICIEMBRE 2023</t>
  </si>
  <si>
    <t>TOPE 8000 UF</t>
  </si>
  <si>
    <t>PERSONA NATURAL NO AFECTO AL IDPC</t>
  </si>
  <si>
    <t>EJERCICIO 3</t>
  </si>
  <si>
    <t>TOTAL</t>
  </si>
  <si>
    <t xml:space="preserve">VENTA DE UN BR A UN NO RELACIONADO </t>
  </si>
  <si>
    <t xml:space="preserve">EN LA POSESIÓN EFECTIVA NO APARECE EL MONTO DE BR </t>
  </si>
  <si>
    <t>PRECIO VENTA 31.12.2023</t>
  </si>
  <si>
    <t>LA VENTA SE REALIZA EN DICIEMBRE DE 2023 EN MM$350 AL CONTADO</t>
  </si>
  <si>
    <t>MENOS COMPRA ACTUALIZADA DEL 01/01/2017</t>
  </si>
  <si>
    <t>UTILIDAD A DICIEMBRE 2023</t>
  </si>
  <si>
    <t>HEREDERO</t>
  </si>
  <si>
    <t>EL BR FUE ADQUIRIDO POR UNA SUCESIÓN POR CAUSA DE MUERTE Y LA PN TIENE EL 12,5% DE LA SUCESIÓN</t>
  </si>
  <si>
    <t>SÓLO SE INDICA EL AF AL 01.01.2017 MM$200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</si>
</sst>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3" formatCode="_ * #,##0.00_ ;_ * \-#,##0.00_ ;_ * &quot;-&quot;??_ ;_ @_ "/>
    <numFmt numFmtId="164" formatCode="00"/>
    <numFmt numFmtId="165" formatCode="0#,##0"/>
    <numFmt numFmtId="166" formatCode="#,##0_);\(#,##0\);&quot;-&quot;_)"/>
    <numFmt numFmtId="167" formatCode="0.0%"/>
    <numFmt numFmtId="168" formatCode="_-* #,##0.00\ _$_-;\-* #,##0.00\ _$_-;_-* &quot;-&quot;??\ _$_-;_-@_-"/>
    <numFmt numFmtId="169" formatCode="_-* #,##0.00_-;\-* #,##0.00_-;_-* &quot;-&quot;??_-;_-@_-"/>
    <numFmt numFmtId="170" formatCode="_(* #,##0.00_);_(* \(#,##0.00\);_(* &quot;-&quot;??_);_(@_)"/>
    <numFmt numFmtId="171" formatCode="_-* #,##0.00\ _€_-;\-* #,##0.00\ _€_-;_-* &quot;-&quot;??\ _€_-;_-@_-"/>
    <numFmt numFmtId="172" formatCode="_-&quot;$&quot;* #,##0.00_-;\-&quot;$&quot;* #,##0.00_-;_-&quot;$&quot;* &quot;-&quot;??_-;_-@_-"/>
    <numFmt numFmtId="173" formatCode="_-* #,##0.00\ &quot;€&quot;_-;\-* #,##0.00\ &quot;€&quot;_-;_-* &quot;-&quot;??\ &quot;€&quot;_-;_-@_-"/>
    <numFmt numFmtId="174" formatCode="_(* #,##0_);_(* \(#,##0\);_(* &quot;-&quot;??_);_(@_)"/>
    <numFmt numFmtId="175" formatCode="_-&quot;$&quot;\ * #,##0.00_-;\-&quot;$&quot;\ * #,##0.00_-;_-&quot;$&quot;\ * &quot;-&quot;??_-;_-@_-"/>
    <numFmt numFmtId="176" formatCode="_-* #,##0_-;\-* #,##0_-;_-* &quot;-&quot;??_-;_-@_-"/>
    <numFmt numFmtId="177" formatCode="#,##0.00000"/>
    <numFmt numFmtId="178" formatCode="&quot;$&quot;#,##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b/>
      <sz val="6.5"/>
      <name val="Arial"/>
      <family val="2"/>
    </font>
    <font>
      <sz val="10"/>
      <color rgb="FFFF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10"/>
      <color rgb="FF000000"/>
      <name val="Arial"/>
      <family val="2"/>
    </font>
    <font>
      <u/>
      <sz val="6.85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  <charset val="1"/>
    </font>
    <font>
      <sz val="10"/>
      <name val="Times New Roman"/>
      <family val="1"/>
      <charset val="134"/>
    </font>
    <font>
      <sz val="10"/>
      <color rgb="FF000000"/>
      <name val="Times New Roman"/>
      <family val="1"/>
    </font>
    <font>
      <sz val="10"/>
      <color indexed="8"/>
      <name val="MS Sans Serif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sz val="20"/>
      <color rgb="FF333333"/>
      <name val="Arial"/>
      <family val="2"/>
    </font>
    <font>
      <sz val="11"/>
      <color rgb="FF555555"/>
      <name val="Arial"/>
      <family val="2"/>
    </font>
    <font>
      <sz val="12"/>
      <color rgb="FF706F6F"/>
      <name val="Arial"/>
      <family val="2"/>
    </font>
    <font>
      <sz val="14"/>
      <color rgb="FF333333"/>
      <name val="Arial"/>
      <family val="2"/>
    </font>
    <font>
      <b/>
      <sz val="8"/>
      <color rgb="FF000000"/>
      <name val="Arial"/>
      <family val="2"/>
    </font>
    <font>
      <sz val="8"/>
      <color rgb="FF706F6F"/>
      <name val="Arial"/>
      <family val="2"/>
    </font>
    <font>
      <sz val="17"/>
      <color rgb="FF333333"/>
      <name val="Arial"/>
      <family val="2"/>
    </font>
    <font>
      <b/>
      <sz val="8"/>
      <color rgb="FF706F6F"/>
      <name val="Arial"/>
      <family val="2"/>
    </font>
    <font>
      <sz val="12"/>
      <name val="Helv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1"/>
      <scheme val="minor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rgb="FFF7F7F7"/>
      </patternFill>
    </fill>
    <fill>
      <patternFill patternType="solid">
        <fgColor rgb="FFF7F7F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DDDDDD"/>
      </left>
      <right style="medium">
        <color rgb="FFCCCCCC"/>
      </right>
      <top style="medium">
        <color rgb="FFDDDDD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DDDDDD"/>
      </top>
      <bottom style="medium">
        <color rgb="FFCCCCCC"/>
      </bottom>
      <diagonal/>
    </border>
    <border>
      <left style="medium">
        <color rgb="FFCCCCCC"/>
      </left>
      <right style="medium">
        <color rgb="FFDDDDDD"/>
      </right>
      <top style="medium">
        <color rgb="FFDDDDDD"/>
      </top>
      <bottom style="medium">
        <color rgb="FFCCCCCC"/>
      </bottom>
      <diagonal/>
    </border>
    <border>
      <left style="medium">
        <color rgb="FFDDDDDD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CCCCCC"/>
      </right>
      <top style="medium">
        <color rgb="FFCCCCCC"/>
      </top>
      <bottom style="medium">
        <color rgb="FFCDCDC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CDCDCD"/>
      </bottom>
      <diagonal/>
    </border>
    <border>
      <left style="medium">
        <color rgb="FFDDDDDD"/>
      </left>
      <right/>
      <top style="medium">
        <color rgb="FFDDDDDD"/>
      </top>
      <bottom style="medium">
        <color rgb="FFCCCCCC"/>
      </bottom>
      <diagonal/>
    </border>
    <border>
      <left/>
      <right/>
      <top style="medium">
        <color rgb="FFDDDDDD"/>
      </top>
      <bottom style="medium">
        <color rgb="FFCCCCCC"/>
      </bottom>
      <diagonal/>
    </border>
    <border>
      <left/>
      <right style="medium">
        <color rgb="FFCCCCCC"/>
      </right>
      <top style="medium">
        <color rgb="FFDDDDD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DDDDDD"/>
      </top>
      <bottom/>
      <diagonal/>
    </border>
    <border>
      <left style="medium">
        <color rgb="FFCCCCCC"/>
      </left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DDDDDD"/>
      </right>
      <top/>
      <bottom style="medium">
        <color rgb="FFCCCCCC"/>
      </bottom>
      <diagonal/>
    </border>
    <border>
      <left style="medium">
        <color rgb="FFDDDDDD"/>
      </left>
      <right/>
      <top style="medium">
        <color rgb="FFDDDDDD"/>
      </top>
      <bottom style="medium">
        <color rgb="FFCDCDC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CDCDCD"/>
      </bottom>
      <diagonal/>
    </border>
  </borders>
  <cellStyleXfs count="170">
    <xf numFmtId="0" fontId="0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18" fillId="0" borderId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21" borderId="16" applyNumberFormat="0" applyAlignment="0" applyProtection="0"/>
    <xf numFmtId="0" fontId="32" fillId="21" borderId="16" applyNumberFormat="0" applyAlignment="0" applyProtection="0"/>
    <xf numFmtId="0" fontId="33" fillId="22" borderId="17" applyNumberFormat="0" applyAlignment="0" applyProtection="0"/>
    <xf numFmtId="0" fontId="34" fillId="22" borderId="17" applyNumberFormat="0" applyAlignment="0" applyProtection="0"/>
    <xf numFmtId="0" fontId="35" fillId="0" borderId="18" applyNumberFormat="0" applyFill="0" applyAlignment="0" applyProtection="0"/>
    <xf numFmtId="0" fontId="36" fillId="9" borderId="0" applyNumberFormat="0" applyBorder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9" fillId="0" borderId="21" applyNumberFormat="0" applyFill="0" applyAlignment="0" applyProtection="0"/>
    <xf numFmtId="0" fontId="40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6" borderId="0" applyNumberFormat="0" applyBorder="0" applyAlignment="0" applyProtection="0"/>
    <xf numFmtId="0" fontId="41" fillId="12" borderId="16" applyNumberFormat="0" applyAlignment="0" applyProtection="0"/>
    <xf numFmtId="0" fontId="4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8" borderId="0" applyNumberFormat="0" applyBorder="0" applyAlignment="0" applyProtection="0"/>
    <xf numFmtId="41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>
      <alignment vertical="center"/>
    </xf>
    <xf numFmtId="170" fontId="1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6" fillId="27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7" fillId="0" borderId="0"/>
    <xf numFmtId="0" fontId="18" fillId="0" borderId="0"/>
    <xf numFmtId="0" fontId="48" fillId="0" borderId="0"/>
    <xf numFmtId="0" fontId="8" fillId="0" borderId="0"/>
    <xf numFmtId="0" fontId="4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50" fillId="0" borderId="0"/>
    <xf numFmtId="0" fontId="51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18" fillId="0" borderId="0"/>
    <xf numFmtId="0" fontId="18" fillId="27" borderId="22" applyNumberFormat="0" applyFont="0" applyAlignment="0" applyProtection="0"/>
    <xf numFmtId="0" fontId="18" fillId="27" borderId="22" applyNumberFormat="0" applyFont="0" applyAlignment="0" applyProtection="0"/>
    <xf numFmtId="0" fontId="18" fillId="28" borderId="22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21" borderId="23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0" applyNumberFormat="0" applyFill="0" applyAlignment="0" applyProtection="0"/>
    <xf numFmtId="0" fontId="40" fillId="0" borderId="21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24" applyNumberFormat="0" applyFill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8" fillId="0" borderId="0" applyFont="0" applyFill="0" applyBorder="0" applyAlignment="0" applyProtection="0">
      <alignment vertical="center"/>
    </xf>
    <xf numFmtId="169" fontId="1" fillId="0" borderId="0" applyFont="0" applyFill="0" applyBorder="0" applyAlignment="0" applyProtection="0"/>
    <xf numFmtId="169" fontId="18" fillId="0" borderId="0" applyFill="0" applyBorder="0" applyAlignment="0" applyProtection="0"/>
    <xf numFmtId="171" fontId="18" fillId="0" borderId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/>
    <xf numFmtId="0" fontId="8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52" fillId="0" borderId="0"/>
    <xf numFmtId="0" fontId="8" fillId="0" borderId="0">
      <alignment vertical="center"/>
    </xf>
    <xf numFmtId="0" fontId="18" fillId="0" borderId="0"/>
    <xf numFmtId="0" fontId="68" fillId="28" borderId="22" applyNumberFormat="0" applyFont="0" applyAlignment="0" applyProtection="0"/>
    <xf numFmtId="9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71" fillId="0" borderId="0"/>
    <xf numFmtId="0" fontId="72" fillId="0" borderId="0"/>
    <xf numFmtId="0" fontId="73" fillId="0" borderId="0"/>
    <xf numFmtId="0" fontId="74" fillId="0" borderId="0" applyBorder="0"/>
    <xf numFmtId="0" fontId="71" fillId="0" borderId="0"/>
  </cellStyleXfs>
  <cellXfs count="3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/>
    <xf numFmtId="0" fontId="7" fillId="0" borderId="0" xfId="2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0" fillId="0" borderId="0" xfId="0" applyFont="1"/>
    <xf numFmtId="0" fontId="2" fillId="2" borderId="0" xfId="0" applyFont="1" applyFill="1"/>
    <xf numFmtId="0" fontId="11" fillId="0" borderId="1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7" xfId="3" applyFont="1" applyBorder="1" applyAlignment="1">
      <alignment vertical="center"/>
    </xf>
    <xf numFmtId="0" fontId="9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3" fillId="0" borderId="1" xfId="3" quotePrefix="1" applyFont="1" applyBorder="1" applyAlignment="1">
      <alignment horizontal="center" vertical="center"/>
    </xf>
    <xf numFmtId="0" fontId="2" fillId="0" borderId="6" xfId="0" applyFont="1" applyBorder="1"/>
    <xf numFmtId="0" fontId="11" fillId="0" borderId="14" xfId="3" applyFont="1" applyBorder="1" applyAlignment="1">
      <alignment vertical="center"/>
    </xf>
    <xf numFmtId="0" fontId="13" fillId="0" borderId="13" xfId="3" quotePrefix="1" applyFont="1" applyBorder="1" applyAlignment="1">
      <alignment horizontal="center" vertical="center"/>
    </xf>
    <xf numFmtId="0" fontId="11" fillId="5" borderId="1" xfId="3" applyFont="1" applyFill="1" applyBorder="1" applyAlignment="1">
      <alignment vertical="center"/>
    </xf>
    <xf numFmtId="0" fontId="2" fillId="5" borderId="6" xfId="0" applyFont="1" applyFill="1" applyBorder="1"/>
    <xf numFmtId="0" fontId="2" fillId="5" borderId="1" xfId="0" applyFont="1" applyFill="1" applyBorder="1"/>
    <xf numFmtId="0" fontId="9" fillId="5" borderId="1" xfId="3" applyFont="1" applyFill="1" applyBorder="1" applyAlignment="1">
      <alignment horizontal="center" vertical="center"/>
    </xf>
    <xf numFmtId="0" fontId="13" fillId="0" borderId="15" xfId="3" quotePrefix="1" applyFont="1" applyBorder="1" applyAlignment="1">
      <alignment horizontal="center" vertical="center"/>
    </xf>
    <xf numFmtId="0" fontId="11" fillId="5" borderId="10" xfId="3" applyFont="1" applyFill="1" applyBorder="1" applyAlignment="1">
      <alignment vertical="center"/>
    </xf>
    <xf numFmtId="0" fontId="11" fillId="5" borderId="11" xfId="3" applyFont="1" applyFill="1" applyBorder="1" applyAlignment="1">
      <alignment vertical="center"/>
    </xf>
    <xf numFmtId="0" fontId="2" fillId="5" borderId="0" xfId="0" applyFont="1" applyFill="1"/>
    <xf numFmtId="0" fontId="11" fillId="5" borderId="12" xfId="3" applyFont="1" applyFill="1" applyBorder="1" applyAlignment="1">
      <alignment vertical="center"/>
    </xf>
    <xf numFmtId="0" fontId="11" fillId="5" borderId="1" xfId="3" applyFont="1" applyFill="1" applyBorder="1" applyAlignment="1">
      <alignment horizontal="left" vertical="center"/>
    </xf>
    <xf numFmtId="0" fontId="11" fillId="5" borderId="5" xfId="3" applyFont="1" applyFill="1" applyBorder="1" applyAlignment="1">
      <alignment vertical="center"/>
    </xf>
    <xf numFmtId="0" fontId="11" fillId="5" borderId="6" xfId="3" applyFont="1" applyFill="1" applyBorder="1" applyAlignment="1">
      <alignment vertical="center"/>
    </xf>
    <xf numFmtId="0" fontId="11" fillId="5" borderId="7" xfId="3" applyFont="1" applyFill="1" applyBorder="1" applyAlignment="1">
      <alignment vertical="center"/>
    </xf>
    <xf numFmtId="0" fontId="13" fillId="0" borderId="14" xfId="3" quotePrefix="1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1" fillId="0" borderId="1" xfId="3" applyFont="1" applyBorder="1" applyAlignment="1">
      <alignment vertical="center"/>
    </xf>
    <xf numFmtId="0" fontId="14" fillId="0" borderId="1" xfId="3" applyFont="1" applyBorder="1" applyAlignment="1">
      <alignment vertical="center"/>
    </xf>
    <xf numFmtId="0" fontId="2" fillId="0" borderId="1" xfId="0" applyFont="1" applyBorder="1"/>
    <xf numFmtId="0" fontId="11" fillId="0" borderId="10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11" fillId="0" borderId="12" xfId="3" applyFont="1" applyBorder="1" applyAlignment="1">
      <alignment vertical="center"/>
    </xf>
    <xf numFmtId="0" fontId="11" fillId="5" borderId="13" xfId="3" applyFont="1" applyFill="1" applyBorder="1" applyAlignment="1">
      <alignment vertical="center"/>
    </xf>
    <xf numFmtId="0" fontId="9" fillId="5" borderId="13" xfId="3" applyFont="1" applyFill="1" applyBorder="1" applyAlignment="1">
      <alignment horizontal="center" vertical="center"/>
    </xf>
    <xf numFmtId="0" fontId="9" fillId="5" borderId="14" xfId="3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vertical="center"/>
    </xf>
    <xf numFmtId="0" fontId="11" fillId="5" borderId="3" xfId="3" applyFont="1" applyFill="1" applyBorder="1" applyAlignment="1">
      <alignment vertical="center"/>
    </xf>
    <xf numFmtId="0" fontId="11" fillId="5" borderId="4" xfId="3" applyFont="1" applyFill="1" applyBorder="1" applyAlignment="1">
      <alignment vertical="center"/>
    </xf>
    <xf numFmtId="0" fontId="11" fillId="0" borderId="2" xfId="3" applyFont="1" applyBorder="1" applyAlignment="1">
      <alignment vertical="center"/>
    </xf>
    <xf numFmtId="0" fontId="11" fillId="0" borderId="3" xfId="3" applyFont="1" applyBorder="1" applyAlignment="1">
      <alignment vertical="center"/>
    </xf>
    <xf numFmtId="0" fontId="11" fillId="0" borderId="4" xfId="3" applyFont="1" applyBorder="1" applyAlignment="1">
      <alignment vertical="center"/>
    </xf>
    <xf numFmtId="0" fontId="2" fillId="0" borderId="7" xfId="0" applyFont="1" applyBorder="1"/>
    <xf numFmtId="166" fontId="14" fillId="0" borderId="1" xfId="3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5" xfId="3" applyFont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5" fillId="0" borderId="6" xfId="0" applyFont="1" applyBorder="1"/>
    <xf numFmtId="0" fontId="9" fillId="0" borderId="7" xfId="3" applyFont="1" applyBorder="1" applyAlignment="1">
      <alignment vertical="center"/>
    </xf>
    <xf numFmtId="0" fontId="17" fillId="0" borderId="0" xfId="0" applyFont="1"/>
    <xf numFmtId="0" fontId="15" fillId="0" borderId="0" xfId="0" applyFont="1"/>
    <xf numFmtId="0" fontId="13" fillId="0" borderId="1" xfId="3" applyFont="1" applyBorder="1" applyAlignment="1">
      <alignment horizontal="center" vertical="center"/>
    </xf>
    <xf numFmtId="166" fontId="18" fillId="0" borderId="14" xfId="3" applyNumberFormat="1" applyFont="1" applyBorder="1" applyAlignment="1">
      <alignment vertical="center"/>
    </xf>
    <xf numFmtId="0" fontId="9" fillId="0" borderId="5" xfId="3" applyFont="1" applyBorder="1" applyAlignment="1">
      <alignment vertical="center" textRotation="90" wrapText="1"/>
    </xf>
    <xf numFmtId="0" fontId="9" fillId="0" borderId="7" xfId="3" applyFont="1" applyBorder="1" applyAlignment="1">
      <alignment vertical="center" textRotation="90" wrapText="1"/>
    </xf>
    <xf numFmtId="0" fontId="9" fillId="0" borderId="2" xfId="3" applyFont="1" applyBorder="1" applyAlignment="1">
      <alignment vertical="center"/>
    </xf>
    <xf numFmtId="0" fontId="9" fillId="0" borderId="3" xfId="3" applyFont="1" applyBorder="1" applyAlignment="1">
      <alignment vertical="center"/>
    </xf>
    <xf numFmtId="0" fontId="9" fillId="0" borderId="4" xfId="3" applyFont="1" applyBorder="1" applyAlignment="1">
      <alignment vertical="center"/>
    </xf>
    <xf numFmtId="0" fontId="9" fillId="0" borderId="1" xfId="3" applyFont="1" applyBorder="1" applyAlignment="1">
      <alignment vertical="center" textRotation="90"/>
    </xf>
    <xf numFmtId="0" fontId="13" fillId="0" borderId="1" xfId="3" quotePrefix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9" fillId="5" borderId="1" xfId="3" applyFont="1" applyFill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0" fontId="9" fillId="0" borderId="1" xfId="3" quotePrefix="1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6" xfId="3" applyFont="1" applyBorder="1" applyAlignment="1">
      <alignment vertical="center" wrapText="1"/>
    </xf>
    <xf numFmtId="0" fontId="11" fillId="0" borderId="7" xfId="3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167" fontId="11" fillId="0" borderId="14" xfId="3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66" fontId="12" fillId="0" borderId="5" xfId="4" applyNumberFormat="1" applyFont="1" applyFill="1" applyBorder="1" applyAlignment="1"/>
    <xf numFmtId="166" fontId="12" fillId="0" borderId="6" xfId="4" applyNumberFormat="1" applyFont="1" applyFill="1" applyBorder="1" applyAlignment="1"/>
    <xf numFmtId="166" fontId="12" fillId="0" borderId="7" xfId="4" applyNumberFormat="1" applyFont="1" applyFill="1" applyBorder="1" applyAlignment="1"/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1" xfId="3" applyFont="1" applyBorder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5" fillId="0" borderId="7" xfId="3" applyFont="1" applyBorder="1" applyAlignment="1">
      <alignment vertical="center"/>
    </xf>
    <xf numFmtId="0" fontId="13" fillId="0" borderId="1" xfId="3" applyFont="1" applyBorder="1" applyAlignment="1">
      <alignment vertical="center"/>
    </xf>
    <xf numFmtId="49" fontId="13" fillId="0" borderId="1" xfId="5" applyNumberFormat="1" applyFont="1" applyFill="1" applyBorder="1" applyAlignment="1">
      <alignment horizontal="center" vertical="center"/>
    </xf>
    <xf numFmtId="0" fontId="14" fillId="0" borderId="5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166" fontId="13" fillId="0" borderId="1" xfId="3" applyNumberFormat="1" applyFont="1" applyBorder="1" applyAlignment="1">
      <alignment horizontal="center" vertical="center"/>
    </xf>
    <xf numFmtId="166" fontId="9" fillId="0" borderId="1" xfId="3" applyNumberFormat="1" applyFont="1" applyBorder="1" applyAlignment="1">
      <alignment horizontal="center" vertical="center"/>
    </xf>
    <xf numFmtId="166" fontId="14" fillId="0" borderId="5" xfId="3" applyNumberFormat="1" applyFont="1" applyBorder="1" applyAlignment="1">
      <alignment vertical="center"/>
    </xf>
    <xf numFmtId="166" fontId="14" fillId="0" borderId="6" xfId="3" applyNumberFormat="1" applyFont="1" applyBorder="1" applyAlignment="1">
      <alignment vertical="center"/>
    </xf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2" borderId="0" xfId="0" applyFont="1" applyFill="1"/>
    <xf numFmtId="0" fontId="25" fillId="0" borderId="1" xfId="3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1" fillId="0" borderId="5" xfId="6" applyFont="1" applyBorder="1" applyAlignment="1">
      <alignment vertical="center"/>
    </xf>
    <xf numFmtId="0" fontId="11" fillId="0" borderId="6" xfId="6" applyFont="1" applyBorder="1" applyAlignment="1">
      <alignment vertical="center"/>
    </xf>
    <xf numFmtId="0" fontId="11" fillId="0" borderId="7" xfId="6" applyFont="1" applyBorder="1" applyAlignment="1">
      <alignment vertical="center"/>
    </xf>
    <xf numFmtId="0" fontId="9" fillId="0" borderId="1" xfId="6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5" xfId="6" applyFont="1" applyBorder="1" applyAlignment="1">
      <alignment vertical="center"/>
    </xf>
    <xf numFmtId="0" fontId="9" fillId="0" borderId="6" xfId="6" applyFont="1" applyBorder="1" applyAlignment="1">
      <alignment vertical="center"/>
    </xf>
    <xf numFmtId="0" fontId="9" fillId="0" borderId="7" xfId="6" applyFont="1" applyBorder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11" fillId="0" borderId="1" xfId="6" applyFont="1" applyBorder="1" applyAlignment="1">
      <alignment vertical="center"/>
    </xf>
    <xf numFmtId="0" fontId="9" fillId="0" borderId="1" xfId="6" applyFont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0" fontId="11" fillId="5" borderId="6" xfId="0" applyFont="1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9" fillId="5" borderId="1" xfId="6" applyFont="1" applyFill="1" applyBorder="1" applyAlignment="1">
      <alignment horizontal="center" vertical="center" wrapText="1"/>
    </xf>
    <xf numFmtId="166" fontId="5" fillId="0" borderId="1" xfId="4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166" fontId="13" fillId="0" borderId="14" xfId="4" applyNumberFormat="1" applyFont="1" applyFill="1" applyBorder="1" applyAlignment="1">
      <alignment horizontal="center" vertical="center"/>
    </xf>
    <xf numFmtId="166" fontId="13" fillId="0" borderId="1" xfId="4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166" fontId="13" fillId="0" borderId="14" xfId="0" applyNumberFormat="1" applyFont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7" fillId="0" borderId="1" xfId="0" applyFont="1" applyBorder="1"/>
    <xf numFmtId="0" fontId="2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0" fillId="0" borderId="0" xfId="0" applyAlignment="1">
      <alignment horizontal="center"/>
    </xf>
    <xf numFmtId="0" fontId="60" fillId="0" borderId="0" xfId="0" applyFont="1" applyAlignment="1">
      <alignment vertical="center" wrapText="1"/>
    </xf>
    <xf numFmtId="0" fontId="61" fillId="0" borderId="0" xfId="0" applyFont="1" applyAlignment="1">
      <alignment vertical="center" wrapText="1"/>
    </xf>
    <xf numFmtId="0" fontId="62" fillId="0" borderId="0" xfId="0" applyFont="1" applyAlignment="1">
      <alignment horizontal="justify" vertical="center" wrapText="1"/>
    </xf>
    <xf numFmtId="0" fontId="63" fillId="0" borderId="0" xfId="0" applyFont="1" applyAlignment="1">
      <alignment vertical="center" wrapText="1"/>
    </xf>
    <xf numFmtId="0" fontId="62" fillId="0" borderId="0" xfId="0" applyFont="1" applyAlignment="1">
      <alignment vertical="center" wrapText="1"/>
    </xf>
    <xf numFmtId="0" fontId="64" fillId="29" borderId="25" xfId="0" applyFont="1" applyFill="1" applyBorder="1" applyAlignment="1">
      <alignment horizontal="left" wrapText="1"/>
    </xf>
    <xf numFmtId="0" fontId="64" fillId="29" borderId="26" xfId="0" applyFont="1" applyFill="1" applyBorder="1" applyAlignment="1">
      <alignment horizontal="left" wrapText="1"/>
    </xf>
    <xf numFmtId="0" fontId="64" fillId="29" borderId="27" xfId="0" applyFont="1" applyFill="1" applyBorder="1" applyAlignment="1">
      <alignment horizontal="left" wrapText="1"/>
    </xf>
    <xf numFmtId="0" fontId="64" fillId="29" borderId="28" xfId="0" applyFont="1" applyFill="1" applyBorder="1" applyAlignment="1">
      <alignment horizontal="left" vertical="top" wrapText="1"/>
    </xf>
    <xf numFmtId="0" fontId="65" fillId="0" borderId="29" xfId="0" applyFont="1" applyBorder="1" applyAlignment="1">
      <alignment vertical="top" wrapText="1"/>
    </xf>
    <xf numFmtId="0" fontId="65" fillId="30" borderId="29" xfId="0" applyFont="1" applyFill="1" applyBorder="1" applyAlignment="1">
      <alignment vertical="top" wrapText="1"/>
    </xf>
    <xf numFmtId="0" fontId="64" fillId="29" borderId="30" xfId="0" applyFont="1" applyFill="1" applyBorder="1" applyAlignment="1">
      <alignment horizontal="left" vertical="top" wrapText="1"/>
    </xf>
    <xf numFmtId="0" fontId="65" fillId="0" borderId="31" xfId="0" applyFont="1" applyBorder="1" applyAlignment="1">
      <alignment vertical="top" wrapText="1"/>
    </xf>
    <xf numFmtId="0" fontId="64" fillId="29" borderId="0" xfId="0" applyFont="1" applyFill="1" applyBorder="1" applyAlignment="1">
      <alignment horizontal="left" vertical="top" wrapText="1"/>
    </xf>
    <xf numFmtId="4" fontId="0" fillId="0" borderId="0" xfId="0" applyNumberFormat="1"/>
    <xf numFmtId="0" fontId="66" fillId="0" borderId="0" xfId="0" applyFont="1" applyAlignment="1">
      <alignment vertical="center" wrapText="1"/>
    </xf>
    <xf numFmtId="0" fontId="6" fillId="0" borderId="0" xfId="2" applyAlignment="1">
      <alignment horizontal="justify" vertical="center" wrapText="1"/>
    </xf>
    <xf numFmtId="0" fontId="65" fillId="0" borderId="29" xfId="0" applyFont="1" applyBorder="1" applyAlignment="1">
      <alignment horizontal="justify" vertical="center" wrapText="1"/>
    </xf>
    <xf numFmtId="4" fontId="65" fillId="0" borderId="29" xfId="0" applyNumberFormat="1" applyFont="1" applyBorder="1" applyAlignment="1">
      <alignment horizontal="justify" vertical="center" wrapText="1"/>
    </xf>
    <xf numFmtId="0" fontId="65" fillId="0" borderId="31" xfId="0" applyFont="1" applyBorder="1" applyAlignment="1">
      <alignment horizontal="justify" vertical="center" wrapText="1"/>
    </xf>
    <xf numFmtId="4" fontId="65" fillId="0" borderId="31" xfId="0" applyNumberFormat="1" applyFont="1" applyBorder="1" applyAlignment="1">
      <alignment horizontal="justify" vertical="center" wrapText="1"/>
    </xf>
    <xf numFmtId="3" fontId="0" fillId="0" borderId="0" xfId="0" applyNumberFormat="1"/>
    <xf numFmtId="17" fontId="0" fillId="0" borderId="0" xfId="0" applyNumberFormat="1"/>
    <xf numFmtId="9" fontId="14" fillId="0" borderId="7" xfId="162" applyFont="1" applyBorder="1" applyAlignment="1">
      <alignment vertical="center"/>
    </xf>
    <xf numFmtId="9" fontId="0" fillId="0" borderId="0" xfId="0" applyNumberFormat="1"/>
    <xf numFmtId="3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178" fontId="0" fillId="0" borderId="0" xfId="0" applyNumberFormat="1"/>
    <xf numFmtId="0" fontId="0" fillId="31" borderId="0" xfId="0" applyFill="1"/>
    <xf numFmtId="0" fontId="69" fillId="0" borderId="0" xfId="0" applyFont="1"/>
    <xf numFmtId="3" fontId="69" fillId="0" borderId="0" xfId="0" applyNumberFormat="1" applyFont="1" applyAlignment="1">
      <alignment horizontal="center"/>
    </xf>
    <xf numFmtId="178" fontId="0" fillId="0" borderId="0" xfId="0" applyNumberFormat="1" applyAlignment="1">
      <alignment horizontal="center"/>
    </xf>
    <xf numFmtId="178" fontId="0" fillId="6" borderId="0" xfId="0" applyNumberFormat="1" applyFill="1" applyAlignment="1">
      <alignment horizontal="center"/>
    </xf>
    <xf numFmtId="178" fontId="0" fillId="6" borderId="0" xfId="0" applyNumberFormat="1" applyFill="1"/>
    <xf numFmtId="0" fontId="11" fillId="0" borderId="6" xfId="3" applyFont="1" applyFill="1" applyBorder="1" applyAlignment="1">
      <alignment vertical="center"/>
    </xf>
    <xf numFmtId="0" fontId="11" fillId="0" borderId="7" xfId="3" applyFont="1" applyFill="1" applyBorder="1" applyAlignment="1">
      <alignment vertical="center"/>
    </xf>
    <xf numFmtId="0" fontId="9" fillId="0" borderId="1" xfId="3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/>
    </xf>
    <xf numFmtId="166" fontId="12" fillId="0" borderId="5" xfId="4" applyNumberFormat="1" applyFont="1" applyFill="1" applyBorder="1" applyAlignment="1">
      <alignment horizontal="right" wrapText="1"/>
    </xf>
    <xf numFmtId="166" fontId="12" fillId="0" borderId="6" xfId="4" applyNumberFormat="1" applyFont="1" applyFill="1" applyBorder="1" applyAlignment="1">
      <alignment horizontal="right" wrapText="1"/>
    </xf>
    <xf numFmtId="166" fontId="12" fillId="0" borderId="7" xfId="4" applyNumberFormat="1" applyFont="1" applyFill="1" applyBorder="1" applyAlignment="1">
      <alignment horizontal="right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166" fontId="12" fillId="5" borderId="5" xfId="4" applyNumberFormat="1" applyFont="1" applyFill="1" applyBorder="1" applyAlignment="1">
      <alignment horizontal="right" wrapText="1"/>
    </xf>
    <xf numFmtId="166" fontId="12" fillId="5" borderId="6" xfId="4" applyNumberFormat="1" applyFont="1" applyFill="1" applyBorder="1" applyAlignment="1">
      <alignment horizontal="right" wrapText="1"/>
    </xf>
    <xf numFmtId="166" fontId="12" fillId="5" borderId="7" xfId="4" applyNumberFormat="1" applyFont="1" applyFill="1" applyBorder="1" applyAlignment="1">
      <alignment horizontal="right" wrapText="1"/>
    </xf>
    <xf numFmtId="166" fontId="9" fillId="0" borderId="5" xfId="4" applyNumberFormat="1" applyFont="1" applyFill="1" applyBorder="1" applyAlignment="1">
      <alignment horizontal="center" vertical="center" wrapText="1"/>
    </xf>
    <xf numFmtId="166" fontId="9" fillId="0" borderId="6" xfId="4" applyNumberFormat="1" applyFont="1" applyFill="1" applyBorder="1" applyAlignment="1">
      <alignment horizontal="center" vertical="center" wrapText="1"/>
    </xf>
    <xf numFmtId="166" fontId="9" fillId="0" borderId="7" xfId="4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17" fillId="4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textRotation="90"/>
    </xf>
    <xf numFmtId="0" fontId="17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9" fillId="0" borderId="1" xfId="6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9" fillId="0" borderId="1" xfId="6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9" fillId="0" borderId="1" xfId="3" applyFont="1" applyBorder="1" applyAlignment="1">
      <alignment horizontal="center" vertical="center" textRotation="90"/>
    </xf>
    <xf numFmtId="0" fontId="9" fillId="0" borderId="1" xfId="3" applyFont="1" applyBorder="1" applyAlignment="1">
      <alignment horizontal="center" vertical="center" textRotation="90" wrapText="1"/>
    </xf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1" fillId="0" borderId="3" xfId="3" applyFont="1" applyBorder="1" applyAlignment="1">
      <alignment horizontal="left" vertical="center"/>
    </xf>
    <xf numFmtId="0" fontId="11" fillId="0" borderId="4" xfId="3" applyFont="1" applyBorder="1" applyAlignment="1">
      <alignment horizontal="left" vertical="center"/>
    </xf>
    <xf numFmtId="0" fontId="11" fillId="0" borderId="8" xfId="3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1" fillId="0" borderId="9" xfId="3" applyFont="1" applyBorder="1" applyAlignment="1">
      <alignment horizontal="left" vertical="center"/>
    </xf>
    <xf numFmtId="0" fontId="11" fillId="0" borderId="10" xfId="3" applyFont="1" applyBorder="1" applyAlignment="1">
      <alignment horizontal="left" vertical="center"/>
    </xf>
    <xf numFmtId="0" fontId="11" fillId="0" borderId="11" xfId="3" applyFont="1" applyBorder="1" applyAlignment="1">
      <alignment horizontal="left" vertical="center"/>
    </xf>
    <xf numFmtId="0" fontId="11" fillId="0" borderId="12" xfId="3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6" fontId="12" fillId="0" borderId="5" xfId="4" applyNumberFormat="1" applyFont="1" applyFill="1" applyBorder="1" applyAlignment="1">
      <alignment horizontal="center" wrapText="1"/>
    </xf>
    <xf numFmtId="166" fontId="12" fillId="0" borderId="6" xfId="4" applyNumberFormat="1" applyFont="1" applyFill="1" applyBorder="1" applyAlignment="1">
      <alignment horizontal="center" wrapText="1"/>
    </xf>
    <xf numFmtId="166" fontId="12" fillId="0" borderId="7" xfId="4" applyNumberFormat="1" applyFont="1" applyFill="1" applyBorder="1" applyAlignment="1">
      <alignment horizontal="center" wrapText="1"/>
    </xf>
    <xf numFmtId="0" fontId="11" fillId="0" borderId="1" xfId="3" applyFont="1" applyBorder="1" applyAlignment="1">
      <alignment horizontal="center" vertical="center" textRotation="90" wrapText="1"/>
    </xf>
    <xf numFmtId="166" fontId="16" fillId="0" borderId="5" xfId="4" applyNumberFormat="1" applyFont="1" applyFill="1" applyBorder="1" applyAlignment="1">
      <alignment horizontal="right" wrapText="1"/>
    </xf>
    <xf numFmtId="166" fontId="16" fillId="0" borderId="6" xfId="4" applyNumberFormat="1" applyFont="1" applyFill="1" applyBorder="1" applyAlignment="1">
      <alignment horizontal="right" wrapText="1"/>
    </xf>
    <xf numFmtId="166" fontId="16" fillId="0" borderId="7" xfId="4" applyNumberFormat="1" applyFont="1" applyFill="1" applyBorder="1" applyAlignment="1">
      <alignment horizontal="right" wrapText="1"/>
    </xf>
    <xf numFmtId="0" fontId="17" fillId="0" borderId="1" xfId="0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textRotation="90"/>
    </xf>
    <xf numFmtId="0" fontId="9" fillId="0" borderId="15" xfId="3" applyFont="1" applyBorder="1" applyAlignment="1">
      <alignment horizontal="center" vertical="center" textRotation="90"/>
    </xf>
    <xf numFmtId="0" fontId="9" fillId="0" borderId="14" xfId="3" applyFont="1" applyBorder="1" applyAlignment="1">
      <alignment horizontal="center" vertical="center" textRotation="90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 wrapText="1"/>
    </xf>
    <xf numFmtId="0" fontId="11" fillId="5" borderId="1" xfId="3" applyFont="1" applyFill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textRotation="90" wrapText="1"/>
    </xf>
    <xf numFmtId="0" fontId="9" fillId="0" borderId="15" xfId="3" applyFont="1" applyBorder="1" applyAlignment="1">
      <alignment horizontal="center" vertical="center" textRotation="90" wrapText="1"/>
    </xf>
    <xf numFmtId="0" fontId="9" fillId="0" borderId="14" xfId="3" applyFont="1" applyBorder="1" applyAlignment="1">
      <alignment horizontal="center" vertical="center" textRotation="90" wrapText="1"/>
    </xf>
    <xf numFmtId="164" fontId="9" fillId="0" borderId="1" xfId="3" applyNumberFormat="1" applyFont="1" applyBorder="1" applyAlignment="1">
      <alignment horizontal="center" vertical="center" textRotation="90"/>
    </xf>
    <xf numFmtId="0" fontId="11" fillId="5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164" fontId="9" fillId="3" borderId="1" xfId="3" applyNumberFormat="1" applyFont="1" applyFill="1" applyBorder="1" applyAlignment="1">
      <alignment horizontal="center" vertical="center" wrapText="1"/>
    </xf>
    <xf numFmtId="164" fontId="9" fillId="4" borderId="2" xfId="3" applyNumberFormat="1" applyFont="1" applyFill="1" applyBorder="1" applyAlignment="1">
      <alignment horizontal="center" vertical="center" wrapText="1"/>
    </xf>
    <xf numFmtId="164" fontId="9" fillId="4" borderId="3" xfId="3" applyNumberFormat="1" applyFont="1" applyFill="1" applyBorder="1" applyAlignment="1">
      <alignment horizontal="center" vertical="center" wrapText="1"/>
    </xf>
    <xf numFmtId="164" fontId="9" fillId="4" borderId="4" xfId="3" applyNumberFormat="1" applyFont="1" applyFill="1" applyBorder="1" applyAlignment="1">
      <alignment horizontal="center" vertical="center" wrapText="1"/>
    </xf>
    <xf numFmtId="164" fontId="9" fillId="4" borderId="8" xfId="3" applyNumberFormat="1" applyFont="1" applyFill="1" applyBorder="1" applyAlignment="1">
      <alignment horizontal="center" vertical="center" wrapText="1"/>
    </xf>
    <xf numFmtId="164" fontId="9" fillId="4" borderId="0" xfId="3" applyNumberFormat="1" applyFont="1" applyFill="1" applyAlignment="1">
      <alignment horizontal="center" vertical="center" wrapText="1"/>
    </xf>
    <xf numFmtId="164" fontId="9" fillId="4" borderId="9" xfId="3" applyNumberFormat="1" applyFont="1" applyFill="1" applyBorder="1" applyAlignment="1">
      <alignment horizontal="center" vertical="center" wrapText="1"/>
    </xf>
    <xf numFmtId="164" fontId="9" fillId="4" borderId="10" xfId="3" applyNumberFormat="1" applyFont="1" applyFill="1" applyBorder="1" applyAlignment="1">
      <alignment horizontal="center" vertical="center" wrapText="1"/>
    </xf>
    <xf numFmtId="164" fontId="9" fillId="4" borderId="11" xfId="3" applyNumberFormat="1" applyFont="1" applyFill="1" applyBorder="1" applyAlignment="1">
      <alignment horizontal="center" vertical="center" wrapText="1"/>
    </xf>
    <xf numFmtId="164" fontId="9" fillId="4" borderId="12" xfId="3" applyNumberFormat="1" applyFont="1" applyFill="1" applyBorder="1" applyAlignment="1">
      <alignment horizontal="center" vertical="center" wrapText="1"/>
    </xf>
    <xf numFmtId="164" fontId="9" fillId="4" borderId="5" xfId="3" applyNumberFormat="1" applyFont="1" applyFill="1" applyBorder="1" applyAlignment="1">
      <alignment horizontal="center" vertical="center" wrapText="1"/>
    </xf>
    <xf numFmtId="164" fontId="9" fillId="4" borderId="6" xfId="3" applyNumberFormat="1" applyFont="1" applyFill="1" applyBorder="1" applyAlignment="1">
      <alignment horizontal="center" vertical="center" wrapText="1"/>
    </xf>
    <xf numFmtId="164" fontId="9" fillId="4" borderId="7" xfId="3" applyNumberFormat="1" applyFont="1" applyFill="1" applyBorder="1" applyAlignment="1">
      <alignment horizontal="center" vertical="center" wrapText="1"/>
    </xf>
    <xf numFmtId="165" fontId="9" fillId="4" borderId="2" xfId="3" applyNumberFormat="1" applyFont="1" applyFill="1" applyBorder="1" applyAlignment="1">
      <alignment horizontal="center" vertical="center" wrapText="1"/>
    </xf>
    <xf numFmtId="165" fontId="9" fillId="4" borderId="3" xfId="3" applyNumberFormat="1" applyFont="1" applyFill="1" applyBorder="1" applyAlignment="1">
      <alignment horizontal="center" vertical="center" wrapText="1"/>
    </xf>
    <xf numFmtId="165" fontId="9" fillId="4" borderId="4" xfId="3" applyNumberFormat="1" applyFont="1" applyFill="1" applyBorder="1" applyAlignment="1">
      <alignment horizontal="center" vertical="center" wrapText="1"/>
    </xf>
    <xf numFmtId="165" fontId="9" fillId="4" borderId="8" xfId="3" applyNumberFormat="1" applyFont="1" applyFill="1" applyBorder="1" applyAlignment="1">
      <alignment horizontal="center" vertical="center" wrapText="1"/>
    </xf>
    <xf numFmtId="165" fontId="9" fillId="4" borderId="0" xfId="3" applyNumberFormat="1" applyFont="1" applyFill="1" applyAlignment="1">
      <alignment horizontal="center" vertical="center" wrapText="1"/>
    </xf>
    <xf numFmtId="165" fontId="9" fillId="4" borderId="9" xfId="3" applyNumberFormat="1" applyFont="1" applyFill="1" applyBorder="1" applyAlignment="1">
      <alignment horizontal="center" vertical="center" wrapText="1"/>
    </xf>
    <xf numFmtId="165" fontId="9" fillId="4" borderId="10" xfId="3" applyNumberFormat="1" applyFont="1" applyFill="1" applyBorder="1" applyAlignment="1">
      <alignment horizontal="center" vertical="center" wrapText="1"/>
    </xf>
    <xf numFmtId="165" fontId="9" fillId="4" borderId="11" xfId="3" applyNumberFormat="1" applyFont="1" applyFill="1" applyBorder="1" applyAlignment="1">
      <alignment horizontal="center" vertical="center" wrapText="1"/>
    </xf>
    <xf numFmtId="165" fontId="9" fillId="4" borderId="12" xfId="3" applyNumberFormat="1" applyFont="1" applyFill="1" applyBorder="1" applyAlignment="1">
      <alignment horizontal="center" vertical="center" wrapText="1"/>
    </xf>
    <xf numFmtId="164" fontId="9" fillId="4" borderId="5" xfId="3" applyNumberFormat="1" applyFont="1" applyFill="1" applyBorder="1" applyAlignment="1">
      <alignment horizontal="center" vertical="center"/>
    </xf>
    <xf numFmtId="164" fontId="9" fillId="4" borderId="6" xfId="3" applyNumberFormat="1" applyFont="1" applyFill="1" applyBorder="1" applyAlignment="1">
      <alignment horizontal="center" vertical="center"/>
    </xf>
    <xf numFmtId="164" fontId="9" fillId="4" borderId="7" xfId="3" applyNumberFormat="1" applyFont="1" applyFill="1" applyBorder="1" applyAlignment="1">
      <alignment horizontal="center" vertical="center"/>
    </xf>
    <xf numFmtId="0" fontId="9" fillId="4" borderId="5" xfId="3" applyFont="1" applyFill="1" applyBorder="1" applyAlignment="1">
      <alignment horizontal="center" vertical="center" wrapText="1"/>
    </xf>
    <xf numFmtId="0" fontId="9" fillId="4" borderId="6" xfId="3" applyFont="1" applyFill="1" applyBorder="1" applyAlignment="1">
      <alignment horizontal="center" vertical="center" wrapText="1"/>
    </xf>
    <xf numFmtId="0" fontId="9" fillId="4" borderId="7" xfId="3" applyFont="1" applyFill="1" applyBorder="1" applyAlignment="1">
      <alignment horizontal="center" vertical="center" wrapText="1"/>
    </xf>
    <xf numFmtId="0" fontId="65" fillId="0" borderId="44" xfId="0" applyFont="1" applyBorder="1" applyAlignment="1">
      <alignment horizontal="justify" vertical="center" wrapText="1"/>
    </xf>
    <xf numFmtId="0" fontId="65" fillId="0" borderId="45" xfId="0" applyFont="1" applyBorder="1" applyAlignment="1">
      <alignment horizontal="justify" vertical="center" wrapText="1"/>
    </xf>
    <xf numFmtId="174" fontId="59" fillId="0" borderId="5" xfId="82" applyNumberFormat="1" applyFont="1" applyBorder="1" applyAlignment="1">
      <alignment horizontal="center" vertical="top" wrapText="1"/>
    </xf>
    <xf numFmtId="0" fontId="59" fillId="0" borderId="6" xfId="82" applyFont="1" applyBorder="1" applyAlignment="1">
      <alignment horizontal="center" vertical="top" wrapText="1"/>
    </xf>
    <xf numFmtId="0" fontId="59" fillId="0" borderId="7" xfId="82" applyFont="1" applyBorder="1" applyAlignment="1">
      <alignment horizontal="center" vertical="top" wrapText="1"/>
    </xf>
    <xf numFmtId="0" fontId="67" fillId="29" borderId="32" xfId="0" applyFont="1" applyFill="1" applyBorder="1" applyAlignment="1">
      <alignment horizontal="justify" vertical="center" wrapText="1"/>
    </xf>
    <xf numFmtId="0" fontId="67" fillId="29" borderId="33" xfId="0" applyFont="1" applyFill="1" applyBorder="1" applyAlignment="1">
      <alignment horizontal="justify" vertical="center" wrapText="1"/>
    </xf>
    <xf numFmtId="0" fontId="67" fillId="29" borderId="34" xfId="0" applyFont="1" applyFill="1" applyBorder="1" applyAlignment="1">
      <alignment horizontal="justify" vertical="center" wrapText="1"/>
    </xf>
    <xf numFmtId="0" fontId="67" fillId="29" borderId="35" xfId="0" applyFont="1" applyFill="1" applyBorder="1" applyAlignment="1">
      <alignment horizontal="justify" vertical="center" wrapText="1"/>
    </xf>
    <xf numFmtId="0" fontId="67" fillId="29" borderId="41" xfId="0" applyFont="1" applyFill="1" applyBorder="1" applyAlignment="1">
      <alignment horizontal="justify" vertical="center" wrapText="1"/>
    </xf>
    <xf numFmtId="0" fontId="67" fillId="29" borderId="36" xfId="0" applyFont="1" applyFill="1" applyBorder="1" applyAlignment="1">
      <alignment horizontal="justify" vertical="center" wrapText="1"/>
    </xf>
    <xf numFmtId="0" fontId="67" fillId="29" borderId="37" xfId="0" applyFont="1" applyFill="1" applyBorder="1" applyAlignment="1">
      <alignment horizontal="justify" vertical="center" wrapText="1"/>
    </xf>
    <xf numFmtId="0" fontId="67" fillId="29" borderId="42" xfId="0" applyFont="1" applyFill="1" applyBorder="1" applyAlignment="1">
      <alignment horizontal="justify" vertical="center" wrapText="1"/>
    </xf>
    <xf numFmtId="0" fontId="67" fillId="29" borderId="43" xfId="0" applyFont="1" applyFill="1" applyBorder="1" applyAlignment="1">
      <alignment horizontal="justify" vertical="center" wrapText="1"/>
    </xf>
    <xf numFmtId="0" fontId="67" fillId="29" borderId="38" xfId="0" applyFont="1" applyFill="1" applyBorder="1" applyAlignment="1">
      <alignment horizontal="justify" vertical="center" wrapText="1"/>
    </xf>
    <xf numFmtId="0" fontId="67" fillId="29" borderId="39" xfId="0" applyFont="1" applyFill="1" applyBorder="1" applyAlignment="1">
      <alignment horizontal="justify" vertical="center" wrapText="1"/>
    </xf>
    <xf numFmtId="0" fontId="67" fillId="29" borderId="40" xfId="0" applyFont="1" applyFill="1" applyBorder="1" applyAlignment="1">
      <alignment horizontal="justify" vertical="center" wrapText="1"/>
    </xf>
  </cellXfs>
  <cellStyles count="170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akcent 1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Advertencia" xfId="26"/>
    <cellStyle name="Calcular" xfId="27"/>
    <cellStyle name="Cálculo 2" xfId="28"/>
    <cellStyle name="Celda comprob." xfId="29"/>
    <cellStyle name="Celda de comprobación 2" xfId="30"/>
    <cellStyle name="Celda vinculada 2" xfId="31"/>
    <cellStyle name="Comma_RESPALDO BANCO" xfId="139"/>
    <cellStyle name="Correcto" xfId="32"/>
    <cellStyle name="Currency 2" xfId="140"/>
    <cellStyle name="Encabez. 1" xfId="33"/>
    <cellStyle name="Encabez. 2" xfId="34"/>
    <cellStyle name="Encabezado 3" xfId="35"/>
    <cellStyle name="Encabezado 4 2" xfId="36"/>
    <cellStyle name="Énfasis1 2" xfId="37"/>
    <cellStyle name="Énfasis2 2" xfId="38"/>
    <cellStyle name="Énfasis3 2" xfId="39"/>
    <cellStyle name="Énfasis4 2" xfId="40"/>
    <cellStyle name="Énfasis5 2" xfId="41"/>
    <cellStyle name="Énfasis6 2" xfId="42"/>
    <cellStyle name="Entrada 2" xfId="43"/>
    <cellStyle name="Explicación" xfId="44"/>
    <cellStyle name="Hipervínculo" xfId="2" builtinId="8"/>
    <cellStyle name="Hipervínculo 2" xfId="45"/>
    <cellStyle name="Hipervínculo 3" xfId="46"/>
    <cellStyle name="Hipervínculo 4" xfId="47"/>
    <cellStyle name="Hipervínculo 5" xfId="163"/>
    <cellStyle name="Incorrecto 2" xfId="48"/>
    <cellStyle name="Millares [0]" xfId="1" builtinId="6"/>
    <cellStyle name="Millares [0] 2" xfId="49"/>
    <cellStyle name="Millares [0] 3" xfId="50"/>
    <cellStyle name="Millares 10" xfId="4"/>
    <cellStyle name="Millares 10 2" xfId="141"/>
    <cellStyle name="Millares 10 3" xfId="51"/>
    <cellStyle name="Millares 11" xfId="164"/>
    <cellStyle name="Millares 2" xfId="52"/>
    <cellStyle name="Millares 2 2" xfId="53"/>
    <cellStyle name="Millares 2 2 2" xfId="54"/>
    <cellStyle name="Millares 2 3" xfId="55"/>
    <cellStyle name="Millares 2 3 2" xfId="56"/>
    <cellStyle name="Millares 2 3 3" xfId="142"/>
    <cellStyle name="Millares 2 4" xfId="57"/>
    <cellStyle name="Millares 2 4 2" xfId="58"/>
    <cellStyle name="Millares 2 4 3" xfId="143"/>
    <cellStyle name="Millares 2 5" xfId="59"/>
    <cellStyle name="Millares 2 6" xfId="144"/>
    <cellStyle name="Millares 3" xfId="60"/>
    <cellStyle name="Millares 3 2" xfId="61"/>
    <cellStyle name="Millares 3 2 2" xfId="5"/>
    <cellStyle name="Millares 3 3" xfId="62"/>
    <cellStyle name="Millares 3 4" xfId="145"/>
    <cellStyle name="Millares 4" xfId="63"/>
    <cellStyle name="Millares 4 2" xfId="146"/>
    <cellStyle name="Millares 5" xfId="64"/>
    <cellStyle name="Millares 5 2" xfId="147"/>
    <cellStyle name="Millares 6" xfId="65"/>
    <cellStyle name="Millares 7" xfId="66"/>
    <cellStyle name="Millares 8" xfId="67"/>
    <cellStyle name="Millares 9" xfId="68"/>
    <cellStyle name="Moneda 2" xfId="69"/>
    <cellStyle name="Moneda 2 2" xfId="70"/>
    <cellStyle name="Moneda 2 3" xfId="148"/>
    <cellStyle name="Moneda 3" xfId="71"/>
    <cellStyle name="Moneda 3 2" xfId="149"/>
    <cellStyle name="Moneda 4" xfId="72"/>
    <cellStyle name="Moneda 5" xfId="150"/>
    <cellStyle name="Neutral 2" xfId="73"/>
    <cellStyle name="Normal" xfId="0" builtinId="0"/>
    <cellStyle name="Normal 10" xfId="74"/>
    <cellStyle name="Normal 11" xfId="75"/>
    <cellStyle name="Normal 12" xfId="76"/>
    <cellStyle name="Normal 13" xfId="77"/>
    <cellStyle name="Normal 14" xfId="78"/>
    <cellStyle name="Normal 15" xfId="79"/>
    <cellStyle name="Normal 16" xfId="80"/>
    <cellStyle name="Normal 17" xfId="81"/>
    <cellStyle name="Normal 17 2" xfId="82"/>
    <cellStyle name="Normal 17 3" xfId="165"/>
    <cellStyle name="Normal 18" xfId="166"/>
    <cellStyle name="Normal 19" xfId="167"/>
    <cellStyle name="Normal 2" xfId="83"/>
    <cellStyle name="Normal 2 2" xfId="84"/>
    <cellStyle name="Normal 2 2 2" xfId="85"/>
    <cellStyle name="Normal 2 2 2 2" xfId="3"/>
    <cellStyle name="Normal 2 2 2 3" xfId="151"/>
    <cellStyle name="Normal 2 2 3" xfId="86"/>
    <cellStyle name="Normal 2 2 4" xfId="87"/>
    <cellStyle name="Normal 2 2 4 2" xfId="88"/>
    <cellStyle name="Normal 2 3" xfId="6"/>
    <cellStyle name="Normal 2 3 2" xfId="89"/>
    <cellStyle name="Normal 2 3 2 2" xfId="90"/>
    <cellStyle name="Normal 2 3 3" xfId="152"/>
    <cellStyle name="Normal 2 4" xfId="91"/>
    <cellStyle name="Normal 2 4 2" xfId="92"/>
    <cellStyle name="Normal 2 5" xfId="153"/>
    <cellStyle name="Normal 2 5 2" xfId="154"/>
    <cellStyle name="Normal 2 6" xfId="155"/>
    <cellStyle name="Normal 2 7" xfId="93"/>
    <cellStyle name="Normal 2 7 2" xfId="94"/>
    <cellStyle name="Normal 2 7 2 2" xfId="156"/>
    <cellStyle name="Normal 2 8" xfId="95"/>
    <cellStyle name="Normal 2_INFORME RETIROS Y RETIROS PARA REINVERSION J&amp;D AÑO 2013" xfId="157"/>
    <cellStyle name="Normal 20" xfId="168"/>
    <cellStyle name="Normal 21" xfId="169"/>
    <cellStyle name="Normal 3" xfId="96"/>
    <cellStyle name="Normal 3 2" xfId="97"/>
    <cellStyle name="Normal 3 2 2" xfId="98"/>
    <cellStyle name="Normal 3 3" xfId="99"/>
    <cellStyle name="Normal 3 3 2" xfId="100"/>
    <cellStyle name="Normal 3 3 2 2" xfId="101"/>
    <cellStyle name="Normal 3 4" xfId="102"/>
    <cellStyle name="Normal 3 5" xfId="103"/>
    <cellStyle name="Normal 3 6" xfId="158"/>
    <cellStyle name="Normal 4" xfId="104"/>
    <cellStyle name="Normal 4 2" xfId="105"/>
    <cellStyle name="Normal 4 2 2" xfId="106"/>
    <cellStyle name="Normal 4 3" xfId="107"/>
    <cellStyle name="Normal 5" xfId="108"/>
    <cellStyle name="Normal 5 2" xfId="109"/>
    <cellStyle name="Normal 5 3" xfId="110"/>
    <cellStyle name="Normal 5 4" xfId="159"/>
    <cellStyle name="Normal 6" xfId="111"/>
    <cellStyle name="Normal 6 2" xfId="112"/>
    <cellStyle name="Normal 6 2 2" xfId="113"/>
    <cellStyle name="Normal 7" xfId="114"/>
    <cellStyle name="Normal 7 2" xfId="160"/>
    <cellStyle name="Normal 8" xfId="115"/>
    <cellStyle name="Normal 9" xfId="116"/>
    <cellStyle name="Normal 9 2" xfId="117"/>
    <cellStyle name="Nota" xfId="118"/>
    <cellStyle name="Nota 2" xfId="119"/>
    <cellStyle name="Notas 2" xfId="120"/>
    <cellStyle name="Notas 3" xfId="161"/>
    <cellStyle name="Porcentaje" xfId="162" builtinId="5"/>
    <cellStyle name="Porcentaje 2" xfId="121"/>
    <cellStyle name="Porcentaje 2 2" xfId="122"/>
    <cellStyle name="Porcentaje 2 3" xfId="123"/>
    <cellStyle name="Porcentaje 3" xfId="124"/>
    <cellStyle name="Porcentaje 3 2" xfId="125"/>
    <cellStyle name="Porcentaje 4" xfId="138"/>
    <cellStyle name="Porcentual 2" xfId="126"/>
    <cellStyle name="Porcentual 2 2" xfId="127"/>
    <cellStyle name="Porcentual 2 2 2" xfId="128"/>
    <cellStyle name="Porcentual 2 3" xfId="129"/>
    <cellStyle name="Porcentual 2 3 2" xfId="130"/>
    <cellStyle name="Salida 2" xfId="131"/>
    <cellStyle name="Texto de advertencia 2" xfId="132"/>
    <cellStyle name="Texto explicativo 2" xfId="133"/>
    <cellStyle name="Título 2 2" xfId="134"/>
    <cellStyle name="Título 3 2" xfId="135"/>
    <cellStyle name="Título 4" xfId="136"/>
    <cellStyle name="Total 2" xfId="137"/>
  </cellStyles>
  <dxfs count="3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239058</xdr:colOff>
      <xdr:row>0</xdr:row>
      <xdr:rowOff>62716</xdr:rowOff>
    </xdr:from>
    <xdr:ext cx="1440000" cy="531962"/>
    <xdr:pic>
      <xdr:nvPicPr>
        <xdr:cNvPr id="2" name="Imagen 4" descr="logo_sii">
          <a:extLst>
            <a:ext uri="{FF2B5EF4-FFF2-40B4-BE49-F238E27FC236}">
              <a16:creationId xmlns:a16="http://schemas.microsoft.com/office/drawing/2014/main" xmlns="" id="{255C5195-6900-4728-82B6-132EDD7CE6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-636" b="9774"/>
        <a:stretch/>
      </xdr:blipFill>
      <xdr:spPr bwMode="auto">
        <a:xfrm>
          <a:off x="239058" y="62716"/>
          <a:ext cx="1440000" cy="53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3</xdr:col>
          <xdr:colOff>57150</xdr:colOff>
          <xdr:row>4</xdr:row>
          <xdr:rowOff>38100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ii.cl/servicios_online/renta/2024/rentaform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ii.cl/valores_y_fechas/renta/2024/personas_naturales.html" TargetMode="External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172" zoomScaleNormal="172" workbookViewId="0">
      <selection activeCell="D21" sqref="D21"/>
    </sheetView>
  </sheetViews>
  <sheetFormatPr baseColWidth="10" defaultRowHeight="15"/>
  <cols>
    <col min="2" max="2" width="39.5703125" customWidth="1"/>
    <col min="5" max="5" width="14.42578125" customWidth="1"/>
    <col min="7" max="7" width="6.7109375" customWidth="1"/>
    <col min="8" max="8" width="14.85546875" customWidth="1"/>
  </cols>
  <sheetData>
    <row r="1" spans="1:8">
      <c r="A1" s="178"/>
      <c r="D1" s="204"/>
      <c r="E1" s="204"/>
      <c r="F1" s="204"/>
    </row>
    <row r="2" spans="1:8" ht="18.75">
      <c r="A2" s="178"/>
      <c r="B2" s="208" t="s">
        <v>629</v>
      </c>
      <c r="C2" s="208"/>
      <c r="D2" s="209"/>
      <c r="E2" s="209"/>
      <c r="F2" s="209"/>
      <c r="G2" s="208"/>
    </row>
    <row r="3" spans="1:8" ht="18.75">
      <c r="A3" s="178"/>
      <c r="B3" s="208" t="s">
        <v>628</v>
      </c>
      <c r="C3" s="208"/>
      <c r="D3" s="209"/>
      <c r="E3" s="209"/>
      <c r="F3" s="209"/>
      <c r="G3" s="208"/>
    </row>
    <row r="4" spans="1:8" ht="18.75">
      <c r="A4" s="178"/>
      <c r="B4" s="208" t="s">
        <v>631</v>
      </c>
      <c r="C4" s="208"/>
      <c r="D4" s="209"/>
      <c r="E4" s="209"/>
      <c r="F4" s="209"/>
      <c r="G4" s="208"/>
    </row>
    <row r="5" spans="1:8" ht="18.75">
      <c r="A5" s="178"/>
      <c r="B5" s="208" t="s">
        <v>638</v>
      </c>
      <c r="C5" s="208"/>
      <c r="D5" s="209"/>
      <c r="E5" s="209"/>
      <c r="F5" s="209"/>
      <c r="G5" s="208"/>
    </row>
    <row r="6" spans="1:8" ht="18.75">
      <c r="A6" s="178"/>
      <c r="B6" s="208" t="s">
        <v>634</v>
      </c>
      <c r="C6" s="208"/>
      <c r="D6" s="209"/>
      <c r="E6" s="209"/>
      <c r="F6" s="209"/>
      <c r="G6" s="208"/>
    </row>
    <row r="7" spans="1:8" ht="18.75">
      <c r="A7" s="178"/>
      <c r="B7" s="208" t="s">
        <v>632</v>
      </c>
      <c r="C7" s="208"/>
      <c r="D7" s="209"/>
      <c r="E7" s="209"/>
      <c r="F7" s="209"/>
      <c r="G7" s="208"/>
    </row>
    <row r="8" spans="1:8" ht="18.75">
      <c r="A8" s="178"/>
      <c r="B8" s="208" t="s">
        <v>639</v>
      </c>
      <c r="C8" s="208"/>
      <c r="D8" s="209"/>
      <c r="E8" s="209"/>
      <c r="F8" s="209"/>
      <c r="G8" s="208"/>
    </row>
    <row r="9" spans="1:8">
      <c r="A9" s="178"/>
      <c r="D9" s="204"/>
      <c r="E9" s="204"/>
      <c r="F9" s="204"/>
    </row>
    <row r="10" spans="1:8">
      <c r="A10" s="178"/>
      <c r="D10" s="204"/>
      <c r="E10" s="204"/>
      <c r="F10" s="204"/>
    </row>
    <row r="11" spans="1:8">
      <c r="A11" s="178"/>
      <c r="D11" s="204"/>
      <c r="E11" s="204" t="s">
        <v>630</v>
      </c>
      <c r="F11" s="204"/>
      <c r="H11" t="s">
        <v>637</v>
      </c>
    </row>
    <row r="12" spans="1:8">
      <c r="A12" s="178"/>
      <c r="B12" t="s">
        <v>633</v>
      </c>
      <c r="C12" s="204"/>
      <c r="E12" s="210">
        <v>8900000</v>
      </c>
      <c r="F12" s="204"/>
      <c r="H12" s="211">
        <f>+E12*12.5%</f>
        <v>1112500</v>
      </c>
    </row>
    <row r="13" spans="1:8">
      <c r="A13" s="178"/>
      <c r="B13" t="s">
        <v>635</v>
      </c>
      <c r="C13" s="204">
        <v>200000000</v>
      </c>
      <c r="D13" s="205">
        <f>+F13/F14</f>
        <v>1.183877766069547</v>
      </c>
      <c r="E13" s="210">
        <f>+C13*D13</f>
        <v>236775553.21390939</v>
      </c>
      <c r="F13" s="178">
        <v>134.82</v>
      </c>
      <c r="G13" s="201">
        <v>45231</v>
      </c>
      <c r="H13" s="211">
        <f>+E13*12.5%</f>
        <v>29596944.151738673</v>
      </c>
    </row>
    <row r="14" spans="1:8">
      <c r="A14" s="178"/>
      <c r="B14" t="s">
        <v>636</v>
      </c>
      <c r="C14" s="204"/>
      <c r="D14" s="204"/>
      <c r="E14" s="210">
        <f>+E12-E13</f>
        <v>-227875553.21390939</v>
      </c>
      <c r="F14" s="178">
        <v>113.88</v>
      </c>
      <c r="G14" s="201">
        <v>42705</v>
      </c>
      <c r="H14" s="211">
        <f>+H12-H13</f>
        <v>-28484444.151738673</v>
      </c>
    </row>
    <row r="15" spans="1:8">
      <c r="A15" s="178"/>
      <c r="B15" t="s">
        <v>626</v>
      </c>
      <c r="C15" s="204"/>
      <c r="D15" s="204"/>
      <c r="E15" s="210"/>
      <c r="F15" s="178"/>
      <c r="H15" s="211"/>
    </row>
    <row r="16" spans="1:8">
      <c r="A16" s="178"/>
      <c r="B16" t="s">
        <v>627</v>
      </c>
      <c r="D16" s="204"/>
      <c r="E16" s="210"/>
      <c r="F16" s="204"/>
      <c r="H16" s="211">
        <f>+E16</f>
        <v>0</v>
      </c>
    </row>
    <row r="17" spans="1:9">
      <c r="A17" s="178"/>
      <c r="B17" t="s">
        <v>625</v>
      </c>
      <c r="E17" s="206"/>
      <c r="H17" s="212">
        <f>+H14-H16</f>
        <v>-28484444.151738673</v>
      </c>
    </row>
    <row r="18" spans="1:9">
      <c r="A18" s="178"/>
      <c r="H18" s="204"/>
    </row>
    <row r="19" spans="1:9">
      <c r="A19" s="178"/>
      <c r="H19" s="203"/>
      <c r="I19" s="206"/>
    </row>
    <row r="20" spans="1:9">
      <c r="A20" s="178"/>
      <c r="C20" s="204"/>
      <c r="E20" s="204"/>
      <c r="F20" s="204"/>
      <c r="H20" s="203"/>
      <c r="I20" s="206"/>
    </row>
    <row r="21" spans="1:9">
      <c r="A21" s="178"/>
      <c r="C21" s="204"/>
      <c r="D21" s="205"/>
      <c r="E21" s="204"/>
      <c r="F21" s="17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C665"/>
  <sheetViews>
    <sheetView showGridLines="0" tabSelected="1" zoomScale="106" zoomScaleNormal="106" zoomScaleSheetLayoutView="40" workbookViewId="0">
      <pane ySplit="4" topLeftCell="A173" activePane="bottomLeft" state="frozen"/>
      <selection pane="bottomLeft" activeCell="O33" sqref="O33:R33"/>
    </sheetView>
  </sheetViews>
  <sheetFormatPr baseColWidth="10" defaultColWidth="3.85546875" defaultRowHeight="12.75"/>
  <cols>
    <col min="1" max="1" width="3.7109375" style="4" customWidth="1"/>
    <col min="2" max="4" width="3.7109375" style="2" customWidth="1"/>
    <col min="5" max="13" width="4.7109375" style="2" customWidth="1"/>
    <col min="14" max="14" width="8" style="2" customWidth="1"/>
    <col min="15" max="16" width="4.7109375" style="2" customWidth="1"/>
    <col min="17" max="17" width="5.85546875" style="2" customWidth="1"/>
    <col min="18" max="18" width="4.7109375" style="2" customWidth="1"/>
    <col min="19" max="19" width="6.140625" style="2" customWidth="1"/>
    <col min="20" max="23" width="4.7109375" style="2" customWidth="1"/>
    <col min="24" max="24" width="6.5703125" style="2" customWidth="1"/>
    <col min="25" max="28" width="4.7109375" style="2" customWidth="1"/>
    <col min="29" max="29" width="7.28515625" style="2" customWidth="1"/>
    <col min="30" max="32" width="4.7109375" style="2" customWidth="1"/>
    <col min="33" max="33" width="6.7109375" style="2" customWidth="1"/>
    <col min="34" max="34" width="7.28515625" style="2" customWidth="1"/>
    <col min="35" max="49" width="4.7109375" style="2" customWidth="1"/>
    <col min="50" max="16384" width="3.85546875" style="2"/>
  </cols>
  <sheetData>
    <row r="1" spans="1:6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3" t="s">
        <v>0</v>
      </c>
    </row>
    <row r="2" spans="1:69" ht="14.45" customHeight="1">
      <c r="C2" s="5"/>
      <c r="D2" s="5"/>
      <c r="E2" s="5"/>
      <c r="F2" s="5"/>
      <c r="G2" s="5"/>
      <c r="H2" s="5"/>
      <c r="I2" s="5"/>
      <c r="J2" s="5"/>
      <c r="K2" s="5"/>
      <c r="L2" s="5"/>
      <c r="N2" s="6"/>
      <c r="O2" s="337" t="s">
        <v>1</v>
      </c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E2" s="7" t="s">
        <v>2</v>
      </c>
      <c r="AG2" s="5"/>
      <c r="AH2" s="5"/>
    </row>
    <row r="3" spans="1:69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E3" s="8" t="s">
        <v>3</v>
      </c>
      <c r="AG3" s="5"/>
      <c r="AH3" s="5"/>
      <c r="AI3" s="1"/>
      <c r="AJ3" s="1"/>
    </row>
    <row r="4" spans="1:69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F4" s="5"/>
      <c r="AG4" s="5"/>
      <c r="AH4" s="5"/>
      <c r="AI4" s="5"/>
    </row>
    <row r="5" spans="1:69" s="11" customFormat="1">
      <c r="A5" s="9"/>
      <c r="B5" s="338"/>
      <c r="C5" s="338"/>
      <c r="D5" s="339" t="s">
        <v>4</v>
      </c>
      <c r="E5" s="340"/>
      <c r="F5" s="340"/>
      <c r="G5" s="340"/>
      <c r="H5" s="340"/>
      <c r="I5" s="340"/>
      <c r="J5" s="340"/>
      <c r="K5" s="340"/>
      <c r="L5" s="340"/>
      <c r="M5" s="341"/>
      <c r="N5" s="348" t="s">
        <v>5</v>
      </c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50"/>
      <c r="AH5" s="351" t="s">
        <v>6</v>
      </c>
      <c r="AI5" s="352"/>
      <c r="AJ5" s="352"/>
      <c r="AK5" s="352"/>
      <c r="AL5" s="352"/>
      <c r="AM5" s="353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</row>
    <row r="6" spans="1:69" s="11" customFormat="1">
      <c r="A6" s="9"/>
      <c r="B6" s="338"/>
      <c r="C6" s="338"/>
      <c r="D6" s="342"/>
      <c r="E6" s="343"/>
      <c r="F6" s="343"/>
      <c r="G6" s="343"/>
      <c r="H6" s="343"/>
      <c r="I6" s="343"/>
      <c r="J6" s="343"/>
      <c r="K6" s="343"/>
      <c r="L6" s="343"/>
      <c r="M6" s="344"/>
      <c r="N6" s="348" t="s">
        <v>7</v>
      </c>
      <c r="O6" s="349"/>
      <c r="P6" s="349"/>
      <c r="Q6" s="349"/>
      <c r="R6" s="349"/>
      <c r="S6" s="349"/>
      <c r="T6" s="349"/>
      <c r="U6" s="349"/>
      <c r="V6" s="349"/>
      <c r="W6" s="350"/>
      <c r="X6" s="348" t="s">
        <v>8</v>
      </c>
      <c r="Y6" s="349"/>
      <c r="Z6" s="349"/>
      <c r="AA6" s="349"/>
      <c r="AB6" s="349"/>
      <c r="AC6" s="349"/>
      <c r="AD6" s="349"/>
      <c r="AE6" s="349"/>
      <c r="AF6" s="349"/>
      <c r="AG6" s="350"/>
      <c r="AH6" s="354"/>
      <c r="AI6" s="355"/>
      <c r="AJ6" s="355"/>
      <c r="AK6" s="355"/>
      <c r="AL6" s="355"/>
      <c r="AM6" s="356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</row>
    <row r="7" spans="1:69" s="11" customFormat="1">
      <c r="A7" s="9"/>
      <c r="B7" s="338"/>
      <c r="C7" s="338"/>
      <c r="D7" s="345"/>
      <c r="E7" s="346"/>
      <c r="F7" s="346"/>
      <c r="G7" s="346"/>
      <c r="H7" s="346"/>
      <c r="I7" s="346"/>
      <c r="J7" s="346"/>
      <c r="K7" s="346"/>
      <c r="L7" s="346"/>
      <c r="M7" s="347"/>
      <c r="N7" s="360" t="s">
        <v>9</v>
      </c>
      <c r="O7" s="361"/>
      <c r="P7" s="361"/>
      <c r="Q7" s="361"/>
      <c r="R7" s="362"/>
      <c r="S7" s="363" t="s">
        <v>10</v>
      </c>
      <c r="T7" s="364"/>
      <c r="U7" s="364"/>
      <c r="V7" s="364"/>
      <c r="W7" s="365"/>
      <c r="X7" s="360" t="s">
        <v>9</v>
      </c>
      <c r="Y7" s="361"/>
      <c r="Z7" s="361"/>
      <c r="AA7" s="361"/>
      <c r="AB7" s="362"/>
      <c r="AC7" s="363" t="s">
        <v>10</v>
      </c>
      <c r="AD7" s="364"/>
      <c r="AE7" s="364"/>
      <c r="AF7" s="364"/>
      <c r="AG7" s="365"/>
      <c r="AH7" s="357"/>
      <c r="AI7" s="358"/>
      <c r="AJ7" s="358"/>
      <c r="AK7" s="358"/>
      <c r="AL7" s="358"/>
      <c r="AM7" s="359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</row>
    <row r="8" spans="1:69" ht="14.25">
      <c r="B8" s="332" t="s">
        <v>11</v>
      </c>
      <c r="C8" s="335" t="s">
        <v>12</v>
      </c>
      <c r="D8" s="12">
        <v>1</v>
      </c>
      <c r="E8" s="13" t="s">
        <v>13</v>
      </c>
      <c r="F8" s="14"/>
      <c r="G8" s="14"/>
      <c r="H8" s="14"/>
      <c r="I8" s="14"/>
      <c r="J8" s="14"/>
      <c r="K8" s="14"/>
      <c r="L8" s="14"/>
      <c r="M8" s="15"/>
      <c r="N8" s="16">
        <v>1592</v>
      </c>
      <c r="O8" s="217"/>
      <c r="P8" s="218"/>
      <c r="Q8" s="218"/>
      <c r="R8" s="219"/>
      <c r="S8" s="16">
        <v>1024</v>
      </c>
      <c r="T8" s="217"/>
      <c r="U8" s="218"/>
      <c r="V8" s="218"/>
      <c r="W8" s="219"/>
      <c r="X8" s="16">
        <v>1593</v>
      </c>
      <c r="Y8" s="217"/>
      <c r="Z8" s="218"/>
      <c r="AA8" s="218"/>
      <c r="AB8" s="219"/>
      <c r="AC8" s="16">
        <v>1025</v>
      </c>
      <c r="AD8" s="217"/>
      <c r="AE8" s="218"/>
      <c r="AF8" s="218"/>
      <c r="AG8" s="219"/>
      <c r="AH8" s="17">
        <v>104</v>
      </c>
      <c r="AI8" s="217"/>
      <c r="AJ8" s="218"/>
      <c r="AK8" s="218"/>
      <c r="AL8" s="219"/>
      <c r="AM8" s="18" t="s">
        <v>14</v>
      </c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</row>
    <row r="9" spans="1:69" ht="14.25">
      <c r="B9" s="333"/>
      <c r="C9" s="335"/>
      <c r="D9" s="12">
        <v>2</v>
      </c>
      <c r="E9" s="13" t="s">
        <v>15</v>
      </c>
      <c r="F9" s="14"/>
      <c r="G9" s="14"/>
      <c r="H9" s="14"/>
      <c r="I9" s="14"/>
      <c r="J9" s="14"/>
      <c r="K9" s="14"/>
      <c r="L9" s="14"/>
      <c r="M9" s="15"/>
      <c r="N9" s="17">
        <v>1594</v>
      </c>
      <c r="O9" s="217"/>
      <c r="P9" s="218"/>
      <c r="Q9" s="218"/>
      <c r="R9" s="219"/>
      <c r="S9" s="17">
        <v>1026</v>
      </c>
      <c r="T9" s="217"/>
      <c r="U9" s="218"/>
      <c r="V9" s="218"/>
      <c r="W9" s="219"/>
      <c r="X9" s="17">
        <v>1595</v>
      </c>
      <c r="Y9" s="217"/>
      <c r="Z9" s="218"/>
      <c r="AA9" s="218"/>
      <c r="AB9" s="219"/>
      <c r="AC9" s="17">
        <v>1027</v>
      </c>
      <c r="AD9" s="217"/>
      <c r="AE9" s="218"/>
      <c r="AF9" s="218"/>
      <c r="AG9" s="219"/>
      <c r="AH9" s="17">
        <v>105</v>
      </c>
      <c r="AI9" s="217"/>
      <c r="AJ9" s="218"/>
      <c r="AK9" s="218"/>
      <c r="AL9" s="219"/>
      <c r="AM9" s="18" t="s">
        <v>14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</row>
    <row r="10" spans="1:69" ht="14.25">
      <c r="B10" s="333"/>
      <c r="C10" s="335"/>
      <c r="D10" s="12">
        <v>3</v>
      </c>
      <c r="E10" s="13" t="s">
        <v>16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/>
      <c r="AH10" s="17">
        <v>106</v>
      </c>
      <c r="AI10" s="217"/>
      <c r="AJ10" s="218"/>
      <c r="AK10" s="218"/>
      <c r="AL10" s="219"/>
      <c r="AM10" s="18" t="s">
        <v>14</v>
      </c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</row>
    <row r="11" spans="1:69" ht="14.25">
      <c r="B11" s="333"/>
      <c r="C11" s="335"/>
      <c r="D11" s="12">
        <v>4</v>
      </c>
      <c r="E11" s="13" t="s">
        <v>17</v>
      </c>
      <c r="F11" s="14"/>
      <c r="G11" s="14"/>
      <c r="H11" s="14"/>
      <c r="I11" s="14"/>
      <c r="J11" s="14"/>
      <c r="K11" s="14"/>
      <c r="L11" s="14"/>
      <c r="M11" s="14"/>
      <c r="N11" s="14"/>
      <c r="O11" s="19"/>
      <c r="P11" s="14"/>
      <c r="Q11" s="14"/>
      <c r="R11" s="14"/>
      <c r="S11" s="14"/>
      <c r="T11" s="19"/>
      <c r="U11" s="14"/>
      <c r="V11" s="14"/>
      <c r="W11" s="14"/>
      <c r="X11" s="14"/>
      <c r="Y11" s="19"/>
      <c r="Z11" s="14"/>
      <c r="AA11" s="14"/>
      <c r="AB11" s="15"/>
      <c r="AC11" s="16">
        <v>603</v>
      </c>
      <c r="AD11" s="217"/>
      <c r="AE11" s="218"/>
      <c r="AF11" s="218"/>
      <c r="AG11" s="219"/>
      <c r="AH11" s="17">
        <v>108</v>
      </c>
      <c r="AI11" s="217"/>
      <c r="AJ11" s="218"/>
      <c r="AK11" s="218"/>
      <c r="AL11" s="219"/>
      <c r="AM11" s="18" t="s">
        <v>14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</row>
    <row r="12" spans="1:69" ht="14.25">
      <c r="B12" s="333"/>
      <c r="C12" s="335"/>
      <c r="D12" s="331">
        <v>5</v>
      </c>
      <c r="E12" s="20" t="s">
        <v>18</v>
      </c>
      <c r="F12" s="20"/>
      <c r="G12" s="20"/>
      <c r="H12" s="20"/>
      <c r="I12" s="20"/>
      <c r="J12" s="20"/>
      <c r="K12" s="20"/>
      <c r="L12" s="20"/>
      <c r="M12" s="20"/>
      <c r="N12" s="16">
        <v>1721</v>
      </c>
      <c r="O12" s="217">
        <f>+$O$15+$O$16</f>
        <v>0</v>
      </c>
      <c r="P12" s="218"/>
      <c r="Q12" s="218"/>
      <c r="R12" s="219"/>
      <c r="S12" s="16">
        <v>1722</v>
      </c>
      <c r="T12" s="217">
        <f>+$T$15+$T$16</f>
        <v>0</v>
      </c>
      <c r="U12" s="218"/>
      <c r="V12" s="218"/>
      <c r="W12" s="219"/>
      <c r="X12" s="16">
        <v>1596</v>
      </c>
      <c r="Y12" s="217">
        <f>+$Y$13+$Y$14+$Y$15+$Y$16+$Y$18</f>
        <v>0</v>
      </c>
      <c r="Z12" s="218"/>
      <c r="AA12" s="218"/>
      <c r="AB12" s="219"/>
      <c r="AC12" s="17">
        <v>954</v>
      </c>
      <c r="AD12" s="217">
        <f>+SUM(AD13:$AG$18)</f>
        <v>0</v>
      </c>
      <c r="AE12" s="218"/>
      <c r="AF12" s="218"/>
      <c r="AG12" s="219"/>
      <c r="AH12" s="17">
        <v>955</v>
      </c>
      <c r="AI12" s="217">
        <f>+SUM($AI$13:$AL$18)</f>
        <v>0</v>
      </c>
      <c r="AJ12" s="218"/>
      <c r="AK12" s="218"/>
      <c r="AL12" s="219"/>
      <c r="AM12" s="21" t="s">
        <v>14</v>
      </c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</row>
    <row r="13" spans="1:69" ht="14.25">
      <c r="B13" s="333"/>
      <c r="C13" s="335"/>
      <c r="D13" s="331"/>
      <c r="E13" s="22" t="s">
        <v>19</v>
      </c>
      <c r="F13" s="22"/>
      <c r="G13" s="22"/>
      <c r="H13" s="22"/>
      <c r="I13" s="22"/>
      <c r="J13" s="22"/>
      <c r="K13" s="22"/>
      <c r="L13" s="22"/>
      <c r="M13" s="22"/>
      <c r="N13" s="22"/>
      <c r="O13" s="23"/>
      <c r="P13" s="22"/>
      <c r="Q13" s="22"/>
      <c r="R13" s="22"/>
      <c r="S13" s="22"/>
      <c r="T13" s="23"/>
      <c r="U13" s="22"/>
      <c r="V13" s="22"/>
      <c r="W13" s="24"/>
      <c r="X13" s="25">
        <v>1917</v>
      </c>
      <c r="Y13" s="232"/>
      <c r="Z13" s="233"/>
      <c r="AA13" s="233"/>
      <c r="AB13" s="234"/>
      <c r="AC13" s="25">
        <v>1848</v>
      </c>
      <c r="AD13" s="232"/>
      <c r="AE13" s="233"/>
      <c r="AF13" s="233"/>
      <c r="AG13" s="234"/>
      <c r="AH13" s="25">
        <v>1849</v>
      </c>
      <c r="AI13" s="232"/>
      <c r="AJ13" s="233"/>
      <c r="AK13" s="233"/>
      <c r="AL13" s="234"/>
      <c r="AM13" s="26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</row>
    <row r="14" spans="1:69" ht="14.25">
      <c r="B14" s="333"/>
      <c r="C14" s="335"/>
      <c r="D14" s="331"/>
      <c r="E14" s="27" t="s">
        <v>20</v>
      </c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28"/>
      <c r="Q14" s="28"/>
      <c r="R14" s="28"/>
      <c r="S14" s="28"/>
      <c r="T14" s="29"/>
      <c r="U14" s="28"/>
      <c r="V14" s="28"/>
      <c r="W14" s="30"/>
      <c r="X14" s="25">
        <v>1000</v>
      </c>
      <c r="Y14" s="232"/>
      <c r="Z14" s="233"/>
      <c r="AA14" s="233"/>
      <c r="AB14" s="234"/>
      <c r="AC14" s="25">
        <v>1851</v>
      </c>
      <c r="AD14" s="232"/>
      <c r="AE14" s="233"/>
      <c r="AF14" s="233"/>
      <c r="AG14" s="234"/>
      <c r="AH14" s="25">
        <v>1852</v>
      </c>
      <c r="AI14" s="232"/>
      <c r="AJ14" s="233"/>
      <c r="AK14" s="233"/>
      <c r="AL14" s="234"/>
      <c r="AM14" s="26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</row>
    <row r="15" spans="1:69" ht="14.25">
      <c r="B15" s="333"/>
      <c r="C15" s="335"/>
      <c r="D15" s="331"/>
      <c r="E15" s="31" t="s">
        <v>21</v>
      </c>
      <c r="F15" s="22"/>
      <c r="G15" s="22"/>
      <c r="H15" s="22"/>
      <c r="I15" s="22"/>
      <c r="J15" s="22"/>
      <c r="K15" s="22"/>
      <c r="L15" s="22"/>
      <c r="M15" s="22"/>
      <c r="N15" s="25">
        <v>1853</v>
      </c>
      <c r="O15" s="232"/>
      <c r="P15" s="233"/>
      <c r="Q15" s="233"/>
      <c r="R15" s="234"/>
      <c r="S15" s="25">
        <v>1854</v>
      </c>
      <c r="T15" s="232"/>
      <c r="U15" s="233"/>
      <c r="V15" s="233"/>
      <c r="W15" s="234"/>
      <c r="X15" s="25">
        <v>1855</v>
      </c>
      <c r="Y15" s="232"/>
      <c r="Z15" s="233"/>
      <c r="AA15" s="233"/>
      <c r="AB15" s="234"/>
      <c r="AC15" s="25">
        <v>1856</v>
      </c>
      <c r="AD15" s="232"/>
      <c r="AE15" s="233"/>
      <c r="AF15" s="233"/>
      <c r="AG15" s="234"/>
      <c r="AH15" s="25">
        <v>1857</v>
      </c>
      <c r="AI15" s="232"/>
      <c r="AJ15" s="233"/>
      <c r="AK15" s="233"/>
      <c r="AL15" s="234"/>
      <c r="AM15" s="26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</row>
    <row r="16" spans="1:69" ht="14.25">
      <c r="B16" s="333"/>
      <c r="C16" s="335"/>
      <c r="D16" s="331"/>
      <c r="E16" s="31" t="s">
        <v>22</v>
      </c>
      <c r="F16" s="22"/>
      <c r="G16" s="22"/>
      <c r="H16" s="22"/>
      <c r="I16" s="22"/>
      <c r="J16" s="22"/>
      <c r="K16" s="22"/>
      <c r="L16" s="22"/>
      <c r="M16" s="22"/>
      <c r="N16" s="25">
        <v>1858</v>
      </c>
      <c r="O16" s="232"/>
      <c r="P16" s="233"/>
      <c r="Q16" s="233"/>
      <c r="R16" s="234"/>
      <c r="S16" s="25">
        <v>1859</v>
      </c>
      <c r="T16" s="232"/>
      <c r="U16" s="233"/>
      <c r="V16" s="233"/>
      <c r="W16" s="234"/>
      <c r="X16" s="25">
        <v>1860</v>
      </c>
      <c r="Y16" s="232"/>
      <c r="Z16" s="233"/>
      <c r="AA16" s="233"/>
      <c r="AB16" s="234"/>
      <c r="AC16" s="25">
        <v>1861</v>
      </c>
      <c r="AD16" s="232"/>
      <c r="AE16" s="233"/>
      <c r="AF16" s="233"/>
      <c r="AG16" s="234"/>
      <c r="AH16" s="25">
        <v>1862</v>
      </c>
      <c r="AI16" s="232"/>
      <c r="AJ16" s="233"/>
      <c r="AK16" s="233"/>
      <c r="AL16" s="234"/>
      <c r="AM16" s="26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2:69" ht="14.25">
      <c r="B17" s="333"/>
      <c r="C17" s="335"/>
      <c r="D17" s="331"/>
      <c r="E17" s="32" t="s">
        <v>23</v>
      </c>
      <c r="F17" s="33"/>
      <c r="G17" s="33"/>
      <c r="H17" s="33"/>
      <c r="I17" s="33"/>
      <c r="J17" s="33"/>
      <c r="K17" s="33"/>
      <c r="L17" s="33"/>
      <c r="M17" s="33"/>
      <c r="N17" s="33"/>
      <c r="O17" s="23"/>
      <c r="P17" s="33"/>
      <c r="Q17" s="33"/>
      <c r="R17" s="33"/>
      <c r="S17" s="33"/>
      <c r="T17" s="23"/>
      <c r="U17" s="33"/>
      <c r="V17" s="33"/>
      <c r="W17" s="33"/>
      <c r="X17" s="33"/>
      <c r="Y17" s="23"/>
      <c r="Z17" s="33"/>
      <c r="AA17" s="33"/>
      <c r="AB17" s="34"/>
      <c r="AC17" s="25">
        <v>1872</v>
      </c>
      <c r="AD17" s="232"/>
      <c r="AE17" s="233"/>
      <c r="AF17" s="233"/>
      <c r="AG17" s="234"/>
      <c r="AH17" s="25">
        <v>1873</v>
      </c>
      <c r="AI17" s="232"/>
      <c r="AJ17" s="233"/>
      <c r="AK17" s="233"/>
      <c r="AL17" s="234"/>
      <c r="AM17" s="26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2:69" ht="14.25">
      <c r="B18" s="333"/>
      <c r="C18" s="335"/>
      <c r="D18" s="331"/>
      <c r="E18" s="32" t="s">
        <v>24</v>
      </c>
      <c r="F18" s="33"/>
      <c r="G18" s="33"/>
      <c r="H18" s="33"/>
      <c r="I18" s="33"/>
      <c r="J18" s="33"/>
      <c r="K18" s="33"/>
      <c r="L18" s="33"/>
      <c r="M18" s="33"/>
      <c r="N18" s="33"/>
      <c r="O18" s="23"/>
      <c r="P18" s="33"/>
      <c r="Q18" s="33"/>
      <c r="R18" s="33"/>
      <c r="S18" s="33"/>
      <c r="T18" s="23"/>
      <c r="U18" s="33"/>
      <c r="V18" s="33"/>
      <c r="W18" s="34"/>
      <c r="X18" s="25">
        <v>1863</v>
      </c>
      <c r="Y18" s="232"/>
      <c r="Z18" s="233"/>
      <c r="AA18" s="233"/>
      <c r="AB18" s="234"/>
      <c r="AC18" s="25">
        <v>1864</v>
      </c>
      <c r="AD18" s="232"/>
      <c r="AE18" s="233"/>
      <c r="AF18" s="233"/>
      <c r="AG18" s="234"/>
      <c r="AH18" s="25">
        <v>1865</v>
      </c>
      <c r="AI18" s="232"/>
      <c r="AJ18" s="233"/>
      <c r="AK18" s="233"/>
      <c r="AL18" s="234"/>
      <c r="AM18" s="35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</row>
    <row r="19" spans="2:69" ht="14.25">
      <c r="B19" s="333"/>
      <c r="C19" s="335"/>
      <c r="D19" s="12">
        <v>6</v>
      </c>
      <c r="E19" s="20" t="s">
        <v>25</v>
      </c>
      <c r="F19" s="20"/>
      <c r="G19" s="20"/>
      <c r="H19" s="20"/>
      <c r="I19" s="20"/>
      <c r="J19" s="20"/>
      <c r="K19" s="20"/>
      <c r="L19" s="20"/>
      <c r="M19" s="20"/>
      <c r="N19" s="16">
        <v>1597</v>
      </c>
      <c r="O19" s="217"/>
      <c r="P19" s="218"/>
      <c r="Q19" s="218"/>
      <c r="R19" s="219"/>
      <c r="S19" s="16">
        <v>1598</v>
      </c>
      <c r="T19" s="217"/>
      <c r="U19" s="218"/>
      <c r="V19" s="218"/>
      <c r="W19" s="219"/>
      <c r="X19" s="16">
        <v>1599</v>
      </c>
      <c r="Y19" s="217"/>
      <c r="Z19" s="218"/>
      <c r="AA19" s="218"/>
      <c r="AB19" s="219"/>
      <c r="AC19" s="16">
        <v>1631</v>
      </c>
      <c r="AD19" s="217"/>
      <c r="AE19" s="218"/>
      <c r="AF19" s="218"/>
      <c r="AG19" s="219"/>
      <c r="AH19" s="16">
        <v>1632</v>
      </c>
      <c r="AI19" s="217"/>
      <c r="AJ19" s="218"/>
      <c r="AK19" s="218"/>
      <c r="AL19" s="219"/>
      <c r="AM19" s="36" t="s">
        <v>14</v>
      </c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</row>
    <row r="20" spans="2:69" ht="14.25">
      <c r="B20" s="333"/>
      <c r="C20" s="335"/>
      <c r="D20" s="12">
        <v>7</v>
      </c>
      <c r="E20" s="13" t="s">
        <v>26</v>
      </c>
      <c r="F20" s="14"/>
      <c r="G20" s="14"/>
      <c r="H20" s="14"/>
      <c r="I20" s="14"/>
      <c r="J20" s="14"/>
      <c r="K20" s="14"/>
      <c r="L20" s="14"/>
      <c r="M20" s="14"/>
      <c r="N20" s="14"/>
      <c r="O20" s="19"/>
      <c r="P20" s="14"/>
      <c r="Q20" s="14"/>
      <c r="R20" s="14"/>
      <c r="S20" s="14"/>
      <c r="T20" s="19"/>
      <c r="U20" s="14"/>
      <c r="V20" s="14"/>
      <c r="W20" s="14"/>
      <c r="X20" s="14"/>
      <c r="Y20" s="19"/>
      <c r="Z20" s="14"/>
      <c r="AA20" s="14"/>
      <c r="AB20" s="14"/>
      <c r="AC20" s="14"/>
      <c r="AD20" s="19"/>
      <c r="AE20" s="14"/>
      <c r="AF20" s="14"/>
      <c r="AG20" s="15"/>
      <c r="AH20" s="17">
        <v>110</v>
      </c>
      <c r="AI20" s="217"/>
      <c r="AJ20" s="218"/>
      <c r="AK20" s="218"/>
      <c r="AL20" s="219"/>
      <c r="AM20" s="18" t="s">
        <v>14</v>
      </c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</row>
    <row r="21" spans="2:69" ht="14.25">
      <c r="B21" s="333"/>
      <c r="C21" s="335"/>
      <c r="D21" s="336">
        <v>8</v>
      </c>
      <c r="E21" s="37" t="s">
        <v>27</v>
      </c>
      <c r="F21" s="37"/>
      <c r="G21" s="37"/>
      <c r="H21" s="37"/>
      <c r="I21" s="37"/>
      <c r="J21" s="37"/>
      <c r="K21" s="37"/>
      <c r="L21" s="37"/>
      <c r="M21" s="37"/>
      <c r="N21" s="37"/>
      <c r="O21" s="19"/>
      <c r="P21" s="37"/>
      <c r="Q21" s="37"/>
      <c r="R21" s="37"/>
      <c r="S21" s="37"/>
      <c r="T21" s="19"/>
      <c r="U21" s="38"/>
      <c r="V21" s="38"/>
      <c r="W21" s="39"/>
      <c r="X21" s="37"/>
      <c r="Y21" s="19"/>
      <c r="Z21" s="38"/>
      <c r="AA21" s="39"/>
      <c r="AB21" s="37"/>
      <c r="AC21" s="16">
        <v>605</v>
      </c>
      <c r="AD21" s="217">
        <f>+$AD$22</f>
        <v>0</v>
      </c>
      <c r="AE21" s="218"/>
      <c r="AF21" s="218"/>
      <c r="AG21" s="219"/>
      <c r="AH21" s="17">
        <v>155</v>
      </c>
      <c r="AI21" s="217"/>
      <c r="AJ21" s="218"/>
      <c r="AK21" s="218"/>
      <c r="AL21" s="219"/>
      <c r="AM21" s="21" t="s">
        <v>14</v>
      </c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</row>
    <row r="22" spans="2:69" ht="14.25">
      <c r="B22" s="333"/>
      <c r="C22" s="335"/>
      <c r="D22" s="336"/>
      <c r="E22" s="32" t="s">
        <v>28</v>
      </c>
      <c r="F22" s="33"/>
      <c r="G22" s="33"/>
      <c r="H22" s="33"/>
      <c r="I22" s="33"/>
      <c r="J22" s="33"/>
      <c r="K22" s="33"/>
      <c r="L22" s="33"/>
      <c r="M22" s="33"/>
      <c r="N22" s="33"/>
      <c r="O22" s="23"/>
      <c r="P22" s="33"/>
      <c r="Q22" s="33"/>
      <c r="R22" s="33"/>
      <c r="S22" s="33"/>
      <c r="T22" s="23"/>
      <c r="U22" s="33"/>
      <c r="V22" s="33"/>
      <c r="W22" s="33"/>
      <c r="X22" s="33"/>
      <c r="Y22" s="23"/>
      <c r="Z22" s="33"/>
      <c r="AA22" s="33"/>
      <c r="AB22" s="34"/>
      <c r="AC22" s="25">
        <v>1866</v>
      </c>
      <c r="AD22" s="232"/>
      <c r="AE22" s="233"/>
      <c r="AF22" s="233"/>
      <c r="AG22" s="234"/>
      <c r="AH22" s="25">
        <v>1867</v>
      </c>
      <c r="AI22" s="232"/>
      <c r="AJ22" s="233"/>
      <c r="AK22" s="233"/>
      <c r="AL22" s="234"/>
      <c r="AM22" s="26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2:69" ht="14.25">
      <c r="B23" s="333"/>
      <c r="C23" s="335"/>
      <c r="D23" s="336"/>
      <c r="E23" s="32" t="s">
        <v>29</v>
      </c>
      <c r="F23" s="33"/>
      <c r="G23" s="33"/>
      <c r="H23" s="33"/>
      <c r="I23" s="33"/>
      <c r="J23" s="33"/>
      <c r="K23" s="33"/>
      <c r="L23" s="33"/>
      <c r="M23" s="33"/>
      <c r="N23" s="33"/>
      <c r="O23" s="23"/>
      <c r="P23" s="33"/>
      <c r="Q23" s="33"/>
      <c r="R23" s="33"/>
      <c r="S23" s="33"/>
      <c r="T23" s="23"/>
      <c r="U23" s="33"/>
      <c r="V23" s="33"/>
      <c r="W23" s="33"/>
      <c r="X23" s="33"/>
      <c r="Y23" s="23"/>
      <c r="Z23" s="33"/>
      <c r="AA23" s="33"/>
      <c r="AB23" s="33"/>
      <c r="AC23" s="33"/>
      <c r="AD23" s="23"/>
      <c r="AE23" s="33"/>
      <c r="AF23" s="33"/>
      <c r="AG23" s="34"/>
      <c r="AH23" s="25">
        <v>1869</v>
      </c>
      <c r="AI23" s="232"/>
      <c r="AJ23" s="233"/>
      <c r="AK23" s="233"/>
      <c r="AL23" s="234"/>
      <c r="AM23" s="26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</row>
    <row r="24" spans="2:69" ht="14.25">
      <c r="B24" s="333"/>
      <c r="C24" s="335"/>
      <c r="D24" s="336"/>
      <c r="E24" s="32" t="s">
        <v>30</v>
      </c>
      <c r="F24" s="33"/>
      <c r="G24" s="33"/>
      <c r="H24" s="33"/>
      <c r="I24" s="33"/>
      <c r="J24" s="33"/>
      <c r="K24" s="33"/>
      <c r="L24" s="33"/>
      <c r="M24" s="33"/>
      <c r="N24" s="33"/>
      <c r="O24" s="23"/>
      <c r="P24" s="33"/>
      <c r="Q24" s="33"/>
      <c r="R24" s="33"/>
      <c r="S24" s="33"/>
      <c r="T24" s="23"/>
      <c r="U24" s="33"/>
      <c r="V24" s="33"/>
      <c r="W24" s="33"/>
      <c r="X24" s="33"/>
      <c r="Y24" s="23"/>
      <c r="Z24" s="33"/>
      <c r="AA24" s="33"/>
      <c r="AB24" s="33"/>
      <c r="AC24" s="33"/>
      <c r="AD24" s="23"/>
      <c r="AE24" s="33"/>
      <c r="AF24" s="33"/>
      <c r="AG24" s="34"/>
      <c r="AH24" s="25">
        <v>1871</v>
      </c>
      <c r="AI24" s="232"/>
      <c r="AJ24" s="233"/>
      <c r="AK24" s="233"/>
      <c r="AL24" s="234"/>
      <c r="AM24" s="35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</row>
    <row r="25" spans="2:69" ht="14.25">
      <c r="B25" s="333"/>
      <c r="C25" s="335"/>
      <c r="D25" s="336">
        <v>9</v>
      </c>
      <c r="E25" s="40" t="s">
        <v>31</v>
      </c>
      <c r="F25" s="41"/>
      <c r="G25" s="41"/>
      <c r="H25" s="41"/>
      <c r="I25" s="41"/>
      <c r="J25" s="41"/>
      <c r="K25" s="41"/>
      <c r="L25" s="41"/>
      <c r="M25" s="42"/>
      <c r="N25" s="16">
        <v>1633</v>
      </c>
      <c r="O25" s="217"/>
      <c r="P25" s="218"/>
      <c r="Q25" s="218"/>
      <c r="R25" s="219"/>
      <c r="S25" s="16">
        <v>1105</v>
      </c>
      <c r="T25" s="217"/>
      <c r="U25" s="218"/>
      <c r="V25" s="218"/>
      <c r="W25" s="219"/>
      <c r="X25" s="16">
        <v>1634</v>
      </c>
      <c r="Y25" s="217">
        <f>+$Y$26+$Y$27+$Y$29</f>
        <v>0</v>
      </c>
      <c r="Z25" s="218"/>
      <c r="AA25" s="218"/>
      <c r="AB25" s="219"/>
      <c r="AC25" s="16">
        <v>606</v>
      </c>
      <c r="AD25" s="217">
        <f>+$AD$26+$AD$27+$AD$29</f>
        <v>0</v>
      </c>
      <c r="AE25" s="218"/>
      <c r="AF25" s="218"/>
      <c r="AG25" s="219"/>
      <c r="AH25" s="16">
        <v>152</v>
      </c>
      <c r="AI25" s="217"/>
      <c r="AJ25" s="218"/>
      <c r="AK25" s="218"/>
      <c r="AL25" s="219"/>
      <c r="AM25" s="21" t="s">
        <v>14</v>
      </c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2:69" ht="14.25">
      <c r="B26" s="333"/>
      <c r="C26" s="335"/>
      <c r="D26" s="336"/>
      <c r="E26" s="22" t="s">
        <v>32</v>
      </c>
      <c r="F26" s="22"/>
      <c r="G26" s="22"/>
      <c r="H26" s="22"/>
      <c r="I26" s="22"/>
      <c r="J26" s="22"/>
      <c r="K26" s="22"/>
      <c r="L26" s="22"/>
      <c r="M26" s="22"/>
      <c r="N26" s="25">
        <v>1874</v>
      </c>
      <c r="O26" s="232"/>
      <c r="P26" s="233"/>
      <c r="Q26" s="233"/>
      <c r="R26" s="234"/>
      <c r="S26" s="25">
        <v>1875</v>
      </c>
      <c r="T26" s="232"/>
      <c r="U26" s="233"/>
      <c r="V26" s="233"/>
      <c r="W26" s="234"/>
      <c r="X26" s="25">
        <v>1876</v>
      </c>
      <c r="Y26" s="232"/>
      <c r="Z26" s="233"/>
      <c r="AA26" s="233"/>
      <c r="AB26" s="234"/>
      <c r="AC26" s="25">
        <v>1877</v>
      </c>
      <c r="AD26" s="232"/>
      <c r="AE26" s="233"/>
      <c r="AF26" s="233"/>
      <c r="AG26" s="234"/>
      <c r="AH26" s="25">
        <v>1878</v>
      </c>
      <c r="AI26" s="232"/>
      <c r="AJ26" s="233"/>
      <c r="AK26" s="233"/>
      <c r="AL26" s="234"/>
      <c r="AM26" s="26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2:69" ht="14.25">
      <c r="B27" s="333"/>
      <c r="C27" s="335"/>
      <c r="D27" s="336"/>
      <c r="E27" s="43" t="s">
        <v>33</v>
      </c>
      <c r="F27" s="43"/>
      <c r="G27" s="43"/>
      <c r="H27" s="43"/>
      <c r="I27" s="43"/>
      <c r="J27" s="43"/>
      <c r="K27" s="43"/>
      <c r="L27" s="43"/>
      <c r="M27" s="43"/>
      <c r="N27" s="44">
        <v>1879</v>
      </c>
      <c r="O27" s="232"/>
      <c r="P27" s="233"/>
      <c r="Q27" s="233"/>
      <c r="R27" s="234"/>
      <c r="S27" s="44">
        <v>1880</v>
      </c>
      <c r="T27" s="232"/>
      <c r="U27" s="233"/>
      <c r="V27" s="233"/>
      <c r="W27" s="234"/>
      <c r="X27" s="44">
        <v>1881</v>
      </c>
      <c r="Y27" s="232"/>
      <c r="Z27" s="233"/>
      <c r="AA27" s="233"/>
      <c r="AB27" s="234"/>
      <c r="AC27" s="44">
        <v>1882</v>
      </c>
      <c r="AD27" s="232"/>
      <c r="AE27" s="233"/>
      <c r="AF27" s="233"/>
      <c r="AG27" s="234"/>
      <c r="AH27" s="25">
        <v>1883</v>
      </c>
      <c r="AI27" s="232"/>
      <c r="AJ27" s="233"/>
      <c r="AK27" s="233"/>
      <c r="AL27" s="234"/>
      <c r="AM27" s="26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</row>
    <row r="28" spans="2:69" ht="14.25">
      <c r="B28" s="333"/>
      <c r="C28" s="335"/>
      <c r="D28" s="336"/>
      <c r="E28" s="32" t="s">
        <v>34</v>
      </c>
      <c r="F28" s="33"/>
      <c r="G28" s="33"/>
      <c r="H28" s="33"/>
      <c r="I28" s="33"/>
      <c r="J28" s="33"/>
      <c r="K28" s="33"/>
      <c r="L28" s="33"/>
      <c r="M28" s="33"/>
      <c r="N28" s="33"/>
      <c r="O28" s="23"/>
      <c r="P28" s="33"/>
      <c r="Q28" s="33"/>
      <c r="R28" s="33"/>
      <c r="S28" s="33"/>
      <c r="T28" s="23"/>
      <c r="U28" s="33"/>
      <c r="V28" s="33"/>
      <c r="W28" s="33"/>
      <c r="X28" s="33"/>
      <c r="Y28" s="23"/>
      <c r="Z28" s="33"/>
      <c r="AA28" s="33"/>
      <c r="AB28" s="33"/>
      <c r="AC28" s="33"/>
      <c r="AD28" s="23"/>
      <c r="AE28" s="33"/>
      <c r="AF28" s="33"/>
      <c r="AG28" s="34"/>
      <c r="AH28" s="25">
        <v>1884</v>
      </c>
      <c r="AI28" s="232"/>
      <c r="AJ28" s="233"/>
      <c r="AK28" s="233"/>
      <c r="AL28" s="234"/>
      <c r="AM28" s="26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</row>
    <row r="29" spans="2:69" ht="14.25">
      <c r="B29" s="333"/>
      <c r="C29" s="335"/>
      <c r="D29" s="336"/>
      <c r="E29" s="27" t="s">
        <v>35</v>
      </c>
      <c r="F29" s="28"/>
      <c r="G29" s="28"/>
      <c r="H29" s="28"/>
      <c r="I29" s="28"/>
      <c r="J29" s="28"/>
      <c r="K29" s="28"/>
      <c r="L29" s="28"/>
      <c r="M29" s="30"/>
      <c r="N29" s="45">
        <v>1885</v>
      </c>
      <c r="O29" s="232"/>
      <c r="P29" s="233"/>
      <c r="Q29" s="233"/>
      <c r="R29" s="234"/>
      <c r="S29" s="45">
        <v>1886</v>
      </c>
      <c r="T29" s="232"/>
      <c r="U29" s="233"/>
      <c r="V29" s="233"/>
      <c r="W29" s="234"/>
      <c r="X29" s="45">
        <v>1887</v>
      </c>
      <c r="Y29" s="232"/>
      <c r="Z29" s="233"/>
      <c r="AA29" s="233"/>
      <c r="AB29" s="234"/>
      <c r="AC29" s="45">
        <v>1888</v>
      </c>
      <c r="AD29" s="232"/>
      <c r="AE29" s="233"/>
      <c r="AF29" s="233"/>
      <c r="AG29" s="234"/>
      <c r="AH29" s="25">
        <v>1889</v>
      </c>
      <c r="AI29" s="232"/>
      <c r="AJ29" s="233"/>
      <c r="AK29" s="233"/>
      <c r="AL29" s="234"/>
      <c r="AM29" s="35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</row>
    <row r="30" spans="2:69" ht="14.25">
      <c r="B30" s="333"/>
      <c r="C30" s="335"/>
      <c r="D30" s="12">
        <v>10</v>
      </c>
      <c r="E30" s="13" t="s">
        <v>36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  <c r="X30" s="17">
        <v>1635</v>
      </c>
      <c r="Y30" s="217"/>
      <c r="Z30" s="218"/>
      <c r="AA30" s="218"/>
      <c r="AB30" s="219"/>
      <c r="AC30" s="17">
        <v>1031</v>
      </c>
      <c r="AD30" s="217"/>
      <c r="AE30" s="218"/>
      <c r="AF30" s="218"/>
      <c r="AG30" s="219"/>
      <c r="AH30" s="17">
        <v>1032</v>
      </c>
      <c r="AI30" s="217"/>
      <c r="AJ30" s="218"/>
      <c r="AK30" s="218"/>
      <c r="AL30" s="219"/>
      <c r="AM30" s="35" t="s">
        <v>14</v>
      </c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</row>
    <row r="31" spans="2:69" ht="14.25">
      <c r="B31" s="333"/>
      <c r="C31" s="335"/>
      <c r="D31" s="46">
        <v>11</v>
      </c>
      <c r="E31" s="47" t="s">
        <v>37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9"/>
      <c r="AC31" s="25">
        <v>1890</v>
      </c>
      <c r="AD31" s="232"/>
      <c r="AE31" s="233"/>
      <c r="AF31" s="233"/>
      <c r="AG31" s="234"/>
      <c r="AH31" s="25">
        <v>1891</v>
      </c>
      <c r="AI31" s="232"/>
      <c r="AJ31" s="233"/>
      <c r="AK31" s="233"/>
      <c r="AL31" s="234"/>
      <c r="AM31" s="35" t="s">
        <v>14</v>
      </c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</row>
    <row r="32" spans="2:69" ht="14.25">
      <c r="B32" s="333"/>
      <c r="C32" s="335"/>
      <c r="D32" s="12">
        <v>12</v>
      </c>
      <c r="E32" s="13" t="s">
        <v>38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/>
      <c r="AC32" s="25">
        <v>1914</v>
      </c>
      <c r="AD32" s="232"/>
      <c r="AE32" s="233"/>
      <c r="AF32" s="233"/>
      <c r="AG32" s="234"/>
      <c r="AH32" s="17">
        <v>1104</v>
      </c>
      <c r="AI32" s="217"/>
      <c r="AJ32" s="218"/>
      <c r="AK32" s="218"/>
      <c r="AL32" s="219"/>
      <c r="AM32" s="18" t="s">
        <v>14</v>
      </c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</row>
    <row r="33" spans="1:89" ht="14.25">
      <c r="B33" s="333"/>
      <c r="C33" s="335"/>
      <c r="D33" s="12">
        <v>13</v>
      </c>
      <c r="E33" s="50" t="s">
        <v>39</v>
      </c>
      <c r="F33" s="51"/>
      <c r="G33" s="51"/>
      <c r="H33" s="51"/>
      <c r="I33" s="51"/>
      <c r="J33" s="51"/>
      <c r="K33" s="51"/>
      <c r="L33" s="51"/>
      <c r="M33" s="52"/>
      <c r="N33" s="16">
        <v>1098</v>
      </c>
      <c r="O33" s="217"/>
      <c r="P33" s="218"/>
      <c r="Q33" s="218"/>
      <c r="R33" s="219"/>
      <c r="S33" s="13" t="s">
        <v>40</v>
      </c>
      <c r="T33" s="14"/>
      <c r="U33" s="14"/>
      <c r="V33" s="14"/>
      <c r="W33" s="14"/>
      <c r="X33" s="14"/>
      <c r="Y33" s="15"/>
      <c r="Z33" s="19"/>
      <c r="AA33" s="19"/>
      <c r="AB33" s="53"/>
      <c r="AC33" s="17">
        <v>1030</v>
      </c>
      <c r="AD33" s="217"/>
      <c r="AE33" s="218"/>
      <c r="AF33" s="218"/>
      <c r="AG33" s="219"/>
      <c r="AH33" s="17">
        <v>161</v>
      </c>
      <c r="AI33" s="217">
        <f>+AD33+O33</f>
        <v>0</v>
      </c>
      <c r="AJ33" s="218"/>
      <c r="AK33" s="218"/>
      <c r="AL33" s="219"/>
      <c r="AM33" s="18" t="s">
        <v>14</v>
      </c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</row>
    <row r="34" spans="1:89" ht="14.25">
      <c r="B34" s="333"/>
      <c r="C34" s="335"/>
      <c r="D34" s="12">
        <v>14</v>
      </c>
      <c r="E34" s="50" t="s">
        <v>41</v>
      </c>
      <c r="F34" s="51"/>
      <c r="G34" s="51"/>
      <c r="H34" s="51"/>
      <c r="I34" s="51"/>
      <c r="J34" s="51"/>
      <c r="K34" s="51"/>
      <c r="L34" s="51"/>
      <c r="M34" s="52"/>
      <c r="N34" s="17">
        <v>159</v>
      </c>
      <c r="O34" s="217">
        <f>+T8+T9+AD8+AD9+T25+O25</f>
        <v>0</v>
      </c>
      <c r="P34" s="218"/>
      <c r="Q34" s="218"/>
      <c r="R34" s="219"/>
      <c r="S34" s="37" t="s">
        <v>42</v>
      </c>
      <c r="T34" s="37"/>
      <c r="U34" s="37"/>
      <c r="V34" s="37"/>
      <c r="W34" s="37"/>
      <c r="X34" s="19"/>
      <c r="Y34" s="54"/>
      <c r="Z34" s="19"/>
      <c r="AA34" s="19"/>
      <c r="AB34" s="53"/>
      <c r="AC34" s="17">
        <v>748</v>
      </c>
      <c r="AD34" s="217"/>
      <c r="AE34" s="218"/>
      <c r="AF34" s="218"/>
      <c r="AG34" s="219"/>
      <c r="AH34" s="17">
        <v>749</v>
      </c>
      <c r="AI34" s="217">
        <f>+O34+AD34</f>
        <v>0</v>
      </c>
      <c r="AJ34" s="218"/>
      <c r="AK34" s="218"/>
      <c r="AL34" s="219"/>
      <c r="AM34" s="18" t="s">
        <v>14</v>
      </c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</row>
    <row r="35" spans="1:89" ht="14.25">
      <c r="B35" s="333"/>
      <c r="C35" s="284" t="s">
        <v>43</v>
      </c>
      <c r="D35" s="46">
        <v>15</v>
      </c>
      <c r="E35" s="32" t="s">
        <v>44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3"/>
      <c r="AA35" s="23"/>
      <c r="AB35" s="23"/>
      <c r="AC35" s="33"/>
      <c r="AD35" s="23"/>
      <c r="AE35" s="33"/>
      <c r="AF35" s="33"/>
      <c r="AG35" s="34"/>
      <c r="AH35" s="25">
        <v>166</v>
      </c>
      <c r="AI35" s="232"/>
      <c r="AJ35" s="233"/>
      <c r="AK35" s="233"/>
      <c r="AL35" s="234"/>
      <c r="AM35" s="18" t="s">
        <v>45</v>
      </c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</row>
    <row r="36" spans="1:89" ht="14.25">
      <c r="B36" s="333"/>
      <c r="C36" s="284"/>
      <c r="D36" s="46">
        <v>16</v>
      </c>
      <c r="E36" s="32" t="s">
        <v>46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23"/>
      <c r="AA36" s="23"/>
      <c r="AB36" s="23"/>
      <c r="AC36" s="33"/>
      <c r="AD36" s="23"/>
      <c r="AE36" s="33"/>
      <c r="AF36" s="33"/>
      <c r="AG36" s="34"/>
      <c r="AH36" s="25">
        <v>907</v>
      </c>
      <c r="AI36" s="232"/>
      <c r="AJ36" s="233"/>
      <c r="AK36" s="233"/>
      <c r="AL36" s="234"/>
      <c r="AM36" s="18" t="s">
        <v>45</v>
      </c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</row>
    <row r="37" spans="1:89" ht="14.25">
      <c r="B37" s="333"/>
      <c r="C37" s="284"/>
      <c r="D37" s="12">
        <v>17</v>
      </c>
      <c r="E37" s="13" t="s">
        <v>47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9"/>
      <c r="AA37" s="19"/>
      <c r="AB37" s="19"/>
      <c r="AC37" s="14"/>
      <c r="AD37" s="19"/>
      <c r="AE37" s="14"/>
      <c r="AF37" s="14"/>
      <c r="AG37" s="15"/>
      <c r="AH37" s="17">
        <v>169</v>
      </c>
      <c r="AI37" s="217"/>
      <c r="AJ37" s="218"/>
      <c r="AK37" s="218"/>
      <c r="AL37" s="219"/>
      <c r="AM37" s="18" t="s">
        <v>45</v>
      </c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89" ht="14.25">
      <c r="B38" s="333"/>
      <c r="C38" s="284"/>
      <c r="D38" s="12">
        <v>18</v>
      </c>
      <c r="E38" s="13" t="s">
        <v>48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9"/>
      <c r="AA38" s="19"/>
      <c r="AB38" s="19"/>
      <c r="AC38" s="14"/>
      <c r="AD38" s="19"/>
      <c r="AE38" s="14"/>
      <c r="AF38" s="14"/>
      <c r="AG38" s="15"/>
      <c r="AH38" s="17">
        <v>1833</v>
      </c>
      <c r="AI38" s="217"/>
      <c r="AJ38" s="218"/>
      <c r="AK38" s="218"/>
      <c r="AL38" s="219"/>
      <c r="AM38" s="18" t="s">
        <v>45</v>
      </c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</row>
    <row r="39" spans="1:89" s="61" customFormat="1" ht="15">
      <c r="A39" s="55"/>
      <c r="B39" s="333"/>
      <c r="C39" s="284"/>
      <c r="D39" s="17">
        <v>19</v>
      </c>
      <c r="E39" s="56" t="s">
        <v>49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8"/>
      <c r="AA39" s="58"/>
      <c r="AB39" s="58"/>
      <c r="AC39" s="57"/>
      <c r="AD39" s="58"/>
      <c r="AE39" s="57"/>
      <c r="AF39" s="57"/>
      <c r="AG39" s="59"/>
      <c r="AH39" s="17">
        <v>158</v>
      </c>
      <c r="AI39" s="320">
        <f>+($AI$8+$AI$9+$AI$10+$AI$11+$AI$12+$AI$19+$AI$20+$AI$21+$AI$25)+SUM($AI$30:$AL$34)-SUM($AI$35:$AL$38)</f>
        <v>0</v>
      </c>
      <c r="AJ39" s="321"/>
      <c r="AK39" s="321"/>
      <c r="AL39" s="322"/>
      <c r="AM39" s="18" t="s">
        <v>50</v>
      </c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</row>
    <row r="40" spans="1:89" ht="14.25">
      <c r="B40" s="333"/>
      <c r="C40" s="284"/>
      <c r="D40" s="12">
        <v>20</v>
      </c>
      <c r="E40" s="13" t="s">
        <v>51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9"/>
      <c r="AA40" s="19"/>
      <c r="AB40" s="19"/>
      <c r="AC40" s="14"/>
      <c r="AD40" s="19"/>
      <c r="AE40" s="14"/>
      <c r="AF40" s="14"/>
      <c r="AG40" s="15"/>
      <c r="AH40" s="17">
        <v>111</v>
      </c>
      <c r="AI40" s="217"/>
      <c r="AJ40" s="218"/>
      <c r="AK40" s="218"/>
      <c r="AL40" s="219"/>
      <c r="AM40" s="62" t="s">
        <v>45</v>
      </c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</row>
    <row r="41" spans="1:89" ht="14.25">
      <c r="B41" s="333"/>
      <c r="C41" s="284"/>
      <c r="D41" s="12">
        <v>21</v>
      </c>
      <c r="E41" s="20" t="s">
        <v>52</v>
      </c>
      <c r="F41" s="20"/>
      <c r="G41" s="20"/>
      <c r="H41" s="20"/>
      <c r="I41" s="20"/>
      <c r="J41" s="20"/>
      <c r="K41" s="20"/>
      <c r="L41" s="20"/>
      <c r="N41" s="16">
        <v>750</v>
      </c>
      <c r="O41" s="217"/>
      <c r="P41" s="218"/>
      <c r="Q41" s="218"/>
      <c r="R41" s="219"/>
      <c r="S41" s="20" t="s">
        <v>53</v>
      </c>
      <c r="T41" s="20"/>
      <c r="U41" s="20"/>
      <c r="V41" s="20"/>
      <c r="W41" s="20"/>
      <c r="Y41" s="63"/>
      <c r="AC41" s="16">
        <v>740</v>
      </c>
      <c r="AD41" s="217"/>
      <c r="AE41" s="218"/>
      <c r="AF41" s="218"/>
      <c r="AG41" s="219"/>
      <c r="AH41" s="17">
        <v>751</v>
      </c>
      <c r="AI41" s="217"/>
      <c r="AJ41" s="218"/>
      <c r="AK41" s="218"/>
      <c r="AL41" s="219"/>
      <c r="AM41" s="18" t="s">
        <v>45</v>
      </c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</row>
    <row r="42" spans="1:89" ht="14.25">
      <c r="B42" s="333"/>
      <c r="C42" s="284"/>
      <c r="D42" s="46">
        <v>22</v>
      </c>
      <c r="E42" s="47" t="s">
        <v>54</v>
      </c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9"/>
      <c r="AH42" s="25">
        <v>822</v>
      </c>
      <c r="AI42" s="232"/>
      <c r="AJ42" s="233"/>
      <c r="AK42" s="233"/>
      <c r="AL42" s="234"/>
      <c r="AM42" s="18" t="s">
        <v>45</v>
      </c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</row>
    <row r="43" spans="1:89" ht="14.25">
      <c r="B43" s="334"/>
      <c r="C43" s="284"/>
      <c r="D43" s="46">
        <v>23</v>
      </c>
      <c r="E43" s="47" t="s">
        <v>55</v>
      </c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9"/>
      <c r="AH43" s="25">
        <v>765</v>
      </c>
      <c r="AI43" s="232"/>
      <c r="AJ43" s="233"/>
      <c r="AK43" s="233"/>
      <c r="AL43" s="234"/>
      <c r="AM43" s="18" t="s">
        <v>45</v>
      </c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</row>
    <row r="44" spans="1:89" ht="15">
      <c r="B44" s="64"/>
      <c r="C44" s="65"/>
      <c r="D44" s="17">
        <v>24</v>
      </c>
      <c r="E44" s="66" t="s">
        <v>56</v>
      </c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8"/>
      <c r="AH44" s="17">
        <v>170</v>
      </c>
      <c r="AI44" s="320">
        <f>+AI39-SUM(AI40:$AL$43)</f>
        <v>0</v>
      </c>
      <c r="AJ44" s="321"/>
      <c r="AK44" s="321"/>
      <c r="AL44" s="322"/>
      <c r="AM44" s="18" t="s">
        <v>50</v>
      </c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</row>
    <row r="45" spans="1:89" ht="14.25">
      <c r="B45" s="285" t="s">
        <v>57</v>
      </c>
      <c r="C45" s="285" t="s">
        <v>58</v>
      </c>
      <c r="D45" s="12">
        <v>25</v>
      </c>
      <c r="E45" s="13" t="s">
        <v>59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7">
        <v>157</v>
      </c>
      <c r="AD45" s="217"/>
      <c r="AE45" s="218"/>
      <c r="AF45" s="218"/>
      <c r="AG45" s="219"/>
      <c r="AH45" s="18" t="s">
        <v>14</v>
      </c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</row>
    <row r="46" spans="1:89" ht="14.25">
      <c r="B46" s="285"/>
      <c r="C46" s="285"/>
      <c r="D46" s="12">
        <v>26</v>
      </c>
      <c r="E46" s="13" t="s">
        <v>60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7">
        <v>1017</v>
      </c>
      <c r="AD46" s="217"/>
      <c r="AE46" s="218"/>
      <c r="AF46" s="218"/>
      <c r="AG46" s="219"/>
      <c r="AH46" s="18" t="s">
        <v>14</v>
      </c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</row>
    <row r="47" spans="1:89" ht="14.25">
      <c r="B47" s="285"/>
      <c r="C47" s="285"/>
      <c r="D47" s="12">
        <v>27</v>
      </c>
      <c r="E47" s="13" t="s">
        <v>61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7">
        <v>1033</v>
      </c>
      <c r="AD47" s="217"/>
      <c r="AE47" s="218"/>
      <c r="AF47" s="218"/>
      <c r="AG47" s="219"/>
      <c r="AH47" s="18" t="s">
        <v>14</v>
      </c>
      <c r="AI47" s="10"/>
      <c r="AJ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</row>
    <row r="48" spans="1:89" ht="14.25">
      <c r="B48" s="285"/>
      <c r="C48" s="285"/>
      <c r="D48" s="12">
        <v>28</v>
      </c>
      <c r="E48" s="13" t="s">
        <v>62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7">
        <v>201</v>
      </c>
      <c r="AD48" s="217"/>
      <c r="AE48" s="218"/>
      <c r="AF48" s="218"/>
      <c r="AG48" s="219"/>
      <c r="AH48" s="18" t="s">
        <v>14</v>
      </c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</row>
    <row r="49" spans="2:89" ht="14.25">
      <c r="B49" s="285"/>
      <c r="C49" s="285"/>
      <c r="D49" s="12">
        <v>29</v>
      </c>
      <c r="E49" s="13" t="s">
        <v>63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7">
        <v>1035</v>
      </c>
      <c r="AD49" s="217">
        <f>(O8+O9+T8+T9+O25+T25+O12+T12+O19+T19)*35%</f>
        <v>0</v>
      </c>
      <c r="AE49" s="218"/>
      <c r="AF49" s="218"/>
      <c r="AG49" s="219"/>
      <c r="AH49" s="18" t="s">
        <v>14</v>
      </c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</row>
    <row r="50" spans="2:89" ht="14.25">
      <c r="B50" s="285"/>
      <c r="C50" s="285"/>
      <c r="D50" s="12">
        <v>30</v>
      </c>
      <c r="E50" s="13" t="s">
        <v>64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7">
        <v>910</v>
      </c>
      <c r="AD50" s="217">
        <f>+AI10*10%</f>
        <v>0</v>
      </c>
      <c r="AE50" s="218"/>
      <c r="AF50" s="218"/>
      <c r="AG50" s="219"/>
      <c r="AH50" s="18" t="s">
        <v>14</v>
      </c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</row>
    <row r="51" spans="2:89" ht="14.25">
      <c r="B51" s="285"/>
      <c r="C51" s="285" t="s">
        <v>65</v>
      </c>
      <c r="D51" s="12">
        <v>31</v>
      </c>
      <c r="E51" s="13" t="s">
        <v>66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7">
        <v>1036</v>
      </c>
      <c r="AD51" s="217"/>
      <c r="AE51" s="218"/>
      <c r="AF51" s="218"/>
      <c r="AG51" s="219"/>
      <c r="AH51" s="18" t="s">
        <v>45</v>
      </c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</row>
    <row r="52" spans="2:89" ht="14.25">
      <c r="B52" s="285"/>
      <c r="C52" s="285"/>
      <c r="D52" s="12">
        <v>32</v>
      </c>
      <c r="E52" s="13" t="s">
        <v>67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7">
        <v>1101</v>
      </c>
      <c r="AD52" s="217"/>
      <c r="AE52" s="218"/>
      <c r="AF52" s="218"/>
      <c r="AG52" s="219"/>
      <c r="AH52" s="18" t="s">
        <v>45</v>
      </c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</row>
    <row r="53" spans="2:89" ht="14.25">
      <c r="B53" s="285"/>
      <c r="C53" s="285"/>
      <c r="D53" s="12">
        <v>33</v>
      </c>
      <c r="E53" s="13" t="s">
        <v>68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7">
        <v>135</v>
      </c>
      <c r="AD53" s="217"/>
      <c r="AE53" s="218"/>
      <c r="AF53" s="218"/>
      <c r="AG53" s="219"/>
      <c r="AH53" s="18" t="s">
        <v>45</v>
      </c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</row>
    <row r="54" spans="2:89" ht="14.25">
      <c r="B54" s="285"/>
      <c r="C54" s="285"/>
      <c r="D54" s="12">
        <v>34</v>
      </c>
      <c r="E54" s="13" t="s">
        <v>69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7">
        <v>136</v>
      </c>
      <c r="AD54" s="217"/>
      <c r="AE54" s="218"/>
      <c r="AF54" s="218"/>
      <c r="AG54" s="219"/>
      <c r="AH54" s="18" t="s">
        <v>45</v>
      </c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</row>
    <row r="55" spans="2:89" ht="14.25">
      <c r="B55" s="285"/>
      <c r="C55" s="285"/>
      <c r="D55" s="12">
        <v>35</v>
      </c>
      <c r="E55" s="13" t="s">
        <v>70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7">
        <v>176</v>
      </c>
      <c r="AD55" s="217"/>
      <c r="AE55" s="218"/>
      <c r="AF55" s="218"/>
      <c r="AG55" s="219"/>
      <c r="AH55" s="18" t="s">
        <v>45</v>
      </c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</row>
    <row r="56" spans="2:89" ht="14.25">
      <c r="B56" s="285"/>
      <c r="C56" s="285"/>
      <c r="D56" s="12">
        <v>36</v>
      </c>
      <c r="E56" s="13" t="s">
        <v>71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7">
        <v>752</v>
      </c>
      <c r="AD56" s="217"/>
      <c r="AE56" s="218"/>
      <c r="AF56" s="218"/>
      <c r="AG56" s="219"/>
      <c r="AH56" s="18" t="s">
        <v>45</v>
      </c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</row>
    <row r="57" spans="2:89" ht="14.25">
      <c r="B57" s="285"/>
      <c r="C57" s="285"/>
      <c r="D57" s="12">
        <v>37</v>
      </c>
      <c r="E57" s="13" t="s">
        <v>72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7">
        <v>608</v>
      </c>
      <c r="AD57" s="217">
        <f>+O8+O9+Y8+Y9+O25+Y25+O12+Y12+O19+Y19+Y30</f>
        <v>0</v>
      </c>
      <c r="AE57" s="218"/>
      <c r="AF57" s="218"/>
      <c r="AG57" s="219"/>
      <c r="AH57" s="18" t="s">
        <v>45</v>
      </c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</row>
    <row r="58" spans="2:89" ht="14.25">
      <c r="B58" s="285"/>
      <c r="C58" s="285"/>
      <c r="D58" s="12">
        <v>38</v>
      </c>
      <c r="E58" s="13" t="s">
        <v>73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7">
        <v>1636</v>
      </c>
      <c r="AD58" s="217"/>
      <c r="AE58" s="218"/>
      <c r="AF58" s="218"/>
      <c r="AG58" s="219"/>
      <c r="AH58" s="18" t="s">
        <v>45</v>
      </c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</row>
    <row r="59" spans="2:89" ht="14.25">
      <c r="B59" s="285"/>
      <c r="C59" s="285"/>
      <c r="D59" s="12">
        <v>39</v>
      </c>
      <c r="E59" s="13" t="s">
        <v>74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7">
        <v>1637</v>
      </c>
      <c r="AD59" s="217"/>
      <c r="AE59" s="218"/>
      <c r="AF59" s="218"/>
      <c r="AG59" s="219"/>
      <c r="AH59" s="18" t="s">
        <v>45</v>
      </c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</row>
    <row r="60" spans="2:89" ht="14.25">
      <c r="B60" s="285"/>
      <c r="C60" s="285"/>
      <c r="D60" s="12">
        <v>40</v>
      </c>
      <c r="E60" s="13" t="s">
        <v>75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7">
        <v>1638</v>
      </c>
      <c r="AD60" s="217"/>
      <c r="AE60" s="218"/>
      <c r="AF60" s="218"/>
      <c r="AG60" s="219"/>
      <c r="AH60" s="18" t="s">
        <v>45</v>
      </c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</row>
    <row r="61" spans="2:89" ht="14.25">
      <c r="B61" s="285"/>
      <c r="C61" s="285"/>
      <c r="D61" s="12">
        <v>41</v>
      </c>
      <c r="E61" s="13" t="s">
        <v>76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7">
        <v>895</v>
      </c>
      <c r="AD61" s="217"/>
      <c r="AE61" s="218"/>
      <c r="AF61" s="218"/>
      <c r="AG61" s="219"/>
      <c r="AH61" s="18" t="s">
        <v>45</v>
      </c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</row>
    <row r="62" spans="2:89" ht="14.25">
      <c r="B62" s="285"/>
      <c r="C62" s="285"/>
      <c r="D62" s="12">
        <v>42</v>
      </c>
      <c r="E62" s="13" t="s">
        <v>77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7">
        <v>867</v>
      </c>
      <c r="AD62" s="217"/>
      <c r="AE62" s="218"/>
      <c r="AF62" s="218"/>
      <c r="AG62" s="219"/>
      <c r="AH62" s="18" t="s">
        <v>45</v>
      </c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</row>
    <row r="63" spans="2:89" ht="14.25">
      <c r="B63" s="285"/>
      <c r="C63" s="285"/>
      <c r="D63" s="12">
        <v>43</v>
      </c>
      <c r="E63" s="13" t="s">
        <v>78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7">
        <v>609</v>
      </c>
      <c r="AD63" s="217"/>
      <c r="AE63" s="218"/>
      <c r="AF63" s="218"/>
      <c r="AG63" s="219"/>
      <c r="AH63" s="18" t="s">
        <v>45</v>
      </c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</row>
    <row r="64" spans="2:89" ht="14.25">
      <c r="B64" s="285"/>
      <c r="C64" s="285"/>
      <c r="D64" s="12">
        <v>44</v>
      </c>
      <c r="E64" s="13" t="s">
        <v>79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7">
        <v>1639</v>
      </c>
      <c r="AD64" s="217"/>
      <c r="AE64" s="218"/>
      <c r="AF64" s="218"/>
      <c r="AG64" s="219"/>
      <c r="AH64" s="18" t="s">
        <v>45</v>
      </c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</row>
    <row r="65" spans="1:99" ht="14.25">
      <c r="B65" s="285"/>
      <c r="C65" s="285"/>
      <c r="D65" s="12">
        <v>45</v>
      </c>
      <c r="E65" s="13" t="s">
        <v>80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7">
        <v>1018</v>
      </c>
      <c r="AD65" s="217"/>
      <c r="AE65" s="218"/>
      <c r="AF65" s="218"/>
      <c r="AG65" s="219"/>
      <c r="AH65" s="18" t="s">
        <v>45</v>
      </c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</row>
    <row r="66" spans="1:99" ht="14.25">
      <c r="B66" s="285"/>
      <c r="C66" s="285"/>
      <c r="D66" s="12">
        <v>46</v>
      </c>
      <c r="E66" s="13" t="s">
        <v>81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7">
        <v>162</v>
      </c>
      <c r="AD66" s="217"/>
      <c r="AE66" s="218"/>
      <c r="AF66" s="218"/>
      <c r="AG66" s="219"/>
      <c r="AH66" s="18" t="s">
        <v>45</v>
      </c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</row>
    <row r="67" spans="1:99" ht="14.25">
      <c r="B67" s="285"/>
      <c r="C67" s="285"/>
      <c r="D67" s="12">
        <v>47</v>
      </c>
      <c r="E67" s="13" t="s">
        <v>82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7">
        <v>174</v>
      </c>
      <c r="AD67" s="217"/>
      <c r="AE67" s="218"/>
      <c r="AF67" s="218"/>
      <c r="AG67" s="219"/>
      <c r="AH67" s="18" t="s">
        <v>45</v>
      </c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</row>
    <row r="68" spans="1:99" ht="14.25">
      <c r="B68" s="285"/>
      <c r="C68" s="285"/>
      <c r="D68" s="12">
        <v>48</v>
      </c>
      <c r="E68" s="13" t="s">
        <v>83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7">
        <v>610</v>
      </c>
      <c r="AD68" s="217">
        <f>+T8+T9+T12+T19+T25+AD8+AD9+AD11+AD19+AD31</f>
        <v>0</v>
      </c>
      <c r="AE68" s="218"/>
      <c r="AF68" s="218"/>
      <c r="AG68" s="219"/>
      <c r="AH68" s="18" t="s">
        <v>45</v>
      </c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</row>
    <row r="69" spans="1:99" ht="14.25">
      <c r="B69" s="285"/>
      <c r="C69" s="285"/>
      <c r="D69" s="12">
        <v>49</v>
      </c>
      <c r="E69" s="13" t="s">
        <v>84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7">
        <v>746</v>
      </c>
      <c r="AD69" s="217">
        <f>+AD34</f>
        <v>0</v>
      </c>
      <c r="AE69" s="218"/>
      <c r="AF69" s="218"/>
      <c r="AG69" s="219"/>
      <c r="AH69" s="18" t="s">
        <v>45</v>
      </c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</row>
    <row r="70" spans="1:99" ht="14.25">
      <c r="B70" s="285"/>
      <c r="C70" s="285"/>
      <c r="D70" s="12">
        <v>50</v>
      </c>
      <c r="E70" s="13" t="s">
        <v>85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7">
        <v>866</v>
      </c>
      <c r="AD70" s="217"/>
      <c r="AE70" s="218"/>
      <c r="AF70" s="218"/>
      <c r="AG70" s="219"/>
      <c r="AH70" s="18" t="s">
        <v>45</v>
      </c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</row>
    <row r="71" spans="1:99" ht="14.25">
      <c r="B71" s="285"/>
      <c r="C71" s="285"/>
      <c r="D71" s="12">
        <v>51</v>
      </c>
      <c r="E71" s="13" t="s">
        <v>86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7">
        <v>607</v>
      </c>
      <c r="AD71" s="217"/>
      <c r="AE71" s="218"/>
      <c r="AF71" s="218"/>
      <c r="AG71" s="219"/>
      <c r="AH71" s="18" t="s">
        <v>45</v>
      </c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</row>
    <row r="72" spans="1:99" s="61" customFormat="1" ht="15">
      <c r="A72" s="55"/>
      <c r="B72" s="69"/>
      <c r="C72" s="69"/>
      <c r="D72" s="17">
        <v>52</v>
      </c>
      <c r="E72" s="56" t="s">
        <v>87</v>
      </c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17">
        <v>304</v>
      </c>
      <c r="AD72" s="320">
        <f>+SUM($AD$45:$AG$50)-SUM($AD$51:$AG$71)</f>
        <v>0</v>
      </c>
      <c r="AE72" s="321"/>
      <c r="AF72" s="321"/>
      <c r="AG72" s="322"/>
      <c r="AH72" s="70" t="s">
        <v>50</v>
      </c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</row>
    <row r="73" spans="1:99" ht="14.25">
      <c r="B73" s="284" t="s">
        <v>88</v>
      </c>
      <c r="C73" s="324" t="s">
        <v>89</v>
      </c>
      <c r="D73" s="12">
        <v>53</v>
      </c>
      <c r="E73" s="327" t="s">
        <v>90</v>
      </c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S73" s="328"/>
      <c r="T73" s="328"/>
      <c r="U73" s="328"/>
      <c r="V73" s="328"/>
      <c r="W73" s="329"/>
      <c r="X73" s="17"/>
      <c r="Y73" s="277" t="s">
        <v>91</v>
      </c>
      <c r="Z73" s="277"/>
      <c r="AA73" s="277"/>
      <c r="AB73" s="277"/>
      <c r="AC73" s="17"/>
      <c r="AD73" s="330" t="s">
        <v>92</v>
      </c>
      <c r="AE73" s="330"/>
      <c r="AF73" s="330"/>
      <c r="AG73" s="330"/>
      <c r="AH73" s="71">
        <v>31</v>
      </c>
      <c r="AI73" s="217">
        <f>+IF($AD$72&gt;0,$AD$72,0)</f>
        <v>0</v>
      </c>
      <c r="AJ73" s="218"/>
      <c r="AK73" s="218"/>
      <c r="AL73" s="219"/>
      <c r="AM73" s="18" t="s">
        <v>14</v>
      </c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</row>
    <row r="74" spans="1:99" ht="14.25">
      <c r="B74" s="284"/>
      <c r="C74" s="325"/>
      <c r="D74" s="12">
        <v>54</v>
      </c>
      <c r="E74" s="13" t="s">
        <v>93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5"/>
      <c r="X74" s="17">
        <v>18</v>
      </c>
      <c r="Y74" s="217"/>
      <c r="Z74" s="218"/>
      <c r="AA74" s="218"/>
      <c r="AB74" s="219"/>
      <c r="AC74" s="17">
        <v>19</v>
      </c>
      <c r="AD74" s="217"/>
      <c r="AE74" s="218"/>
      <c r="AF74" s="218"/>
      <c r="AG74" s="219"/>
      <c r="AH74" s="71">
        <v>20</v>
      </c>
      <c r="AI74" s="217">
        <f>+Y74*10%-AD74</f>
        <v>0</v>
      </c>
      <c r="AJ74" s="218"/>
      <c r="AK74" s="218"/>
      <c r="AL74" s="219"/>
      <c r="AM74" s="18" t="s">
        <v>14</v>
      </c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</row>
    <row r="75" spans="1:99" ht="14.25">
      <c r="B75" s="284"/>
      <c r="C75" s="325"/>
      <c r="D75" s="12">
        <v>55</v>
      </c>
      <c r="E75" s="13" t="s">
        <v>94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5"/>
      <c r="X75" s="17">
        <v>1109</v>
      </c>
      <c r="Y75" s="217"/>
      <c r="Z75" s="218"/>
      <c r="AA75" s="218"/>
      <c r="AB75" s="219"/>
      <c r="AC75" s="17">
        <v>1111</v>
      </c>
      <c r="AD75" s="217">
        <v>0</v>
      </c>
      <c r="AE75" s="218"/>
      <c r="AF75" s="218"/>
      <c r="AG75" s="219"/>
      <c r="AH75" s="71">
        <v>1113</v>
      </c>
      <c r="AI75" s="217">
        <f>+ROUND(Y75*27%,0)-AD75</f>
        <v>0</v>
      </c>
      <c r="AJ75" s="218"/>
      <c r="AK75" s="218"/>
      <c r="AL75" s="219"/>
      <c r="AM75" s="18" t="s">
        <v>14</v>
      </c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</row>
    <row r="76" spans="1:99" s="73" customFormat="1" ht="14.25">
      <c r="A76" s="72"/>
      <c r="B76" s="284"/>
      <c r="C76" s="325"/>
      <c r="D76" s="12">
        <v>56</v>
      </c>
      <c r="E76" s="13" t="s">
        <v>95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5"/>
      <c r="X76" s="17">
        <v>1640</v>
      </c>
      <c r="Y76" s="217"/>
      <c r="Z76" s="218"/>
      <c r="AA76" s="218"/>
      <c r="AB76" s="219"/>
      <c r="AC76" s="17">
        <v>1641</v>
      </c>
      <c r="AD76" s="217"/>
      <c r="AE76" s="218"/>
      <c r="AF76" s="218"/>
      <c r="AG76" s="219"/>
      <c r="AH76" s="71">
        <v>1642</v>
      </c>
      <c r="AI76" s="217">
        <f>+Y76*25%</f>
        <v>0</v>
      </c>
      <c r="AJ76" s="218"/>
      <c r="AK76" s="218"/>
      <c r="AL76" s="219"/>
      <c r="AM76" s="18" t="s">
        <v>14</v>
      </c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</row>
    <row r="77" spans="1:99" ht="14.25">
      <c r="B77" s="284"/>
      <c r="C77" s="325"/>
      <c r="D77" s="12">
        <v>57</v>
      </c>
      <c r="E77" s="13" t="s">
        <v>96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5"/>
      <c r="X77" s="17">
        <v>187</v>
      </c>
      <c r="Y77" s="217"/>
      <c r="Z77" s="218"/>
      <c r="AA77" s="218"/>
      <c r="AB77" s="219"/>
      <c r="AC77" s="17">
        <v>188</v>
      </c>
      <c r="AD77" s="217"/>
      <c r="AE77" s="218"/>
      <c r="AF77" s="218"/>
      <c r="AG77" s="219"/>
      <c r="AH77" s="17">
        <v>189</v>
      </c>
      <c r="AI77" s="217">
        <f>+Y77*25%</f>
        <v>0</v>
      </c>
      <c r="AJ77" s="218"/>
      <c r="AK77" s="218"/>
      <c r="AL77" s="219"/>
      <c r="AM77" s="18" t="s">
        <v>14</v>
      </c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</row>
    <row r="78" spans="1:99" ht="14.25">
      <c r="B78" s="284"/>
      <c r="C78" s="325"/>
      <c r="D78" s="331">
        <v>58</v>
      </c>
      <c r="E78" s="13" t="s">
        <v>97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5"/>
      <c r="X78" s="17">
        <v>1037</v>
      </c>
      <c r="Y78" s="217">
        <f>SUM(Y79:AB83)</f>
        <v>0</v>
      </c>
      <c r="Z78" s="218"/>
      <c r="AA78" s="218"/>
      <c r="AB78" s="219"/>
      <c r="AC78" s="71">
        <v>1038</v>
      </c>
      <c r="AD78" s="217">
        <f>SUM(AD79:AG83)</f>
        <v>0</v>
      </c>
      <c r="AE78" s="218"/>
      <c r="AF78" s="218"/>
      <c r="AG78" s="219"/>
      <c r="AH78" s="17">
        <v>1039</v>
      </c>
      <c r="AI78" s="217">
        <f>SUM(AI79:AL83)</f>
        <v>0</v>
      </c>
      <c r="AJ78" s="218"/>
      <c r="AK78" s="218"/>
      <c r="AL78" s="219"/>
      <c r="AM78" s="21" t="s">
        <v>14</v>
      </c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</row>
    <row r="79" spans="1:99" ht="14.25">
      <c r="B79" s="284"/>
      <c r="C79" s="325"/>
      <c r="D79" s="331"/>
      <c r="E79" s="32" t="s">
        <v>98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4"/>
      <c r="X79" s="25">
        <v>1892</v>
      </c>
      <c r="Y79" s="232"/>
      <c r="Z79" s="233"/>
      <c r="AA79" s="233"/>
      <c r="AB79" s="234"/>
      <c r="AC79" s="74">
        <v>1893</v>
      </c>
      <c r="AD79" s="232"/>
      <c r="AE79" s="233"/>
      <c r="AF79" s="233"/>
      <c r="AG79" s="234"/>
      <c r="AH79" s="25">
        <v>1894</v>
      </c>
      <c r="AI79" s="232">
        <v>0</v>
      </c>
      <c r="AJ79" s="233"/>
      <c r="AK79" s="233"/>
      <c r="AL79" s="234"/>
      <c r="AM79" s="26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</row>
    <row r="80" spans="1:99" ht="14.25">
      <c r="B80" s="284"/>
      <c r="C80" s="325"/>
      <c r="D80" s="331"/>
      <c r="E80" s="32" t="s">
        <v>99</v>
      </c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4"/>
      <c r="X80" s="25">
        <v>1895</v>
      </c>
      <c r="Y80" s="232"/>
      <c r="Z80" s="233"/>
      <c r="AA80" s="233"/>
      <c r="AB80" s="234"/>
      <c r="AC80" s="74">
        <v>1896</v>
      </c>
      <c r="AD80" s="232"/>
      <c r="AE80" s="233"/>
      <c r="AF80" s="233"/>
      <c r="AG80" s="234"/>
      <c r="AH80" s="25">
        <v>1897</v>
      </c>
      <c r="AI80" s="232">
        <f t="shared" ref="AI80:AI83" si="0">+Y80*25%-AD80</f>
        <v>0</v>
      </c>
      <c r="AJ80" s="233"/>
      <c r="AK80" s="233"/>
      <c r="AL80" s="234"/>
      <c r="AM80" s="26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</row>
    <row r="81" spans="2:99" ht="14.25">
      <c r="B81" s="284"/>
      <c r="C81" s="325"/>
      <c r="D81" s="331"/>
      <c r="E81" s="32" t="s">
        <v>100</v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4"/>
      <c r="X81" s="25">
        <v>1898</v>
      </c>
      <c r="Y81" s="232"/>
      <c r="Z81" s="233"/>
      <c r="AA81" s="233"/>
      <c r="AB81" s="234"/>
      <c r="AC81" s="74">
        <v>1899</v>
      </c>
      <c r="AD81" s="232"/>
      <c r="AE81" s="233"/>
      <c r="AF81" s="233"/>
      <c r="AG81" s="234"/>
      <c r="AH81" s="25">
        <v>1900</v>
      </c>
      <c r="AI81" s="232">
        <f t="shared" si="0"/>
        <v>0</v>
      </c>
      <c r="AJ81" s="233"/>
      <c r="AK81" s="233"/>
      <c r="AL81" s="234"/>
      <c r="AM81" s="26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</row>
    <row r="82" spans="2:99" ht="14.25">
      <c r="B82" s="284"/>
      <c r="C82" s="325"/>
      <c r="D82" s="331"/>
      <c r="E82" s="32" t="s">
        <v>101</v>
      </c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4"/>
      <c r="X82" s="25">
        <v>1901</v>
      </c>
      <c r="Y82" s="232"/>
      <c r="Z82" s="233"/>
      <c r="AA82" s="233"/>
      <c r="AB82" s="234"/>
      <c r="AC82" s="74">
        <v>1902</v>
      </c>
      <c r="AD82" s="232"/>
      <c r="AE82" s="233"/>
      <c r="AF82" s="233"/>
      <c r="AG82" s="234"/>
      <c r="AH82" s="25">
        <v>1903</v>
      </c>
      <c r="AI82" s="232">
        <f t="shared" si="0"/>
        <v>0</v>
      </c>
      <c r="AJ82" s="233"/>
      <c r="AK82" s="233"/>
      <c r="AL82" s="234"/>
      <c r="AM82" s="26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</row>
    <row r="83" spans="2:99" ht="14.25">
      <c r="B83" s="284"/>
      <c r="C83" s="325"/>
      <c r="D83" s="331"/>
      <c r="E83" s="32" t="s">
        <v>102</v>
      </c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4"/>
      <c r="X83" s="25">
        <v>1912</v>
      </c>
      <c r="Y83" s="232"/>
      <c r="Z83" s="233"/>
      <c r="AA83" s="233"/>
      <c r="AB83" s="234"/>
      <c r="AC83" s="74">
        <v>1918</v>
      </c>
      <c r="AD83" s="232"/>
      <c r="AE83" s="233"/>
      <c r="AF83" s="233"/>
      <c r="AG83" s="234"/>
      <c r="AH83" s="25">
        <v>1913</v>
      </c>
      <c r="AI83" s="232">
        <f t="shared" si="0"/>
        <v>0</v>
      </c>
      <c r="AJ83" s="233"/>
      <c r="AK83" s="233"/>
      <c r="AL83" s="234"/>
      <c r="AM83" s="35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</row>
    <row r="84" spans="2:99" ht="14.25">
      <c r="B84" s="284"/>
      <c r="C84" s="325"/>
      <c r="D84" s="12">
        <v>59</v>
      </c>
      <c r="E84" s="13" t="s">
        <v>103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5"/>
      <c r="X84" s="17">
        <v>77</v>
      </c>
      <c r="Y84" s="217"/>
      <c r="Z84" s="218"/>
      <c r="AA84" s="218"/>
      <c r="AB84" s="219"/>
      <c r="AC84" s="17">
        <v>74</v>
      </c>
      <c r="AD84" s="217"/>
      <c r="AE84" s="218"/>
      <c r="AF84" s="218"/>
      <c r="AG84" s="219"/>
      <c r="AH84" s="17">
        <v>79</v>
      </c>
      <c r="AI84" s="217">
        <f>+Y84*40%-AD84</f>
        <v>0</v>
      </c>
      <c r="AJ84" s="218"/>
      <c r="AK84" s="218"/>
      <c r="AL84" s="219"/>
      <c r="AM84" s="18" t="s">
        <v>14</v>
      </c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</row>
    <row r="85" spans="2:99" ht="14.25">
      <c r="B85" s="284"/>
      <c r="C85" s="325"/>
      <c r="D85" s="12">
        <v>60</v>
      </c>
      <c r="E85" s="13" t="s">
        <v>104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5"/>
      <c r="X85" s="17">
        <v>1040</v>
      </c>
      <c r="Y85" s="217">
        <f>+Y75</f>
        <v>0</v>
      </c>
      <c r="Z85" s="218"/>
      <c r="AA85" s="218"/>
      <c r="AB85" s="219"/>
      <c r="AC85" s="13"/>
      <c r="AD85" s="14"/>
      <c r="AE85" s="14"/>
      <c r="AF85" s="14"/>
      <c r="AG85" s="15"/>
      <c r="AH85" s="17">
        <v>1041</v>
      </c>
      <c r="AI85" s="217">
        <f>+Y85*27%</f>
        <v>0</v>
      </c>
      <c r="AJ85" s="218"/>
      <c r="AK85" s="218"/>
      <c r="AL85" s="219"/>
      <c r="AM85" s="18" t="s">
        <v>14</v>
      </c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</row>
    <row r="86" spans="2:99" ht="14.25">
      <c r="B86" s="284"/>
      <c r="C86" s="325"/>
      <c r="D86" s="12">
        <v>61</v>
      </c>
      <c r="E86" s="13" t="s">
        <v>105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5"/>
      <c r="AH86" s="17">
        <v>1042</v>
      </c>
      <c r="AI86" s="217"/>
      <c r="AJ86" s="218"/>
      <c r="AK86" s="218"/>
      <c r="AL86" s="219"/>
      <c r="AM86" s="18" t="s">
        <v>14</v>
      </c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</row>
    <row r="87" spans="2:99" ht="14.25">
      <c r="B87" s="284"/>
      <c r="C87" s="325"/>
      <c r="D87" s="12">
        <v>62</v>
      </c>
      <c r="E87" s="13" t="s">
        <v>106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5"/>
      <c r="X87" s="17">
        <v>824</v>
      </c>
      <c r="Y87" s="217"/>
      <c r="Z87" s="218"/>
      <c r="AA87" s="218"/>
      <c r="AB87" s="219"/>
      <c r="AC87" s="13"/>
      <c r="AD87" s="14"/>
      <c r="AE87" s="14"/>
      <c r="AF87" s="14"/>
      <c r="AG87" s="15"/>
      <c r="AH87" s="17">
        <v>825</v>
      </c>
      <c r="AI87" s="217"/>
      <c r="AJ87" s="218"/>
      <c r="AK87" s="218"/>
      <c r="AL87" s="219"/>
      <c r="AM87" s="18" t="s">
        <v>14</v>
      </c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</row>
    <row r="88" spans="2:99" ht="14.25">
      <c r="B88" s="284"/>
      <c r="C88" s="325"/>
      <c r="D88" s="12">
        <v>63</v>
      </c>
      <c r="E88" s="13" t="s">
        <v>107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/>
      <c r="X88" s="17">
        <v>1043</v>
      </c>
      <c r="Y88" s="217"/>
      <c r="Z88" s="218"/>
      <c r="AA88" s="218"/>
      <c r="AB88" s="219"/>
      <c r="AC88" s="71">
        <v>1102</v>
      </c>
      <c r="AD88" s="217"/>
      <c r="AE88" s="218"/>
      <c r="AF88" s="218"/>
      <c r="AG88" s="219"/>
      <c r="AH88" s="17">
        <v>1044</v>
      </c>
      <c r="AI88" s="217">
        <f>+Y88*10%</f>
        <v>0</v>
      </c>
      <c r="AJ88" s="218"/>
      <c r="AK88" s="218"/>
      <c r="AL88" s="219"/>
      <c r="AM88" s="18" t="s">
        <v>14</v>
      </c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</row>
    <row r="89" spans="2:99" ht="14.25">
      <c r="B89" s="284"/>
      <c r="C89" s="325"/>
      <c r="D89" s="12">
        <v>64</v>
      </c>
      <c r="E89" s="13" t="s">
        <v>108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/>
      <c r="X89" s="17">
        <v>113</v>
      </c>
      <c r="Y89" s="217"/>
      <c r="Z89" s="218"/>
      <c r="AA89" s="218"/>
      <c r="AB89" s="219"/>
      <c r="AC89" s="17">
        <v>1007</v>
      </c>
      <c r="AD89" s="217">
        <v>0</v>
      </c>
      <c r="AE89" s="218"/>
      <c r="AF89" s="218"/>
      <c r="AG89" s="219"/>
      <c r="AH89" s="17">
        <v>114</v>
      </c>
      <c r="AI89" s="217">
        <f>+ROUND(Y89*40%,0)-AD89</f>
        <v>0</v>
      </c>
      <c r="AJ89" s="218"/>
      <c r="AK89" s="218"/>
      <c r="AL89" s="219"/>
      <c r="AM89" s="18" t="s">
        <v>14</v>
      </c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</row>
    <row r="90" spans="2:99" ht="14.25">
      <c r="B90" s="284"/>
      <c r="C90" s="325"/>
      <c r="D90" s="12">
        <v>65</v>
      </c>
      <c r="E90" s="13" t="s">
        <v>109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5"/>
      <c r="X90" s="17">
        <v>1829</v>
      </c>
      <c r="Y90" s="217"/>
      <c r="Z90" s="218"/>
      <c r="AA90" s="218"/>
      <c r="AB90" s="219"/>
      <c r="AC90" s="13"/>
      <c r="AD90" s="14"/>
      <c r="AE90" s="14"/>
      <c r="AF90" s="14"/>
      <c r="AG90" s="15"/>
      <c r="AH90" s="17">
        <v>1830</v>
      </c>
      <c r="AI90" s="217">
        <f>+Y90*10%</f>
        <v>0</v>
      </c>
      <c r="AJ90" s="218"/>
      <c r="AK90" s="218"/>
      <c r="AL90" s="219"/>
      <c r="AM90" s="18" t="s">
        <v>14</v>
      </c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</row>
    <row r="91" spans="2:99" ht="14.25">
      <c r="B91" s="284"/>
      <c r="C91" s="325"/>
      <c r="D91" s="12">
        <v>66</v>
      </c>
      <c r="E91" s="13" t="s">
        <v>110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5"/>
      <c r="X91" s="17">
        <v>1835</v>
      </c>
      <c r="Y91" s="217"/>
      <c r="Z91" s="218"/>
      <c r="AA91" s="218"/>
      <c r="AB91" s="219"/>
      <c r="AC91" s="17">
        <v>1836</v>
      </c>
      <c r="AD91" s="217"/>
      <c r="AE91" s="218"/>
      <c r="AF91" s="218"/>
      <c r="AG91" s="219"/>
      <c r="AH91" s="17">
        <v>1837</v>
      </c>
      <c r="AI91" s="217">
        <f>+Y91*25%</f>
        <v>0</v>
      </c>
      <c r="AJ91" s="218"/>
      <c r="AK91" s="218"/>
      <c r="AL91" s="219"/>
      <c r="AM91" s="18" t="s">
        <v>14</v>
      </c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</row>
    <row r="92" spans="2:99" ht="14.25">
      <c r="B92" s="284"/>
      <c r="C92" s="325"/>
      <c r="D92" s="12">
        <v>67</v>
      </c>
      <c r="E92" s="13" t="s">
        <v>111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5"/>
      <c r="X92" s="17">
        <v>908</v>
      </c>
      <c r="Y92" s="217"/>
      <c r="Z92" s="218"/>
      <c r="AA92" s="218"/>
      <c r="AB92" s="219"/>
      <c r="AC92" s="13"/>
      <c r="AD92" s="14"/>
      <c r="AE92" s="14"/>
      <c r="AF92" s="14"/>
      <c r="AG92" s="15"/>
      <c r="AH92" s="17">
        <v>909</v>
      </c>
      <c r="AI92" s="217"/>
      <c r="AJ92" s="218"/>
      <c r="AK92" s="218"/>
      <c r="AL92" s="219"/>
      <c r="AM92" s="18" t="s">
        <v>14</v>
      </c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</row>
    <row r="93" spans="2:99" ht="14.25">
      <c r="B93" s="284"/>
      <c r="C93" s="325"/>
      <c r="D93" s="12">
        <v>68</v>
      </c>
      <c r="E93" s="13" t="s">
        <v>112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5"/>
      <c r="X93" s="17">
        <v>951</v>
      </c>
      <c r="Y93" s="217"/>
      <c r="Z93" s="218"/>
      <c r="AA93" s="218"/>
      <c r="AB93" s="219"/>
      <c r="AC93" s="13"/>
      <c r="AD93" s="14"/>
      <c r="AE93" s="14"/>
      <c r="AF93" s="14"/>
      <c r="AG93" s="15"/>
      <c r="AH93" s="17">
        <v>952</v>
      </c>
      <c r="AI93" s="217">
        <f>+Y93*10%</f>
        <v>0</v>
      </c>
      <c r="AJ93" s="218"/>
      <c r="AK93" s="218"/>
      <c r="AL93" s="219"/>
      <c r="AM93" s="18" t="s">
        <v>14</v>
      </c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</row>
    <row r="94" spans="2:99" ht="14.25">
      <c r="B94" s="284"/>
      <c r="C94" s="325"/>
      <c r="D94" s="12">
        <v>69</v>
      </c>
      <c r="E94" s="13" t="s">
        <v>113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/>
      <c r="X94" s="17">
        <v>753</v>
      </c>
      <c r="Y94" s="217"/>
      <c r="Z94" s="218"/>
      <c r="AA94" s="218"/>
      <c r="AB94" s="219"/>
      <c r="AC94" s="17">
        <v>754</v>
      </c>
      <c r="AD94" s="217"/>
      <c r="AE94" s="218"/>
      <c r="AF94" s="218"/>
      <c r="AG94" s="219"/>
      <c r="AH94" s="17">
        <v>755</v>
      </c>
      <c r="AI94" s="217">
        <f>+Y94*10%</f>
        <v>0</v>
      </c>
      <c r="AJ94" s="218"/>
      <c r="AK94" s="218"/>
      <c r="AL94" s="219"/>
      <c r="AM94" s="18" t="s">
        <v>14</v>
      </c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</row>
    <row r="95" spans="2:99" ht="14.25">
      <c r="B95" s="284"/>
      <c r="C95" s="325"/>
      <c r="D95" s="12">
        <v>70</v>
      </c>
      <c r="E95" s="13" t="s">
        <v>114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5"/>
      <c r="X95" s="17">
        <v>133</v>
      </c>
      <c r="Y95" s="217"/>
      <c r="Z95" s="218"/>
      <c r="AA95" s="218"/>
      <c r="AB95" s="219"/>
      <c r="AC95" s="17">
        <v>138</v>
      </c>
      <c r="AD95" s="217"/>
      <c r="AE95" s="218"/>
      <c r="AF95" s="218"/>
      <c r="AG95" s="219"/>
      <c r="AH95" s="17">
        <v>134</v>
      </c>
      <c r="AI95" s="217"/>
      <c r="AJ95" s="218"/>
      <c r="AK95" s="218"/>
      <c r="AL95" s="219"/>
      <c r="AM95" s="18" t="s">
        <v>14</v>
      </c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</row>
    <row r="96" spans="2:99" ht="14.25">
      <c r="B96" s="284"/>
      <c r="C96" s="325"/>
      <c r="D96" s="12">
        <v>71</v>
      </c>
      <c r="E96" s="13" t="s">
        <v>115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/>
      <c r="X96" s="17">
        <v>32</v>
      </c>
      <c r="Y96" s="217"/>
      <c r="Z96" s="218"/>
      <c r="AA96" s="218"/>
      <c r="AB96" s="219"/>
      <c r="AC96" s="17">
        <v>76</v>
      </c>
      <c r="AD96" s="217"/>
      <c r="AE96" s="218"/>
      <c r="AF96" s="218"/>
      <c r="AG96" s="219"/>
      <c r="AH96" s="17">
        <v>34</v>
      </c>
      <c r="AI96" s="217"/>
      <c r="AJ96" s="218"/>
      <c r="AK96" s="218"/>
      <c r="AL96" s="219"/>
      <c r="AM96" s="18" t="s">
        <v>14</v>
      </c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</row>
    <row r="97" spans="2:99" ht="14.25">
      <c r="B97" s="284"/>
      <c r="C97" s="325"/>
      <c r="D97" s="12">
        <v>72</v>
      </c>
      <c r="E97" s="13" t="s">
        <v>116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5"/>
      <c r="X97" s="17">
        <v>1643</v>
      </c>
      <c r="Y97" s="217"/>
      <c r="Z97" s="218"/>
      <c r="AA97" s="218"/>
      <c r="AB97" s="219"/>
      <c r="AC97" s="13"/>
      <c r="AD97" s="14"/>
      <c r="AE97" s="14"/>
      <c r="AF97" s="14"/>
      <c r="AG97" s="15"/>
      <c r="AH97" s="17">
        <v>1644</v>
      </c>
      <c r="AI97" s="217">
        <f>+Y97*25%</f>
        <v>0</v>
      </c>
      <c r="AJ97" s="218"/>
      <c r="AK97" s="218"/>
      <c r="AL97" s="219"/>
      <c r="AM97" s="18" t="s">
        <v>14</v>
      </c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</row>
    <row r="98" spans="2:99" ht="14.25">
      <c r="B98" s="284"/>
      <c r="C98" s="325"/>
      <c r="D98" s="46">
        <v>73</v>
      </c>
      <c r="E98" s="32" t="s">
        <v>117</v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4"/>
      <c r="AH98" s="25">
        <v>911</v>
      </c>
      <c r="AI98" s="232"/>
      <c r="AJ98" s="233"/>
      <c r="AK98" s="233"/>
      <c r="AL98" s="234"/>
      <c r="AM98" s="18" t="s">
        <v>14</v>
      </c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</row>
    <row r="99" spans="2:99" ht="14.25">
      <c r="B99" s="284"/>
      <c r="C99" s="325"/>
      <c r="D99" s="46">
        <v>74</v>
      </c>
      <c r="E99" s="32" t="s">
        <v>118</v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4"/>
      <c r="AH99" s="25">
        <v>913</v>
      </c>
      <c r="AI99" s="232"/>
      <c r="AJ99" s="233"/>
      <c r="AK99" s="233"/>
      <c r="AL99" s="234"/>
      <c r="AM99" s="18" t="s">
        <v>14</v>
      </c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</row>
    <row r="100" spans="2:99" ht="14.25">
      <c r="B100" s="284"/>
      <c r="C100" s="325"/>
      <c r="D100" s="46">
        <v>75</v>
      </c>
      <c r="E100" s="32" t="s">
        <v>119</v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4"/>
      <c r="AH100" s="25">
        <v>923</v>
      </c>
      <c r="AI100" s="232"/>
      <c r="AJ100" s="233"/>
      <c r="AK100" s="233"/>
      <c r="AL100" s="234"/>
      <c r="AM100" s="18" t="s">
        <v>14</v>
      </c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</row>
    <row r="101" spans="2:99" ht="14.25">
      <c r="B101" s="284"/>
      <c r="C101" s="325"/>
      <c r="D101" s="46">
        <v>76</v>
      </c>
      <c r="E101" s="32" t="s">
        <v>120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4"/>
      <c r="AH101" s="25">
        <v>924</v>
      </c>
      <c r="AI101" s="232"/>
      <c r="AJ101" s="233"/>
      <c r="AK101" s="233"/>
      <c r="AL101" s="234"/>
      <c r="AM101" s="18" t="s">
        <v>14</v>
      </c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</row>
    <row r="102" spans="2:99" ht="14.25">
      <c r="B102" s="284"/>
      <c r="C102" s="325"/>
      <c r="D102" s="46">
        <v>77</v>
      </c>
      <c r="E102" s="32" t="s">
        <v>121</v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4"/>
      <c r="AH102" s="25">
        <v>1051</v>
      </c>
      <c r="AI102" s="232"/>
      <c r="AJ102" s="233"/>
      <c r="AK102" s="233"/>
      <c r="AL102" s="234"/>
      <c r="AM102" s="18" t="s">
        <v>14</v>
      </c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</row>
    <row r="103" spans="2:99" ht="14.25">
      <c r="B103" s="284"/>
      <c r="C103" s="325"/>
      <c r="D103" s="46">
        <v>78</v>
      </c>
      <c r="E103" s="32" t="s">
        <v>122</v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4"/>
      <c r="AH103" s="25">
        <v>1052</v>
      </c>
      <c r="AI103" s="232"/>
      <c r="AJ103" s="233"/>
      <c r="AK103" s="233"/>
      <c r="AL103" s="234"/>
      <c r="AM103" s="18" t="s">
        <v>14</v>
      </c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</row>
    <row r="104" spans="2:99" ht="14.25">
      <c r="B104" s="284"/>
      <c r="C104" s="325"/>
      <c r="D104" s="46">
        <v>79</v>
      </c>
      <c r="E104" s="32" t="s">
        <v>123</v>
      </c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4"/>
      <c r="AH104" s="25">
        <v>21</v>
      </c>
      <c r="AI104" s="232"/>
      <c r="AJ104" s="233"/>
      <c r="AK104" s="233"/>
      <c r="AL104" s="234"/>
      <c r="AM104" s="18" t="s">
        <v>14</v>
      </c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</row>
    <row r="105" spans="2:99" ht="14.25">
      <c r="B105" s="284"/>
      <c r="C105" s="325"/>
      <c r="D105" s="46">
        <v>80</v>
      </c>
      <c r="E105" s="32" t="s">
        <v>124</v>
      </c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4"/>
      <c r="AH105" s="25">
        <v>43</v>
      </c>
      <c r="AI105" s="232"/>
      <c r="AJ105" s="233"/>
      <c r="AK105" s="233"/>
      <c r="AL105" s="234"/>
      <c r="AM105" s="18" t="s">
        <v>14</v>
      </c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</row>
    <row r="106" spans="2:99" ht="14.25">
      <c r="B106" s="284"/>
      <c r="C106" s="325"/>
      <c r="D106" s="46">
        <v>81</v>
      </c>
      <c r="E106" s="32" t="s">
        <v>125</v>
      </c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4"/>
      <c r="AH106" s="25">
        <v>767</v>
      </c>
      <c r="AI106" s="232"/>
      <c r="AJ106" s="233"/>
      <c r="AK106" s="233"/>
      <c r="AL106" s="234"/>
      <c r="AM106" s="18" t="s">
        <v>14</v>
      </c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</row>
    <row r="107" spans="2:99" ht="14.25">
      <c r="B107" s="284"/>
      <c r="C107" s="326"/>
      <c r="D107" s="46">
        <v>82</v>
      </c>
      <c r="E107" s="32" t="s">
        <v>126</v>
      </c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4"/>
      <c r="AH107" s="25">
        <v>862</v>
      </c>
      <c r="AI107" s="232"/>
      <c r="AJ107" s="233"/>
      <c r="AK107" s="233"/>
      <c r="AL107" s="234"/>
      <c r="AM107" s="18" t="s">
        <v>14</v>
      </c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</row>
    <row r="108" spans="2:99" ht="14.25">
      <c r="B108" s="284"/>
      <c r="C108" s="285" t="s">
        <v>127</v>
      </c>
      <c r="D108" s="12">
        <v>83</v>
      </c>
      <c r="E108" s="13" t="s">
        <v>128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5"/>
      <c r="X108" s="17">
        <v>51</v>
      </c>
      <c r="Y108" s="217"/>
      <c r="Z108" s="218"/>
      <c r="AA108" s="218"/>
      <c r="AB108" s="219"/>
      <c r="AC108" s="17">
        <v>63</v>
      </c>
      <c r="AD108" s="217"/>
      <c r="AE108" s="218"/>
      <c r="AF108" s="218"/>
      <c r="AG108" s="219"/>
      <c r="AH108" s="17">
        <v>71</v>
      </c>
      <c r="AI108" s="217"/>
      <c r="AJ108" s="218"/>
      <c r="AK108" s="218"/>
      <c r="AL108" s="219"/>
      <c r="AM108" s="18" t="s">
        <v>14</v>
      </c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</row>
    <row r="109" spans="2:99" ht="14.25">
      <c r="B109" s="284"/>
      <c r="C109" s="285"/>
      <c r="D109" s="331">
        <v>84</v>
      </c>
      <c r="E109" s="13" t="s">
        <v>129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5"/>
      <c r="AH109" s="17">
        <v>36</v>
      </c>
      <c r="AI109" s="217">
        <f>+SUM(AI110:AL113)</f>
        <v>0</v>
      </c>
      <c r="AJ109" s="218"/>
      <c r="AK109" s="218"/>
      <c r="AL109" s="219"/>
      <c r="AM109" s="75" t="s">
        <v>45</v>
      </c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</row>
    <row r="110" spans="2:99" ht="14.25">
      <c r="B110" s="284"/>
      <c r="C110" s="285"/>
      <c r="D110" s="331"/>
      <c r="E110" s="32" t="s">
        <v>130</v>
      </c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4"/>
      <c r="AH110" s="25">
        <v>1904</v>
      </c>
      <c r="AI110" s="232"/>
      <c r="AJ110" s="233"/>
      <c r="AK110" s="233"/>
      <c r="AL110" s="234"/>
      <c r="AM110" s="76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</row>
    <row r="111" spans="2:99" ht="14.25">
      <c r="B111" s="284"/>
      <c r="C111" s="285"/>
      <c r="D111" s="331"/>
      <c r="E111" s="32" t="s">
        <v>131</v>
      </c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4"/>
      <c r="AH111" s="25">
        <v>1905</v>
      </c>
      <c r="AI111" s="232"/>
      <c r="AJ111" s="233"/>
      <c r="AK111" s="233"/>
      <c r="AL111" s="234"/>
      <c r="AM111" s="76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</row>
    <row r="112" spans="2:99" ht="14.25">
      <c r="B112" s="284"/>
      <c r="C112" s="285"/>
      <c r="D112" s="331"/>
      <c r="E112" s="32" t="s">
        <v>132</v>
      </c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4"/>
      <c r="AH112" s="25">
        <v>1906</v>
      </c>
      <c r="AI112" s="232"/>
      <c r="AJ112" s="233"/>
      <c r="AK112" s="233"/>
      <c r="AL112" s="234"/>
      <c r="AM112" s="76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</row>
    <row r="113" spans="1:99" ht="14.25">
      <c r="B113" s="284"/>
      <c r="C113" s="285"/>
      <c r="D113" s="331"/>
      <c r="E113" s="32" t="s">
        <v>133</v>
      </c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4"/>
      <c r="AH113" s="25">
        <v>1916</v>
      </c>
      <c r="AI113" s="232"/>
      <c r="AJ113" s="233"/>
      <c r="AK113" s="233"/>
      <c r="AL113" s="234"/>
      <c r="AM113" s="36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</row>
    <row r="114" spans="1:99" ht="14.25">
      <c r="B114" s="284"/>
      <c r="C114" s="285"/>
      <c r="D114" s="46">
        <v>85</v>
      </c>
      <c r="E114" s="32" t="s">
        <v>134</v>
      </c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4"/>
      <c r="AH114" s="25">
        <v>848</v>
      </c>
      <c r="AI114" s="232"/>
      <c r="AJ114" s="233"/>
      <c r="AK114" s="233"/>
      <c r="AL114" s="234"/>
      <c r="AM114" s="62" t="s">
        <v>45</v>
      </c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</row>
    <row r="115" spans="1:99" ht="14.25">
      <c r="B115" s="284"/>
      <c r="C115" s="285"/>
      <c r="D115" s="46">
        <v>86</v>
      </c>
      <c r="E115" s="32" t="s">
        <v>135</v>
      </c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4"/>
      <c r="AH115" s="25">
        <v>82</v>
      </c>
      <c r="AI115" s="232"/>
      <c r="AJ115" s="233"/>
      <c r="AK115" s="233"/>
      <c r="AL115" s="234"/>
      <c r="AM115" s="62" t="s">
        <v>45</v>
      </c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</row>
    <row r="116" spans="1:99" ht="14.25">
      <c r="B116" s="284"/>
      <c r="C116" s="285"/>
      <c r="D116" s="46">
        <v>87</v>
      </c>
      <c r="E116" s="32" t="s">
        <v>136</v>
      </c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4"/>
      <c r="AH116" s="25">
        <v>1123</v>
      </c>
      <c r="AI116" s="232"/>
      <c r="AJ116" s="233"/>
      <c r="AK116" s="233"/>
      <c r="AL116" s="234"/>
      <c r="AM116" s="62" t="s">
        <v>45</v>
      </c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</row>
    <row r="117" spans="1:99" ht="14.25">
      <c r="B117" s="284"/>
      <c r="C117" s="285"/>
      <c r="D117" s="46">
        <v>88</v>
      </c>
      <c r="E117" s="32" t="s">
        <v>137</v>
      </c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4"/>
      <c r="AH117" s="25">
        <v>83</v>
      </c>
      <c r="AI117" s="232"/>
      <c r="AJ117" s="233"/>
      <c r="AK117" s="233"/>
      <c r="AL117" s="234"/>
      <c r="AM117" s="62" t="s">
        <v>45</v>
      </c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</row>
    <row r="118" spans="1:99" ht="14.25">
      <c r="B118" s="284"/>
      <c r="C118" s="285"/>
      <c r="D118" s="46">
        <v>89</v>
      </c>
      <c r="E118" s="32" t="s">
        <v>138</v>
      </c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4"/>
      <c r="AH118" s="25">
        <v>173</v>
      </c>
      <c r="AI118" s="232"/>
      <c r="AJ118" s="233"/>
      <c r="AK118" s="233"/>
      <c r="AL118" s="234"/>
      <c r="AM118" s="62" t="s">
        <v>45</v>
      </c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</row>
    <row r="119" spans="1:99" ht="14.25">
      <c r="B119" s="284"/>
      <c r="C119" s="285"/>
      <c r="D119" s="46">
        <v>90</v>
      </c>
      <c r="E119" s="32" t="s">
        <v>139</v>
      </c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4"/>
      <c r="AH119" s="25">
        <v>198</v>
      </c>
      <c r="AI119" s="232"/>
      <c r="AJ119" s="233"/>
      <c r="AK119" s="233"/>
      <c r="AL119" s="234"/>
      <c r="AM119" s="62" t="s">
        <v>45</v>
      </c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</row>
    <row r="120" spans="1:99" ht="14.25">
      <c r="B120" s="284"/>
      <c r="C120" s="285"/>
      <c r="D120" s="46">
        <v>91</v>
      </c>
      <c r="E120" s="32" t="s">
        <v>140</v>
      </c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4"/>
      <c r="AH120" s="25">
        <v>54</v>
      </c>
      <c r="AI120" s="232"/>
      <c r="AJ120" s="233"/>
      <c r="AK120" s="233"/>
      <c r="AL120" s="234"/>
      <c r="AM120" s="62" t="s">
        <v>45</v>
      </c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</row>
    <row r="121" spans="1:99" ht="14.25">
      <c r="B121" s="284"/>
      <c r="C121" s="285"/>
      <c r="D121" s="46">
        <v>92</v>
      </c>
      <c r="E121" s="32" t="s">
        <v>141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4"/>
      <c r="AH121" s="25">
        <v>832</v>
      </c>
      <c r="AI121" s="232"/>
      <c r="AJ121" s="233"/>
      <c r="AK121" s="233"/>
      <c r="AL121" s="234"/>
      <c r="AM121" s="62" t="s">
        <v>45</v>
      </c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</row>
    <row r="122" spans="1:99" ht="14.25">
      <c r="B122" s="284"/>
      <c r="C122" s="285"/>
      <c r="D122" s="46">
        <v>93</v>
      </c>
      <c r="E122" s="32" t="s">
        <v>142</v>
      </c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4"/>
      <c r="AH122" s="25">
        <v>1907</v>
      </c>
      <c r="AI122" s="232"/>
      <c r="AJ122" s="233"/>
      <c r="AK122" s="233"/>
      <c r="AL122" s="234"/>
      <c r="AM122" s="62" t="s">
        <v>45</v>
      </c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</row>
    <row r="123" spans="1:99" ht="14.25">
      <c r="B123" s="284"/>
      <c r="C123" s="285"/>
      <c r="D123" s="46">
        <v>94</v>
      </c>
      <c r="E123" s="32" t="s">
        <v>143</v>
      </c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4"/>
      <c r="AH123" s="25">
        <v>833</v>
      </c>
      <c r="AI123" s="232"/>
      <c r="AJ123" s="233"/>
      <c r="AK123" s="233"/>
      <c r="AL123" s="234"/>
      <c r="AM123" s="62" t="s">
        <v>45</v>
      </c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</row>
    <row r="124" spans="1:99" ht="14.25">
      <c r="B124" s="284"/>
      <c r="C124" s="285"/>
      <c r="D124" s="46">
        <v>95</v>
      </c>
      <c r="E124" s="32" t="s">
        <v>144</v>
      </c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4"/>
      <c r="AH124" s="25">
        <v>1908</v>
      </c>
      <c r="AI124" s="232"/>
      <c r="AJ124" s="233"/>
      <c r="AK124" s="233"/>
      <c r="AL124" s="234"/>
      <c r="AM124" s="62" t="s">
        <v>45</v>
      </c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</row>
    <row r="125" spans="1:99" ht="14.25">
      <c r="B125" s="284"/>
      <c r="C125" s="285"/>
      <c r="D125" s="12">
        <v>96</v>
      </c>
      <c r="E125" s="37" t="s">
        <v>145</v>
      </c>
      <c r="F125" s="37"/>
      <c r="G125" s="37"/>
      <c r="H125" s="37"/>
      <c r="I125" s="37"/>
      <c r="J125" s="37"/>
      <c r="K125" s="37"/>
      <c r="L125" s="37"/>
      <c r="M125" s="37"/>
      <c r="N125" s="17">
        <v>912</v>
      </c>
      <c r="O125" s="217"/>
      <c r="P125" s="218"/>
      <c r="Q125" s="218"/>
      <c r="R125" s="219"/>
      <c r="S125" s="50" t="s">
        <v>146</v>
      </c>
      <c r="T125" s="51"/>
      <c r="U125" s="51"/>
      <c r="V125" s="51"/>
      <c r="W125" s="51"/>
      <c r="X125" s="51"/>
      <c r="Y125" s="51"/>
      <c r="Z125" s="51"/>
      <c r="AA125" s="51"/>
      <c r="AB125" s="52"/>
      <c r="AC125" s="17">
        <v>167</v>
      </c>
      <c r="AD125" s="217"/>
      <c r="AE125" s="218"/>
      <c r="AF125" s="218"/>
      <c r="AG125" s="219"/>
      <c r="AH125" s="17">
        <v>747</v>
      </c>
      <c r="AI125" s="217"/>
      <c r="AJ125" s="218"/>
      <c r="AK125" s="218"/>
      <c r="AL125" s="219"/>
      <c r="AM125" s="18" t="s">
        <v>45</v>
      </c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</row>
    <row r="126" spans="1:99" s="1" customFormat="1" ht="14.25">
      <c r="A126" s="4"/>
      <c r="B126" s="284"/>
      <c r="C126" s="285"/>
      <c r="D126" s="12">
        <v>97</v>
      </c>
      <c r="E126" s="37" t="s">
        <v>147</v>
      </c>
      <c r="F126" s="37"/>
      <c r="G126" s="37"/>
      <c r="H126" s="37"/>
      <c r="I126" s="37"/>
      <c r="J126" s="37"/>
      <c r="K126" s="37"/>
      <c r="L126" s="37"/>
      <c r="M126" s="37"/>
      <c r="N126" s="17">
        <v>119</v>
      </c>
      <c r="O126" s="217"/>
      <c r="P126" s="218"/>
      <c r="Q126" s="218"/>
      <c r="R126" s="219"/>
      <c r="S126" s="50" t="s">
        <v>148</v>
      </c>
      <c r="T126" s="51"/>
      <c r="U126" s="51"/>
      <c r="V126" s="51"/>
      <c r="W126" s="51"/>
      <c r="X126" s="51"/>
      <c r="Y126" s="51"/>
      <c r="Z126" s="51"/>
      <c r="AA126" s="51"/>
      <c r="AB126" s="52"/>
      <c r="AC126" s="17">
        <v>116</v>
      </c>
      <c r="AD126" s="217">
        <f>-AD72</f>
        <v>0</v>
      </c>
      <c r="AE126" s="218"/>
      <c r="AF126" s="218"/>
      <c r="AG126" s="219"/>
      <c r="AH126" s="17">
        <v>757</v>
      </c>
      <c r="AI126" s="217">
        <f>+AD126</f>
        <v>0</v>
      </c>
      <c r="AJ126" s="218"/>
      <c r="AK126" s="218"/>
      <c r="AL126" s="219"/>
      <c r="AM126" s="18" t="s">
        <v>45</v>
      </c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</row>
    <row r="127" spans="1:99" ht="14.25">
      <c r="B127" s="284"/>
      <c r="C127" s="285"/>
      <c r="D127" s="12">
        <v>98</v>
      </c>
      <c r="E127" s="13" t="s">
        <v>149</v>
      </c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5"/>
      <c r="AH127" s="17">
        <v>58</v>
      </c>
      <c r="AI127" s="217"/>
      <c r="AJ127" s="218"/>
      <c r="AK127" s="218"/>
      <c r="AL127" s="219"/>
      <c r="AM127" s="18" t="s">
        <v>45</v>
      </c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</row>
    <row r="128" spans="1:99" ht="14.25">
      <c r="B128" s="284"/>
      <c r="C128" s="285"/>
      <c r="D128" s="12">
        <v>99</v>
      </c>
      <c r="E128" s="13" t="s">
        <v>150</v>
      </c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5"/>
      <c r="AH128" s="17">
        <v>870</v>
      </c>
      <c r="AI128" s="217"/>
      <c r="AJ128" s="218"/>
      <c r="AK128" s="218"/>
      <c r="AL128" s="219"/>
      <c r="AM128" s="18" t="s">
        <v>45</v>
      </c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</row>
    <row r="129" spans="1:99" ht="14.25">
      <c r="B129" s="284"/>
      <c r="C129" s="285"/>
      <c r="D129" s="12">
        <v>100</v>
      </c>
      <c r="E129" s="13" t="s">
        <v>151</v>
      </c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5"/>
      <c r="AH129" s="17">
        <v>1645</v>
      </c>
      <c r="AI129" s="217"/>
      <c r="AJ129" s="218"/>
      <c r="AK129" s="218"/>
      <c r="AL129" s="219"/>
      <c r="AM129" s="18" t="s">
        <v>45</v>
      </c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</row>
    <row r="130" spans="1:99" ht="14.25">
      <c r="B130" s="284"/>
      <c r="C130" s="285"/>
      <c r="D130" s="46">
        <v>101</v>
      </c>
      <c r="E130" s="32" t="s">
        <v>152</v>
      </c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4"/>
      <c r="AH130" s="25">
        <v>181</v>
      </c>
      <c r="AI130" s="232"/>
      <c r="AJ130" s="233"/>
      <c r="AK130" s="233"/>
      <c r="AL130" s="234"/>
      <c r="AM130" s="18" t="s">
        <v>45</v>
      </c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</row>
    <row r="131" spans="1:99" ht="14.25">
      <c r="B131" s="284"/>
      <c r="C131" s="285"/>
      <c r="D131" s="46">
        <v>102</v>
      </c>
      <c r="E131" s="32" t="s">
        <v>153</v>
      </c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4"/>
      <c r="AH131" s="25">
        <v>881</v>
      </c>
      <c r="AI131" s="232"/>
      <c r="AJ131" s="233"/>
      <c r="AK131" s="233"/>
      <c r="AL131" s="234"/>
      <c r="AM131" s="18" t="s">
        <v>45</v>
      </c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</row>
    <row r="132" spans="1:99" ht="14.25">
      <c r="B132" s="284"/>
      <c r="C132" s="285"/>
      <c r="D132" s="46">
        <v>103</v>
      </c>
      <c r="E132" s="32" t="s">
        <v>154</v>
      </c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4"/>
      <c r="AH132" s="25">
        <v>1646</v>
      </c>
      <c r="AI132" s="232"/>
      <c r="AJ132" s="233"/>
      <c r="AK132" s="233"/>
      <c r="AL132" s="234"/>
      <c r="AM132" s="18" t="s">
        <v>45</v>
      </c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</row>
    <row r="133" spans="1:99" ht="14.25">
      <c r="B133" s="284"/>
      <c r="C133" s="285"/>
      <c r="D133" s="46">
        <v>104</v>
      </c>
      <c r="E133" s="32" t="s">
        <v>155</v>
      </c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4"/>
      <c r="AH133" s="25">
        <v>1647</v>
      </c>
      <c r="AI133" s="232"/>
      <c r="AJ133" s="233"/>
      <c r="AK133" s="233"/>
      <c r="AL133" s="234"/>
      <c r="AM133" s="18" t="s">
        <v>45</v>
      </c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</row>
    <row r="134" spans="1:99" ht="14.25">
      <c r="B134" s="284"/>
      <c r="C134" s="285"/>
      <c r="D134" s="46">
        <v>105</v>
      </c>
      <c r="E134" s="32" t="s">
        <v>156</v>
      </c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4"/>
      <c r="AH134" s="25">
        <v>1910</v>
      </c>
      <c r="AI134" s="232"/>
      <c r="AJ134" s="233"/>
      <c r="AK134" s="233"/>
      <c r="AL134" s="234"/>
      <c r="AM134" s="18" t="s">
        <v>45</v>
      </c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</row>
    <row r="135" spans="1:99" ht="14.25">
      <c r="B135" s="284"/>
      <c r="C135" s="285"/>
      <c r="D135" s="46">
        <v>106</v>
      </c>
      <c r="E135" s="32" t="s">
        <v>157</v>
      </c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4"/>
      <c r="AH135" s="25">
        <v>1915</v>
      </c>
      <c r="AI135" s="232"/>
      <c r="AJ135" s="233"/>
      <c r="AK135" s="233"/>
      <c r="AL135" s="234"/>
      <c r="AM135" s="18" t="s">
        <v>45</v>
      </c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</row>
    <row r="136" spans="1:99" ht="14.25">
      <c r="B136" s="284"/>
      <c r="C136" s="285" t="s">
        <v>158</v>
      </c>
      <c r="D136" s="12">
        <v>107</v>
      </c>
      <c r="E136" s="13" t="s">
        <v>159</v>
      </c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5"/>
      <c r="AH136" s="17">
        <v>900</v>
      </c>
      <c r="AI136" s="217"/>
      <c r="AJ136" s="218"/>
      <c r="AK136" s="218"/>
      <c r="AL136" s="219"/>
      <c r="AM136" s="18" t="s">
        <v>14</v>
      </c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</row>
    <row r="137" spans="1:99" ht="14.25">
      <c r="B137" s="284"/>
      <c r="C137" s="285"/>
      <c r="D137" s="12">
        <v>108</v>
      </c>
      <c r="E137" s="13" t="s">
        <v>160</v>
      </c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5"/>
      <c r="AH137" s="17">
        <v>1796</v>
      </c>
      <c r="AI137" s="217"/>
      <c r="AJ137" s="218"/>
      <c r="AK137" s="218"/>
      <c r="AL137" s="219"/>
      <c r="AM137" s="18" t="s">
        <v>14</v>
      </c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</row>
    <row r="138" spans="1:99" ht="14.25">
      <c r="B138" s="284"/>
      <c r="C138" s="285"/>
      <c r="D138" s="12">
        <v>109</v>
      </c>
      <c r="E138" s="13" t="s">
        <v>161</v>
      </c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5"/>
      <c r="AH138" s="17">
        <v>1827</v>
      </c>
      <c r="AI138" s="217"/>
      <c r="AJ138" s="218"/>
      <c r="AK138" s="218"/>
      <c r="AL138" s="219"/>
      <c r="AM138" s="18" t="s">
        <v>14</v>
      </c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</row>
    <row r="139" spans="1:99" s="61" customFormat="1" ht="15">
      <c r="A139" s="55"/>
      <c r="B139" s="284"/>
      <c r="C139" s="285"/>
      <c r="D139" s="17">
        <v>110</v>
      </c>
      <c r="E139" s="56" t="s">
        <v>162</v>
      </c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9"/>
      <c r="AH139" s="17">
        <v>305</v>
      </c>
      <c r="AI139" s="320">
        <f>+SUM(AI73:$AL$78)+SUM($AI$84:$AL$108)-$AI$109-SUM($AI$114:$AL$135)+SUM($AI$136:$AL$138)</f>
        <v>0</v>
      </c>
      <c r="AJ139" s="321"/>
      <c r="AK139" s="321"/>
      <c r="AL139" s="322"/>
      <c r="AM139" s="77" t="s">
        <v>50</v>
      </c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</row>
    <row r="140" spans="1:99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</row>
    <row r="141" spans="1:99">
      <c r="B141" s="323" t="s">
        <v>163</v>
      </c>
      <c r="C141" s="323"/>
      <c r="D141" s="323"/>
      <c r="E141" s="323"/>
      <c r="F141" s="323"/>
      <c r="G141" s="323"/>
      <c r="H141" s="323"/>
      <c r="I141" s="323"/>
      <c r="J141" s="323"/>
      <c r="K141" s="323"/>
      <c r="L141" s="323"/>
      <c r="M141" s="323"/>
      <c r="N141" s="323"/>
      <c r="O141" s="323"/>
      <c r="P141" s="323"/>
      <c r="Q141" s="323"/>
      <c r="R141" s="323"/>
      <c r="S141" s="323"/>
      <c r="T141" s="323"/>
      <c r="U141" s="277" t="s">
        <v>164</v>
      </c>
      <c r="V141" s="277"/>
      <c r="W141" s="277"/>
      <c r="X141" s="277"/>
      <c r="Y141" s="277"/>
      <c r="Z141" s="277"/>
      <c r="AA141" s="277"/>
      <c r="AB141" s="277"/>
      <c r="AC141" s="277"/>
      <c r="AD141" s="277"/>
      <c r="AE141" s="277"/>
      <c r="AF141" s="277"/>
      <c r="AG141" s="277"/>
      <c r="AH141" s="277"/>
      <c r="AI141" s="277"/>
      <c r="AJ141" s="277"/>
      <c r="AK141" s="277"/>
      <c r="AL141" s="277"/>
      <c r="AM141" s="277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</row>
    <row r="142" spans="1:99" ht="14.25">
      <c r="B142" s="78" t="s">
        <v>165</v>
      </c>
      <c r="C142" s="316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8"/>
      <c r="U142" s="79" t="s">
        <v>166</v>
      </c>
      <c r="V142" s="316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8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</row>
    <row r="143" spans="1:99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</row>
    <row r="144" spans="1:99" ht="14.25">
      <c r="B144" s="285" t="s">
        <v>167</v>
      </c>
      <c r="C144" s="12">
        <v>111</v>
      </c>
      <c r="D144" s="13" t="s">
        <v>168</v>
      </c>
      <c r="E144" s="57"/>
      <c r="F144" s="57"/>
      <c r="G144" s="57"/>
      <c r="H144" s="57"/>
      <c r="I144" s="57"/>
      <c r="J144" s="57"/>
      <c r="K144" s="57"/>
      <c r="L144" s="57"/>
      <c r="M144" s="59"/>
      <c r="N144" s="17">
        <v>85</v>
      </c>
      <c r="O144" s="217">
        <f>-IF($AI$139&lt;0,$AI$139,0)</f>
        <v>0</v>
      </c>
      <c r="P144" s="218"/>
      <c r="Q144" s="218"/>
      <c r="R144" s="219"/>
      <c r="S144" s="17" t="s">
        <v>14</v>
      </c>
      <c r="T144" s="283" t="s">
        <v>169</v>
      </c>
      <c r="U144" s="80"/>
      <c r="V144" s="81"/>
      <c r="W144" s="81"/>
      <c r="X144" s="81"/>
      <c r="Y144" s="81"/>
      <c r="Z144" s="12">
        <v>114</v>
      </c>
      <c r="AA144" s="13" t="s">
        <v>170</v>
      </c>
      <c r="AB144" s="14"/>
      <c r="AC144" s="14"/>
      <c r="AD144" s="14"/>
      <c r="AE144" s="14"/>
      <c r="AF144" s="19"/>
      <c r="AG144" s="15"/>
      <c r="AH144" s="17">
        <v>90</v>
      </c>
      <c r="AI144" s="217">
        <f>+IF($AI$139&gt;0,$AI$139,0)</f>
        <v>0</v>
      </c>
      <c r="AJ144" s="218"/>
      <c r="AK144" s="218"/>
      <c r="AL144" s="219"/>
      <c r="AM144" s="18" t="s">
        <v>14</v>
      </c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</row>
    <row r="145" spans="1:99" ht="14.25">
      <c r="B145" s="319"/>
      <c r="C145" s="12">
        <v>112</v>
      </c>
      <c r="D145" s="13" t="s">
        <v>171</v>
      </c>
      <c r="E145" s="82"/>
      <c r="F145" s="82"/>
      <c r="G145" s="82"/>
      <c r="H145" s="82"/>
      <c r="I145" s="82"/>
      <c r="J145" s="82"/>
      <c r="K145" s="82"/>
      <c r="L145" s="82"/>
      <c r="M145" s="83"/>
      <c r="N145" s="17">
        <v>86</v>
      </c>
      <c r="O145" s="217">
        <v>0</v>
      </c>
      <c r="P145" s="218"/>
      <c r="Q145" s="218"/>
      <c r="R145" s="219"/>
      <c r="S145" s="17" t="s">
        <v>45</v>
      </c>
      <c r="T145" s="283"/>
      <c r="U145" s="84"/>
      <c r="V145" s="85"/>
      <c r="W145" s="85"/>
      <c r="X145" s="85"/>
      <c r="Y145" s="85"/>
      <c r="Z145" s="12">
        <v>115</v>
      </c>
      <c r="AA145" s="13" t="s">
        <v>172</v>
      </c>
      <c r="AB145" s="14"/>
      <c r="AC145" s="14"/>
      <c r="AD145" s="14"/>
      <c r="AE145" s="14"/>
      <c r="AF145" s="15"/>
      <c r="AG145" s="86">
        <v>1.0999999999999999E-2</v>
      </c>
      <c r="AH145" s="17">
        <v>39</v>
      </c>
      <c r="AI145" s="217">
        <f>+ROUND($AI$144*$AG$145,0)</f>
        <v>0</v>
      </c>
      <c r="AJ145" s="218"/>
      <c r="AK145" s="218"/>
      <c r="AL145" s="219"/>
      <c r="AM145" s="18" t="s">
        <v>14</v>
      </c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</row>
    <row r="146" spans="1:99" ht="14.25">
      <c r="B146" s="319"/>
      <c r="C146" s="315" t="s">
        <v>173</v>
      </c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283"/>
      <c r="U146" s="84"/>
      <c r="V146" s="85"/>
      <c r="W146" s="85"/>
      <c r="X146" s="85"/>
      <c r="Y146" s="85"/>
      <c r="Z146" s="12">
        <v>116</v>
      </c>
      <c r="AA146" s="13" t="s">
        <v>174</v>
      </c>
      <c r="AB146" s="14"/>
      <c r="AC146" s="14"/>
      <c r="AD146" s="14"/>
      <c r="AE146" s="14"/>
      <c r="AF146" s="19"/>
      <c r="AG146" s="15"/>
      <c r="AH146" s="17">
        <v>91</v>
      </c>
      <c r="AI146" s="217">
        <f>+SUM(AI144:$AL$145)</f>
        <v>0</v>
      </c>
      <c r="AJ146" s="218"/>
      <c r="AK146" s="218"/>
      <c r="AL146" s="219"/>
      <c r="AM146" s="18" t="s">
        <v>50</v>
      </c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</row>
    <row r="147" spans="1:99" ht="14.25">
      <c r="B147" s="319"/>
      <c r="C147" s="12">
        <f>+C145+1</f>
        <v>113</v>
      </c>
      <c r="D147" s="13" t="s">
        <v>175</v>
      </c>
      <c r="E147" s="14"/>
      <c r="F147" s="14"/>
      <c r="G147" s="14"/>
      <c r="H147" s="14"/>
      <c r="I147" s="14"/>
      <c r="J147" s="14"/>
      <c r="K147" s="14"/>
      <c r="L147" s="14"/>
      <c r="M147" s="15"/>
      <c r="N147" s="17">
        <v>87</v>
      </c>
      <c r="O147" s="217">
        <f>+$O$144-$O$145</f>
        <v>0</v>
      </c>
      <c r="P147" s="218"/>
      <c r="Q147" s="218"/>
      <c r="R147" s="219"/>
      <c r="S147" s="18" t="s">
        <v>50</v>
      </c>
      <c r="T147" s="283"/>
      <c r="U147" s="84"/>
      <c r="V147" s="85"/>
      <c r="W147" s="85"/>
      <c r="X147" s="85"/>
      <c r="Y147" s="85"/>
      <c r="Z147" s="220" t="s">
        <v>176</v>
      </c>
      <c r="AA147" s="221"/>
      <c r="AB147" s="221"/>
      <c r="AC147" s="221"/>
      <c r="AD147" s="221"/>
      <c r="AE147" s="221"/>
      <c r="AF147" s="221"/>
      <c r="AG147" s="221"/>
      <c r="AH147" s="221"/>
      <c r="AI147" s="221"/>
      <c r="AJ147" s="221"/>
      <c r="AK147" s="221"/>
      <c r="AL147" s="221"/>
      <c r="AM147" s="222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</row>
    <row r="148" spans="1:99" ht="14.25">
      <c r="B148" s="319"/>
      <c r="C148" s="87"/>
      <c r="D148" s="315" t="s">
        <v>177</v>
      </c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283"/>
      <c r="U148" s="84"/>
      <c r="V148" s="85"/>
      <c r="W148" s="85"/>
      <c r="X148" s="85"/>
      <c r="Y148" s="85"/>
      <c r="Z148" s="12">
        <f>+Z146+1</f>
        <v>117</v>
      </c>
      <c r="AA148" s="13" t="s">
        <v>178</v>
      </c>
      <c r="AB148" s="14"/>
      <c r="AC148" s="14"/>
      <c r="AD148" s="14"/>
      <c r="AE148" s="14"/>
      <c r="AF148" s="14"/>
      <c r="AG148" s="15"/>
      <c r="AH148" s="17">
        <v>92</v>
      </c>
      <c r="AI148" s="217"/>
      <c r="AJ148" s="218"/>
      <c r="AK148" s="218"/>
      <c r="AL148" s="219"/>
      <c r="AM148" s="18" t="s">
        <v>14</v>
      </c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</row>
    <row r="149" spans="1:99" ht="14.25">
      <c r="B149" s="319"/>
      <c r="C149" s="12">
        <v>301</v>
      </c>
      <c r="D149" s="13" t="s">
        <v>179</v>
      </c>
      <c r="E149" s="14"/>
      <c r="F149" s="14"/>
      <c r="G149" s="14"/>
      <c r="H149" s="14"/>
      <c r="I149" s="14"/>
      <c r="J149" s="14"/>
      <c r="K149" s="14"/>
      <c r="L149" s="14"/>
      <c r="M149" s="15"/>
      <c r="N149" s="88"/>
      <c r="O149" s="89"/>
      <c r="P149" s="89"/>
      <c r="Q149" s="89"/>
      <c r="R149" s="89"/>
      <c r="S149" s="90"/>
      <c r="T149" s="283"/>
      <c r="U149" s="84"/>
      <c r="V149" s="85"/>
      <c r="W149" s="85"/>
      <c r="X149" s="85"/>
      <c r="Y149" s="85"/>
      <c r="Z149" s="12">
        <f>+Z148+1</f>
        <v>118</v>
      </c>
      <c r="AA149" s="13" t="s">
        <v>180</v>
      </c>
      <c r="AB149" s="14"/>
      <c r="AC149" s="14"/>
      <c r="AD149" s="14"/>
      <c r="AE149" s="14"/>
      <c r="AF149" s="14"/>
      <c r="AG149" s="15"/>
      <c r="AH149" s="17">
        <v>93</v>
      </c>
      <c r="AI149" s="217"/>
      <c r="AJ149" s="218"/>
      <c r="AK149" s="218"/>
      <c r="AL149" s="219"/>
      <c r="AM149" s="18" t="s">
        <v>14</v>
      </c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</row>
    <row r="150" spans="1:99" ht="14.25">
      <c r="B150" s="319"/>
      <c r="C150" s="12">
        <v>306</v>
      </c>
      <c r="D150" s="91" t="s">
        <v>181</v>
      </c>
      <c r="E150" s="92"/>
      <c r="F150" s="92"/>
      <c r="G150" s="92"/>
      <c r="H150" s="92"/>
      <c r="I150" s="92"/>
      <c r="J150" s="92"/>
      <c r="K150" s="92"/>
      <c r="L150" s="92"/>
      <c r="M150" s="93"/>
      <c r="N150" s="217"/>
      <c r="O150" s="218"/>
      <c r="P150" s="218"/>
      <c r="Q150" s="218"/>
      <c r="R150" s="218"/>
      <c r="S150" s="219"/>
      <c r="T150" s="283"/>
      <c r="U150" s="94"/>
      <c r="V150" s="95"/>
      <c r="W150" s="95"/>
      <c r="X150" s="95"/>
      <c r="Y150" s="95"/>
      <c r="Z150" s="12">
        <f>+Z149+1</f>
        <v>119</v>
      </c>
      <c r="AA150" s="13" t="s">
        <v>182</v>
      </c>
      <c r="AB150" s="14"/>
      <c r="AC150" s="14"/>
      <c r="AD150" s="14"/>
      <c r="AE150" s="14"/>
      <c r="AF150" s="14"/>
      <c r="AG150" s="15"/>
      <c r="AH150" s="17">
        <v>94</v>
      </c>
      <c r="AI150" s="217"/>
      <c r="AJ150" s="218"/>
      <c r="AK150" s="218"/>
      <c r="AL150" s="219"/>
      <c r="AM150" s="18" t="s">
        <v>50</v>
      </c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</row>
    <row r="151" spans="1:99">
      <c r="B151" s="319"/>
      <c r="C151" s="292">
        <v>780</v>
      </c>
      <c r="D151" s="293" t="s">
        <v>183</v>
      </c>
      <c r="E151" s="294"/>
      <c r="F151" s="294"/>
      <c r="G151" s="294"/>
      <c r="H151" s="294"/>
      <c r="I151" s="294"/>
      <c r="J151" s="294"/>
      <c r="K151" s="294"/>
      <c r="L151" s="294"/>
      <c r="M151" s="295"/>
      <c r="N151" s="96" t="s">
        <v>184</v>
      </c>
      <c r="O151" s="97"/>
      <c r="P151" s="97"/>
      <c r="Q151" s="97"/>
      <c r="R151" s="98"/>
      <c r="S151" s="99"/>
      <c r="T151" s="302" t="s">
        <v>185</v>
      </c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4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</row>
    <row r="152" spans="1:99">
      <c r="B152" s="319"/>
      <c r="C152" s="292"/>
      <c r="D152" s="296"/>
      <c r="E152" s="297"/>
      <c r="F152" s="297"/>
      <c r="G152" s="297"/>
      <c r="H152" s="297"/>
      <c r="I152" s="297"/>
      <c r="J152" s="297"/>
      <c r="K152" s="297"/>
      <c r="L152" s="297"/>
      <c r="M152" s="298"/>
      <c r="N152" s="96" t="s">
        <v>186</v>
      </c>
      <c r="O152" s="97"/>
      <c r="P152" s="97"/>
      <c r="Q152" s="97"/>
      <c r="R152" s="98"/>
      <c r="S152" s="99"/>
      <c r="T152" s="305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7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</row>
    <row r="153" spans="1:99">
      <c r="B153" s="319"/>
      <c r="C153" s="292"/>
      <c r="D153" s="296"/>
      <c r="E153" s="297"/>
      <c r="F153" s="297"/>
      <c r="G153" s="297"/>
      <c r="H153" s="297"/>
      <c r="I153" s="297"/>
      <c r="J153" s="297"/>
      <c r="K153" s="297"/>
      <c r="L153" s="297"/>
      <c r="M153" s="298"/>
      <c r="N153" s="96" t="s">
        <v>187</v>
      </c>
      <c r="O153" s="97"/>
      <c r="P153" s="97"/>
      <c r="Q153" s="97"/>
      <c r="R153" s="98"/>
      <c r="S153" s="99"/>
      <c r="T153" s="305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7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</row>
    <row r="154" spans="1:99">
      <c r="B154" s="319"/>
      <c r="C154" s="292"/>
      <c r="D154" s="296"/>
      <c r="E154" s="297"/>
      <c r="F154" s="297"/>
      <c r="G154" s="297"/>
      <c r="H154" s="297"/>
      <c r="I154" s="297"/>
      <c r="J154" s="297"/>
      <c r="K154" s="297"/>
      <c r="L154" s="297"/>
      <c r="M154" s="298"/>
      <c r="N154" s="96" t="s">
        <v>188</v>
      </c>
      <c r="O154" s="97"/>
      <c r="P154" s="97"/>
      <c r="Q154" s="97"/>
      <c r="R154" s="98"/>
      <c r="S154" s="99"/>
      <c r="T154" s="308"/>
      <c r="U154" s="309"/>
      <c r="V154" s="309"/>
      <c r="W154" s="309"/>
      <c r="X154" s="309"/>
      <c r="Y154" s="309"/>
      <c r="Z154" s="309"/>
      <c r="AA154" s="309"/>
      <c r="AB154" s="309"/>
      <c r="AC154" s="309"/>
      <c r="AD154" s="309"/>
      <c r="AE154" s="309"/>
      <c r="AF154" s="309"/>
      <c r="AG154" s="309"/>
      <c r="AH154" s="309"/>
      <c r="AI154" s="309"/>
      <c r="AJ154" s="309"/>
      <c r="AK154" s="309"/>
      <c r="AL154" s="309"/>
      <c r="AM154" s="3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</row>
    <row r="155" spans="1:99">
      <c r="B155" s="319"/>
      <c r="C155" s="292"/>
      <c r="D155" s="299"/>
      <c r="E155" s="300"/>
      <c r="F155" s="300"/>
      <c r="G155" s="300"/>
      <c r="H155" s="300"/>
      <c r="I155" s="300"/>
      <c r="J155" s="300"/>
      <c r="K155" s="300"/>
      <c r="L155" s="300"/>
      <c r="M155" s="301"/>
      <c r="N155" s="91" t="s">
        <v>189</v>
      </c>
      <c r="O155" s="92"/>
      <c r="P155" s="92"/>
      <c r="Q155" s="92"/>
      <c r="R155" s="93"/>
      <c r="S155" s="99"/>
      <c r="T155" s="311" t="s">
        <v>190</v>
      </c>
      <c r="U155" s="312"/>
      <c r="V155" s="312"/>
      <c r="W155" s="312"/>
      <c r="X155" s="312"/>
      <c r="Y155" s="312"/>
      <c r="Z155" s="312"/>
      <c r="AA155" s="312"/>
      <c r="AB155" s="312"/>
      <c r="AC155" s="312"/>
      <c r="AD155" s="312"/>
      <c r="AE155" s="312"/>
      <c r="AF155" s="312"/>
      <c r="AG155" s="312"/>
      <c r="AH155" s="312"/>
      <c r="AI155" s="312"/>
      <c r="AJ155" s="312"/>
      <c r="AK155" s="312"/>
      <c r="AL155" s="312"/>
      <c r="AM155" s="313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</row>
    <row r="156" spans="1:99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</row>
    <row r="157" spans="1:99" s="11" customFormat="1">
      <c r="A157" s="9"/>
      <c r="B157" s="274" t="s">
        <v>191</v>
      </c>
      <c r="C157" s="274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</row>
    <row r="158" spans="1:99" s="11" customFormat="1">
      <c r="A158" s="9"/>
      <c r="B158" s="274"/>
      <c r="C158" s="274"/>
      <c r="D158" s="274"/>
      <c r="E158" s="27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  <c r="X158" s="274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</row>
    <row r="159" spans="1:99">
      <c r="B159" s="314" t="s">
        <v>192</v>
      </c>
      <c r="C159" s="314"/>
      <c r="D159" s="314"/>
      <c r="E159" s="314"/>
      <c r="F159" s="314"/>
      <c r="G159" s="314"/>
      <c r="H159" s="314"/>
      <c r="I159" s="314"/>
      <c r="J159" s="314"/>
      <c r="K159" s="314"/>
      <c r="L159" s="314"/>
      <c r="M159" s="277" t="s">
        <v>193</v>
      </c>
      <c r="N159" s="277"/>
      <c r="O159" s="277"/>
      <c r="P159" s="277"/>
      <c r="Q159" s="277"/>
      <c r="R159" s="277"/>
      <c r="S159" s="277" t="s">
        <v>194</v>
      </c>
      <c r="T159" s="277"/>
      <c r="U159" s="277"/>
      <c r="V159" s="277"/>
      <c r="W159" s="277"/>
      <c r="X159" s="277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</row>
    <row r="160" spans="1:99" ht="14.25">
      <c r="B160" s="13" t="s">
        <v>195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5"/>
      <c r="M160" s="17">
        <v>461</v>
      </c>
      <c r="N160" s="217"/>
      <c r="O160" s="218"/>
      <c r="P160" s="218"/>
      <c r="Q160" s="219"/>
      <c r="R160" s="62" t="s">
        <v>14</v>
      </c>
      <c r="S160" s="17">
        <v>492</v>
      </c>
      <c r="T160" s="217">
        <f>+N160*13%</f>
        <v>0</v>
      </c>
      <c r="U160" s="218"/>
      <c r="V160" s="218"/>
      <c r="W160" s="219"/>
      <c r="X160" s="62" t="s">
        <v>14</v>
      </c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</row>
    <row r="161" spans="1:99" ht="15">
      <c r="B161" s="13" t="s">
        <v>196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5"/>
      <c r="M161" s="17">
        <v>545</v>
      </c>
      <c r="N161" s="217"/>
      <c r="O161" s="218"/>
      <c r="P161" s="218"/>
      <c r="Q161" s="219"/>
      <c r="R161" s="62" t="s">
        <v>14</v>
      </c>
      <c r="S161" s="100"/>
      <c r="T161" s="101"/>
      <c r="U161" s="102"/>
      <c r="V161" s="102"/>
      <c r="W161" s="103"/>
      <c r="X161" s="104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</row>
    <row r="162" spans="1:99" ht="15">
      <c r="B162" s="13" t="s">
        <v>197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5"/>
      <c r="M162" s="17">
        <v>1650</v>
      </c>
      <c r="N162" s="217"/>
      <c r="O162" s="218"/>
      <c r="P162" s="218"/>
      <c r="Q162" s="219"/>
      <c r="R162" s="62" t="s">
        <v>14</v>
      </c>
      <c r="S162" s="100"/>
      <c r="T162" s="101"/>
      <c r="U162" s="102"/>
      <c r="V162" s="102"/>
      <c r="W162" s="103"/>
      <c r="X162" s="104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</row>
    <row r="163" spans="1:99" ht="15">
      <c r="B163" s="13" t="s">
        <v>198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5"/>
      <c r="M163" s="17">
        <v>856</v>
      </c>
      <c r="N163" s="217"/>
      <c r="O163" s="218"/>
      <c r="P163" s="218"/>
      <c r="Q163" s="219"/>
      <c r="R163" s="62" t="s">
        <v>14</v>
      </c>
      <c r="S163" s="100"/>
      <c r="T163" s="101"/>
      <c r="U163" s="102"/>
      <c r="V163" s="102"/>
      <c r="W163" s="103"/>
      <c r="X163" s="104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</row>
    <row r="164" spans="1:99" ht="14.25">
      <c r="B164" s="13" t="s">
        <v>199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5"/>
      <c r="M164" s="17">
        <v>547</v>
      </c>
      <c r="N164" s="217">
        <f>+SUM($N$160:$Q$163)</f>
        <v>0</v>
      </c>
      <c r="O164" s="218"/>
      <c r="P164" s="218"/>
      <c r="Q164" s="219"/>
      <c r="R164" s="105" t="s">
        <v>50</v>
      </c>
      <c r="S164" s="100"/>
      <c r="T164" s="106"/>
      <c r="U164" s="107"/>
      <c r="V164" s="107"/>
      <c r="W164" s="108"/>
      <c r="X164" s="104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</row>
    <row r="165" spans="1:99" ht="14.25">
      <c r="B165" s="13" t="s">
        <v>200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5"/>
      <c r="M165" s="17">
        <v>617</v>
      </c>
      <c r="N165" s="217"/>
      <c r="O165" s="218"/>
      <c r="P165" s="218"/>
      <c r="Q165" s="219"/>
      <c r="R165" s="62" t="s">
        <v>14</v>
      </c>
      <c r="S165" s="100"/>
      <c r="T165" s="106"/>
      <c r="U165" s="107"/>
      <c r="V165" s="107"/>
      <c r="W165" s="108"/>
      <c r="X165" s="104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</row>
    <row r="166" spans="1:99" ht="14.25">
      <c r="B166" s="13" t="s">
        <v>201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5"/>
      <c r="M166" s="17">
        <v>770</v>
      </c>
      <c r="N166" s="217"/>
      <c r="O166" s="218"/>
      <c r="P166" s="218"/>
      <c r="Q166" s="219"/>
      <c r="R166" s="109" t="s">
        <v>45</v>
      </c>
      <c r="S166" s="100"/>
      <c r="T166" s="106"/>
      <c r="U166" s="107"/>
      <c r="V166" s="107"/>
      <c r="W166" s="108"/>
      <c r="X166" s="104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</row>
    <row r="167" spans="1:99" ht="14.25">
      <c r="B167" s="13" t="s">
        <v>202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5"/>
      <c r="M167" s="17">
        <v>872</v>
      </c>
      <c r="N167" s="217"/>
      <c r="O167" s="218"/>
      <c r="P167" s="218"/>
      <c r="Q167" s="219"/>
      <c r="R167" s="109" t="s">
        <v>45</v>
      </c>
      <c r="S167" s="100"/>
      <c r="T167" s="106"/>
      <c r="U167" s="107"/>
      <c r="V167" s="107"/>
      <c r="W167" s="108"/>
      <c r="X167" s="104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</row>
    <row r="168" spans="1:99" ht="14.25">
      <c r="B168" s="13" t="s">
        <v>203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5"/>
      <c r="M168" s="17">
        <v>465</v>
      </c>
      <c r="N168" s="217"/>
      <c r="O168" s="218"/>
      <c r="P168" s="218"/>
      <c r="Q168" s="219"/>
      <c r="R168" s="109" t="s">
        <v>45</v>
      </c>
      <c r="S168" s="100"/>
      <c r="T168" s="106"/>
      <c r="U168" s="107"/>
      <c r="V168" s="107"/>
      <c r="W168" s="108"/>
      <c r="X168" s="104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</row>
    <row r="169" spans="1:99" ht="14.25">
      <c r="B169" s="13" t="s">
        <v>204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5"/>
      <c r="M169" s="71">
        <v>494</v>
      </c>
      <c r="N169" s="217"/>
      <c r="O169" s="218"/>
      <c r="P169" s="218"/>
      <c r="Q169" s="219"/>
      <c r="R169" s="109" t="s">
        <v>45</v>
      </c>
      <c r="S169" s="100"/>
      <c r="T169" s="106"/>
      <c r="U169" s="107"/>
      <c r="V169" s="107"/>
      <c r="W169" s="108"/>
      <c r="X169" s="104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</row>
    <row r="170" spans="1:99" ht="14.25">
      <c r="B170" s="13" t="s">
        <v>205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5"/>
      <c r="M170" s="17">
        <v>850</v>
      </c>
      <c r="N170" s="217"/>
      <c r="O170" s="218"/>
      <c r="P170" s="218"/>
      <c r="Q170" s="219"/>
      <c r="R170" s="109" t="s">
        <v>45</v>
      </c>
      <c r="S170" s="100"/>
      <c r="T170" s="106"/>
      <c r="U170" s="107"/>
      <c r="V170" s="107"/>
      <c r="W170" s="108"/>
      <c r="X170" s="104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</row>
    <row r="171" spans="1:99" ht="14.25">
      <c r="B171" s="13" t="s">
        <v>206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5"/>
      <c r="M171" s="17">
        <v>467</v>
      </c>
      <c r="N171" s="217">
        <f>+$N$164+$N$165-SUM($N$166:$Q$170)</f>
        <v>0</v>
      </c>
      <c r="O171" s="218"/>
      <c r="P171" s="218"/>
      <c r="Q171" s="219"/>
      <c r="R171" s="105" t="s">
        <v>50</v>
      </c>
      <c r="S171" s="100"/>
      <c r="T171" s="106"/>
      <c r="U171" s="107"/>
      <c r="V171" s="107"/>
      <c r="W171" s="108"/>
      <c r="X171" s="104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</row>
    <row r="172" spans="1:99" ht="14.25">
      <c r="B172" s="13" t="s">
        <v>207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5"/>
      <c r="M172" s="17">
        <v>479</v>
      </c>
      <c r="N172" s="217"/>
      <c r="O172" s="218"/>
      <c r="P172" s="218"/>
      <c r="Q172" s="219"/>
      <c r="R172" s="62" t="s">
        <v>14</v>
      </c>
      <c r="S172" s="110">
        <v>491</v>
      </c>
      <c r="T172" s="217"/>
      <c r="U172" s="218"/>
      <c r="V172" s="218"/>
      <c r="W172" s="219"/>
      <c r="X172" s="62" t="s">
        <v>14</v>
      </c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</row>
    <row r="173" spans="1:99" ht="14.25">
      <c r="B173" s="13" t="s">
        <v>208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5"/>
      <c r="M173" s="17">
        <v>618</v>
      </c>
      <c r="N173" s="217">
        <f>+$N$171+$N$172</f>
        <v>0</v>
      </c>
      <c r="O173" s="218"/>
      <c r="P173" s="218"/>
      <c r="Q173" s="219"/>
      <c r="R173" s="105" t="s">
        <v>50</v>
      </c>
      <c r="S173" s="110">
        <v>619</v>
      </c>
      <c r="T173" s="217">
        <f>+$T$160+$T$172</f>
        <v>0</v>
      </c>
      <c r="U173" s="218"/>
      <c r="V173" s="218"/>
      <c r="W173" s="219"/>
      <c r="X173" s="105" t="s">
        <v>50</v>
      </c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</row>
    <row r="174" spans="1:99" ht="14.25">
      <c r="B174" s="13" t="s">
        <v>209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5"/>
      <c r="M174" s="17">
        <v>896</v>
      </c>
      <c r="N174" s="111"/>
      <c r="O174" s="112"/>
      <c r="P174" s="112"/>
      <c r="Q174" s="202"/>
      <c r="R174" s="113"/>
      <c r="S174" s="114"/>
      <c r="T174" s="114"/>
      <c r="U174" s="114"/>
      <c r="V174" s="114"/>
      <c r="W174" s="114"/>
      <c r="X174" s="115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</row>
    <row r="175" spans="1:99" s="11" customFormat="1">
      <c r="A175" s="9"/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</row>
    <row r="176" spans="1:99" s="11" customFormat="1">
      <c r="A176" s="9"/>
      <c r="B176" s="226" t="s">
        <v>210</v>
      </c>
      <c r="C176" s="227"/>
      <c r="D176" s="227"/>
      <c r="E176" s="227"/>
      <c r="F176" s="227"/>
      <c r="G176" s="227"/>
      <c r="H176" s="227"/>
      <c r="I176" s="227"/>
      <c r="J176" s="227"/>
      <c r="K176" s="227"/>
      <c r="L176" s="227"/>
      <c r="M176" s="227"/>
      <c r="N176" s="227"/>
      <c r="O176" s="227"/>
      <c r="P176" s="227"/>
      <c r="Q176" s="227"/>
      <c r="R176" s="228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</row>
    <row r="177" spans="1:99" s="11" customFormat="1">
      <c r="A177" s="9"/>
      <c r="B177" s="229"/>
      <c r="C177" s="230"/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1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</row>
    <row r="178" spans="1:99" ht="14.25">
      <c r="B178" s="13" t="s">
        <v>211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5"/>
      <c r="M178" s="17">
        <v>1055</v>
      </c>
      <c r="N178" s="217">
        <f>+'venta de bra'!H12</f>
        <v>1112500</v>
      </c>
      <c r="O178" s="218"/>
      <c r="P178" s="218"/>
      <c r="Q178" s="219"/>
      <c r="R178" s="62" t="s">
        <v>14</v>
      </c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</row>
    <row r="179" spans="1:99" ht="14.25">
      <c r="B179" s="13" t="s">
        <v>212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5"/>
      <c r="M179" s="17">
        <v>1056</v>
      </c>
      <c r="N179" s="217">
        <f>+'venta de bra'!H13</f>
        <v>29596944.151738673</v>
      </c>
      <c r="O179" s="218"/>
      <c r="P179" s="218"/>
      <c r="Q179" s="219"/>
      <c r="R179" s="62" t="s">
        <v>45</v>
      </c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</row>
    <row r="180" spans="1:99" ht="14.25">
      <c r="B180" s="13" t="s">
        <v>213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5"/>
      <c r="M180" s="17">
        <v>1057</v>
      </c>
      <c r="N180" s="217"/>
      <c r="O180" s="218"/>
      <c r="P180" s="218"/>
      <c r="Q180" s="219"/>
      <c r="R180" s="62" t="s">
        <v>45</v>
      </c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</row>
    <row r="181" spans="1:99" ht="14.25">
      <c r="B181" s="13" t="s">
        <v>214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5"/>
      <c r="M181" s="17">
        <v>1058</v>
      </c>
      <c r="N181" s="217">
        <f>+$N$178-$N$179-N180</f>
        <v>-28484444.151738673</v>
      </c>
      <c r="O181" s="218"/>
      <c r="P181" s="218"/>
      <c r="Q181" s="219"/>
      <c r="R181" s="18" t="s">
        <v>50</v>
      </c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</row>
    <row r="182" spans="1:99" ht="14.25">
      <c r="B182" s="13" t="s">
        <v>215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5"/>
      <c r="M182" s="17">
        <v>1060</v>
      </c>
      <c r="N182" s="217">
        <f>+'venta de bra'!E16</f>
        <v>0</v>
      </c>
      <c r="O182" s="218"/>
      <c r="P182" s="218"/>
      <c r="Q182" s="219"/>
      <c r="R182" s="18" t="s">
        <v>45</v>
      </c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</row>
    <row r="183" spans="1:99" ht="14.25">
      <c r="B183" s="13" t="s">
        <v>216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5"/>
      <c r="M183" s="17">
        <v>1061</v>
      </c>
      <c r="N183" s="217"/>
      <c r="O183" s="218"/>
      <c r="P183" s="218"/>
      <c r="Q183" s="219"/>
      <c r="R183" s="62" t="s">
        <v>50</v>
      </c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</row>
    <row r="184" spans="1:99" ht="14.25">
      <c r="B184" s="13" t="s">
        <v>217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5"/>
      <c r="M184" s="17">
        <v>1062</v>
      </c>
      <c r="N184" s="217"/>
      <c r="O184" s="218"/>
      <c r="P184" s="218"/>
      <c r="Q184" s="219"/>
      <c r="R184" s="62" t="s">
        <v>50</v>
      </c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</row>
    <row r="185" spans="1:99" ht="14.25">
      <c r="B185" s="13" t="s">
        <v>218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5"/>
      <c r="M185" s="17">
        <v>1099</v>
      </c>
      <c r="N185" s="217"/>
      <c r="O185" s="218"/>
      <c r="P185" s="218"/>
      <c r="Q185" s="219"/>
      <c r="R185" s="117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</row>
    <row r="186" spans="1:99" ht="14.25">
      <c r="B186" s="32" t="s">
        <v>219</v>
      </c>
      <c r="C186" s="213"/>
      <c r="D186" s="213"/>
      <c r="E186" s="213"/>
      <c r="F186" s="213"/>
      <c r="G186" s="213"/>
      <c r="H186" s="213"/>
      <c r="I186" s="213"/>
      <c r="J186" s="213"/>
      <c r="K186" s="213"/>
      <c r="L186" s="214"/>
      <c r="M186" s="215">
        <v>1847</v>
      </c>
      <c r="N186" s="217"/>
      <c r="O186" s="218"/>
      <c r="P186" s="218"/>
      <c r="Q186" s="219"/>
      <c r="R186" s="216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</row>
    <row r="187" spans="1:99" ht="14.25">
      <c r="B187" s="13" t="s">
        <v>220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5"/>
      <c r="M187" s="17">
        <v>1100</v>
      </c>
      <c r="N187" s="217"/>
      <c r="O187" s="218"/>
      <c r="P187" s="218"/>
      <c r="Q187" s="219"/>
      <c r="R187" s="117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</row>
    <row r="188" spans="1:99" ht="14.25">
      <c r="B188" s="13" t="s">
        <v>221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5"/>
      <c r="M188" s="17">
        <v>1114</v>
      </c>
      <c r="N188" s="217"/>
      <c r="O188" s="218"/>
      <c r="P188" s="218"/>
      <c r="Q188" s="219"/>
      <c r="R188" s="117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</row>
    <row r="189" spans="1:99">
      <c r="B189" s="286" t="s">
        <v>222</v>
      </c>
      <c r="C189" s="287"/>
      <c r="D189" s="287"/>
      <c r="E189" s="287"/>
      <c r="F189" s="287"/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8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</row>
    <row r="190" spans="1:99" ht="14.25">
      <c r="B190" s="13" t="s">
        <v>223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5"/>
      <c r="M190" s="17">
        <v>1063</v>
      </c>
      <c r="N190" s="217">
        <f>+N185</f>
        <v>0</v>
      </c>
      <c r="O190" s="218"/>
      <c r="P190" s="218"/>
      <c r="Q190" s="219"/>
      <c r="R190" s="117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</row>
    <row r="191" spans="1:99" ht="14.25">
      <c r="B191" s="37" t="s">
        <v>224</v>
      </c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17">
        <v>1064</v>
      </c>
      <c r="N191" s="217">
        <f>+N186</f>
        <v>0</v>
      </c>
      <c r="O191" s="218"/>
      <c r="P191" s="218"/>
      <c r="Q191" s="219"/>
      <c r="R191" s="117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</row>
    <row r="192" spans="1:99" ht="14.25">
      <c r="B192" s="37" t="s">
        <v>225</v>
      </c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17">
        <v>1065</v>
      </c>
      <c r="N192" s="217"/>
      <c r="O192" s="218"/>
      <c r="P192" s="218"/>
      <c r="Q192" s="219"/>
      <c r="R192" s="117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</row>
    <row r="193" spans="1:80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</row>
    <row r="194" spans="1:80" s="11" customFormat="1">
      <c r="A194" s="9"/>
      <c r="B194" s="226" t="s">
        <v>226</v>
      </c>
      <c r="C194" s="227"/>
      <c r="D194" s="227"/>
      <c r="E194" s="227"/>
      <c r="F194" s="227"/>
      <c r="G194" s="227"/>
      <c r="H194" s="227"/>
      <c r="I194" s="227"/>
      <c r="J194" s="227"/>
      <c r="K194" s="227"/>
      <c r="L194" s="227"/>
      <c r="M194" s="227"/>
      <c r="N194" s="228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</row>
    <row r="195" spans="1:80" s="11" customFormat="1">
      <c r="A195" s="9"/>
      <c r="B195" s="229"/>
      <c r="C195" s="230"/>
      <c r="D195" s="230"/>
      <c r="E195" s="230"/>
      <c r="F195" s="230"/>
      <c r="G195" s="230"/>
      <c r="H195" s="230"/>
      <c r="I195" s="230"/>
      <c r="J195" s="230"/>
      <c r="K195" s="230"/>
      <c r="L195" s="230"/>
      <c r="M195" s="230"/>
      <c r="N195" s="231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</row>
    <row r="196" spans="1:80" ht="14.25">
      <c r="B196" s="50" t="s">
        <v>227</v>
      </c>
      <c r="C196" s="51"/>
      <c r="D196" s="51"/>
      <c r="E196" s="51"/>
      <c r="F196" s="51"/>
      <c r="G196" s="51"/>
      <c r="H196" s="51"/>
      <c r="I196" s="17">
        <v>701</v>
      </c>
      <c r="J196" s="217"/>
      <c r="K196" s="218"/>
      <c r="L196" s="218"/>
      <c r="M196" s="219"/>
      <c r="N196" s="62" t="s">
        <v>14</v>
      </c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</row>
    <row r="197" spans="1:80" ht="14.25">
      <c r="B197" s="50" t="s">
        <v>228</v>
      </c>
      <c r="C197" s="51"/>
      <c r="D197" s="51"/>
      <c r="E197" s="51"/>
      <c r="F197" s="51"/>
      <c r="G197" s="51"/>
      <c r="H197" s="51"/>
      <c r="I197" s="17">
        <v>702</v>
      </c>
      <c r="J197" s="217"/>
      <c r="K197" s="218"/>
      <c r="L197" s="218"/>
      <c r="M197" s="219"/>
      <c r="N197" s="62" t="s">
        <v>45</v>
      </c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</row>
    <row r="198" spans="1:80" ht="14.25">
      <c r="B198" s="50" t="s">
        <v>229</v>
      </c>
      <c r="C198" s="51"/>
      <c r="D198" s="51"/>
      <c r="E198" s="51"/>
      <c r="F198" s="51"/>
      <c r="G198" s="51"/>
      <c r="H198" s="51"/>
      <c r="I198" s="17">
        <v>703</v>
      </c>
      <c r="J198" s="217">
        <f>+$J$196-$J$197</f>
        <v>0</v>
      </c>
      <c r="K198" s="218"/>
      <c r="L198" s="218"/>
      <c r="M198" s="219"/>
      <c r="N198" s="62" t="s">
        <v>50</v>
      </c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</row>
    <row r="199" spans="1:80" ht="14.25">
      <c r="B199" s="50" t="s">
        <v>230</v>
      </c>
      <c r="C199" s="51"/>
      <c r="D199" s="51"/>
      <c r="E199" s="51"/>
      <c r="F199" s="51"/>
      <c r="G199" s="51"/>
      <c r="H199" s="51"/>
      <c r="I199" s="17">
        <v>704</v>
      </c>
      <c r="J199" s="217"/>
      <c r="K199" s="218"/>
      <c r="L199" s="218"/>
      <c r="M199" s="219"/>
      <c r="N199" s="62" t="s">
        <v>14</v>
      </c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</row>
    <row r="200" spans="1:80" ht="14.25">
      <c r="B200" s="50" t="s">
        <v>231</v>
      </c>
      <c r="C200" s="51"/>
      <c r="D200" s="51"/>
      <c r="E200" s="51"/>
      <c r="F200" s="51"/>
      <c r="G200" s="51"/>
      <c r="H200" s="51"/>
      <c r="I200" s="17">
        <v>930</v>
      </c>
      <c r="J200" s="217"/>
      <c r="K200" s="218"/>
      <c r="L200" s="218"/>
      <c r="M200" s="219"/>
      <c r="N200" s="62" t="s">
        <v>45</v>
      </c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</row>
    <row r="201" spans="1:80" ht="14.25">
      <c r="B201" s="13" t="s">
        <v>232</v>
      </c>
      <c r="C201" s="14"/>
      <c r="D201" s="14"/>
      <c r="E201" s="14"/>
      <c r="F201" s="14"/>
      <c r="G201" s="14"/>
      <c r="H201" s="14"/>
      <c r="I201" s="17">
        <v>705</v>
      </c>
      <c r="J201" s="217">
        <f>+$J$198+$J$199-$J$200</f>
        <v>0</v>
      </c>
      <c r="K201" s="218"/>
      <c r="L201" s="218"/>
      <c r="M201" s="219"/>
      <c r="N201" s="62" t="s">
        <v>50</v>
      </c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</row>
    <row r="202" spans="1:80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</row>
    <row r="203" spans="1:80" s="11" customFormat="1">
      <c r="A203" s="9"/>
      <c r="B203" s="226" t="s">
        <v>233</v>
      </c>
      <c r="C203" s="227"/>
      <c r="D203" s="227"/>
      <c r="E203" s="227"/>
      <c r="F203" s="227"/>
      <c r="G203" s="227"/>
      <c r="H203" s="227"/>
      <c r="I203" s="227"/>
      <c r="J203" s="227"/>
      <c r="K203" s="227"/>
      <c r="L203" s="227"/>
      <c r="M203" s="227"/>
      <c r="N203" s="227"/>
      <c r="O203" s="227"/>
      <c r="P203" s="227"/>
      <c r="Q203" s="227"/>
      <c r="R203" s="228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</row>
    <row r="204" spans="1:80" s="11" customFormat="1">
      <c r="A204" s="9"/>
      <c r="B204" s="289"/>
      <c r="C204" s="290"/>
      <c r="D204" s="290"/>
      <c r="E204" s="290"/>
      <c r="F204" s="290"/>
      <c r="G204" s="290"/>
      <c r="H204" s="290"/>
      <c r="I204" s="290"/>
      <c r="J204" s="290"/>
      <c r="K204" s="290"/>
      <c r="L204" s="290"/>
      <c r="M204" s="290"/>
      <c r="N204" s="290"/>
      <c r="O204" s="290"/>
      <c r="P204" s="290"/>
      <c r="Q204" s="290"/>
      <c r="R204" s="291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</row>
    <row r="205" spans="1:80">
      <c r="B205" s="285" t="s">
        <v>234</v>
      </c>
      <c r="C205" s="277" t="s">
        <v>235</v>
      </c>
      <c r="D205" s="277"/>
      <c r="E205" s="277"/>
      <c r="F205" s="277"/>
      <c r="G205" s="277"/>
      <c r="H205" s="277"/>
      <c r="I205" s="277"/>
      <c r="J205" s="277"/>
      <c r="K205" s="277"/>
      <c r="L205" s="277"/>
      <c r="M205" s="277"/>
      <c r="N205" s="277" t="s">
        <v>236</v>
      </c>
      <c r="O205" s="277"/>
      <c r="P205" s="277"/>
      <c r="Q205" s="277"/>
      <c r="R205" s="277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</row>
    <row r="206" spans="1:80" ht="14.25">
      <c r="B206" s="285"/>
      <c r="C206" s="13" t="s">
        <v>237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5"/>
      <c r="N206" s="17">
        <v>1070</v>
      </c>
      <c r="O206" s="217"/>
      <c r="P206" s="218"/>
      <c r="Q206" s="218"/>
      <c r="R206" s="219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</row>
    <row r="207" spans="1:80" ht="14.25">
      <c r="B207" s="285"/>
      <c r="C207" s="13" t="s">
        <v>238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5"/>
      <c r="N207" s="17">
        <v>1074</v>
      </c>
      <c r="O207" s="217"/>
      <c r="P207" s="218"/>
      <c r="Q207" s="218"/>
      <c r="R207" s="219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</row>
    <row r="208" spans="1:80" ht="12.75" customHeight="1">
      <c r="B208" s="285" t="s">
        <v>239</v>
      </c>
      <c r="C208" s="286" t="s">
        <v>235</v>
      </c>
      <c r="D208" s="287"/>
      <c r="E208" s="287"/>
      <c r="F208" s="287"/>
      <c r="G208" s="287"/>
      <c r="H208" s="287"/>
      <c r="I208" s="287"/>
      <c r="J208" s="287"/>
      <c r="K208" s="287"/>
      <c r="L208" s="287"/>
      <c r="M208" s="288"/>
      <c r="N208" s="277" t="s">
        <v>236</v>
      </c>
      <c r="O208" s="277"/>
      <c r="P208" s="277"/>
      <c r="Q208" s="277"/>
      <c r="R208" s="277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</row>
    <row r="209" spans="1:80" ht="14.25">
      <c r="B209" s="285"/>
      <c r="C209" s="13" t="s">
        <v>237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5"/>
      <c r="N209" s="17">
        <v>1079</v>
      </c>
      <c r="O209" s="217"/>
      <c r="P209" s="218"/>
      <c r="Q209" s="218"/>
      <c r="R209" s="219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</row>
    <row r="210" spans="1:80" ht="14.25">
      <c r="B210" s="285"/>
      <c r="C210" s="13" t="s">
        <v>238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15"/>
      <c r="N210" s="17">
        <v>1083</v>
      </c>
      <c r="O210" s="217"/>
      <c r="P210" s="218"/>
      <c r="Q210" s="218"/>
      <c r="R210" s="219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</row>
    <row r="211" spans="1:80" ht="12.75" customHeight="1">
      <c r="B211" s="285" t="s">
        <v>240</v>
      </c>
      <c r="C211" s="286" t="s">
        <v>235</v>
      </c>
      <c r="D211" s="287"/>
      <c r="E211" s="287"/>
      <c r="F211" s="287"/>
      <c r="G211" s="287"/>
      <c r="H211" s="287"/>
      <c r="I211" s="287"/>
      <c r="J211" s="287"/>
      <c r="K211" s="287"/>
      <c r="L211" s="287"/>
      <c r="M211" s="288"/>
      <c r="N211" s="277" t="s">
        <v>236</v>
      </c>
      <c r="O211" s="277"/>
      <c r="P211" s="277"/>
      <c r="Q211" s="277"/>
      <c r="R211" s="277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</row>
    <row r="212" spans="1:80" ht="14.25">
      <c r="B212" s="285"/>
      <c r="C212" s="13" t="s">
        <v>237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5"/>
      <c r="N212" s="17">
        <v>1087</v>
      </c>
      <c r="O212" s="217"/>
      <c r="P212" s="218"/>
      <c r="Q212" s="218"/>
      <c r="R212" s="219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</row>
    <row r="213" spans="1:80" ht="14.25">
      <c r="B213" s="285"/>
      <c r="C213" s="13" t="s">
        <v>238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5"/>
      <c r="N213" s="17">
        <v>1131</v>
      </c>
      <c r="O213" s="217"/>
      <c r="P213" s="218"/>
      <c r="Q213" s="218"/>
      <c r="R213" s="219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</row>
    <row r="214" spans="1:80" ht="12.75" customHeight="1">
      <c r="B214" s="285" t="s">
        <v>241</v>
      </c>
      <c r="C214" s="286" t="s">
        <v>242</v>
      </c>
      <c r="D214" s="287"/>
      <c r="E214" s="287"/>
      <c r="F214" s="287"/>
      <c r="G214" s="287"/>
      <c r="H214" s="287"/>
      <c r="I214" s="287"/>
      <c r="J214" s="287"/>
      <c r="K214" s="287"/>
      <c r="L214" s="287"/>
      <c r="M214" s="288"/>
      <c r="N214" s="277" t="s">
        <v>236</v>
      </c>
      <c r="O214" s="277"/>
      <c r="P214" s="277"/>
      <c r="Q214" s="277"/>
      <c r="R214" s="277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</row>
    <row r="215" spans="1:80" ht="14.25">
      <c r="B215" s="285"/>
      <c r="C215" s="13" t="s">
        <v>234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5"/>
      <c r="N215" s="17">
        <v>1809</v>
      </c>
      <c r="O215" s="217"/>
      <c r="P215" s="218"/>
      <c r="Q215" s="218"/>
      <c r="R215" s="219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</row>
    <row r="216" spans="1:80" ht="14.25">
      <c r="B216" s="285"/>
      <c r="C216" s="13" t="s">
        <v>243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5"/>
      <c r="N216" s="17">
        <v>1813</v>
      </c>
      <c r="O216" s="217"/>
      <c r="P216" s="218"/>
      <c r="Q216" s="218"/>
      <c r="R216" s="219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</row>
    <row r="217" spans="1:80" ht="14.25">
      <c r="B217" s="285"/>
      <c r="C217" s="13" t="s">
        <v>244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5"/>
      <c r="N217" s="17">
        <v>1814</v>
      </c>
      <c r="O217" s="217"/>
      <c r="P217" s="218"/>
      <c r="Q217" s="218"/>
      <c r="R217" s="219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</row>
    <row r="218" spans="1:80" ht="14.25">
      <c r="B218" s="285"/>
      <c r="C218" s="13" t="s">
        <v>245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15"/>
      <c r="N218" s="17">
        <v>1815</v>
      </c>
      <c r="O218" s="217"/>
      <c r="P218" s="218"/>
      <c r="Q218" s="218"/>
      <c r="R218" s="219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</row>
    <row r="219" spans="1:80" ht="14.25">
      <c r="B219" s="285"/>
      <c r="C219" s="13" t="s">
        <v>246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15"/>
      <c r="N219" s="17">
        <v>1816</v>
      </c>
      <c r="O219" s="217"/>
      <c r="P219" s="218"/>
      <c r="Q219" s="218"/>
      <c r="R219" s="219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</row>
    <row r="220" spans="1:80" s="11" customFormat="1">
      <c r="A220" s="9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6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</row>
    <row r="221" spans="1:80" s="11" customFormat="1">
      <c r="A221" s="9"/>
      <c r="B221" s="226" t="s">
        <v>247</v>
      </c>
      <c r="C221" s="227"/>
      <c r="D221" s="227"/>
      <c r="E221" s="227"/>
      <c r="F221" s="227"/>
      <c r="G221" s="227"/>
      <c r="H221" s="227"/>
      <c r="I221" s="227"/>
      <c r="J221" s="227"/>
      <c r="K221" s="227"/>
      <c r="L221" s="227"/>
      <c r="M221" s="227"/>
      <c r="N221" s="228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</row>
    <row r="222" spans="1:80" s="11" customFormat="1">
      <c r="A222" s="9"/>
      <c r="B222" s="229"/>
      <c r="C222" s="230"/>
      <c r="D222" s="230"/>
      <c r="E222" s="230"/>
      <c r="F222" s="230"/>
      <c r="G222" s="230"/>
      <c r="H222" s="230"/>
      <c r="I222" s="230"/>
      <c r="J222" s="230"/>
      <c r="K222" s="230"/>
      <c r="L222" s="230"/>
      <c r="M222" s="230"/>
      <c r="N222" s="231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</row>
    <row r="223" spans="1:80" ht="14.25">
      <c r="B223" s="91" t="s">
        <v>248</v>
      </c>
      <c r="C223" s="92"/>
      <c r="D223" s="92"/>
      <c r="E223" s="92"/>
      <c r="F223" s="92"/>
      <c r="G223" s="92"/>
      <c r="H223" s="92"/>
      <c r="I223" s="119">
        <v>1651</v>
      </c>
      <c r="J223" s="217"/>
      <c r="K223" s="218"/>
      <c r="L223" s="218"/>
      <c r="M223" s="219"/>
      <c r="N223" s="62" t="s">
        <v>14</v>
      </c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</row>
    <row r="224" spans="1:80" ht="14.25">
      <c r="B224" s="91" t="s">
        <v>249</v>
      </c>
      <c r="C224" s="92"/>
      <c r="D224" s="92"/>
      <c r="E224" s="92"/>
      <c r="F224" s="92"/>
      <c r="G224" s="92"/>
      <c r="H224" s="92"/>
      <c r="I224" s="120">
        <v>1652</v>
      </c>
      <c r="J224" s="217"/>
      <c r="K224" s="218"/>
      <c r="L224" s="218"/>
      <c r="M224" s="219"/>
      <c r="N224" s="62" t="s">
        <v>14</v>
      </c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</row>
    <row r="225" spans="1:75" ht="14.25">
      <c r="B225" s="91" t="s">
        <v>250</v>
      </c>
      <c r="C225" s="92"/>
      <c r="D225" s="92"/>
      <c r="E225" s="92"/>
      <c r="F225" s="92"/>
      <c r="G225" s="92"/>
      <c r="H225" s="92"/>
      <c r="I225" s="120">
        <v>1653</v>
      </c>
      <c r="J225" s="217"/>
      <c r="K225" s="218"/>
      <c r="L225" s="218"/>
      <c r="M225" s="219"/>
      <c r="N225" s="62" t="s">
        <v>45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</row>
    <row r="226" spans="1:75" ht="14.25">
      <c r="B226" s="91" t="s">
        <v>251</v>
      </c>
      <c r="C226" s="92"/>
      <c r="D226" s="92"/>
      <c r="E226" s="92"/>
      <c r="F226" s="92"/>
      <c r="G226" s="92"/>
      <c r="H226" s="92"/>
      <c r="I226" s="120">
        <v>1654</v>
      </c>
      <c r="J226" s="217">
        <f>+$J$223+$J$224-$J$225</f>
        <v>0</v>
      </c>
      <c r="K226" s="218"/>
      <c r="L226" s="218"/>
      <c r="M226" s="219"/>
      <c r="N226" s="62" t="s">
        <v>50</v>
      </c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</row>
    <row r="227" spans="1:75" s="11" customFormat="1">
      <c r="A227" s="9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</row>
    <row r="228" spans="1:75" s="11" customFormat="1">
      <c r="A228" s="9"/>
      <c r="B228" s="226" t="s">
        <v>252</v>
      </c>
      <c r="C228" s="227"/>
      <c r="D228" s="227"/>
      <c r="E228" s="227"/>
      <c r="F228" s="227"/>
      <c r="G228" s="227"/>
      <c r="H228" s="227"/>
      <c r="I228" s="227"/>
      <c r="J228" s="227"/>
      <c r="K228" s="227"/>
      <c r="L228" s="227"/>
      <c r="M228" s="227"/>
      <c r="N228" s="227"/>
      <c r="O228" s="227"/>
      <c r="P228" s="227"/>
      <c r="Q228" s="227"/>
      <c r="R228" s="228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</row>
    <row r="229" spans="1:75" s="11" customFormat="1">
      <c r="A229" s="9"/>
      <c r="B229" s="229"/>
      <c r="C229" s="230"/>
      <c r="D229" s="230"/>
      <c r="E229" s="230"/>
      <c r="F229" s="230"/>
      <c r="G229" s="230"/>
      <c r="H229" s="230"/>
      <c r="I229" s="230"/>
      <c r="J229" s="230"/>
      <c r="K229" s="230"/>
      <c r="L229" s="230"/>
      <c r="M229" s="230"/>
      <c r="N229" s="230"/>
      <c r="O229" s="230"/>
      <c r="P229" s="230"/>
      <c r="Q229" s="230"/>
      <c r="R229" s="231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</row>
    <row r="230" spans="1:75" ht="14.25">
      <c r="B230" s="285" t="s">
        <v>253</v>
      </c>
      <c r="C230" s="91" t="s">
        <v>254</v>
      </c>
      <c r="D230" s="92"/>
      <c r="E230" s="92"/>
      <c r="F230" s="92"/>
      <c r="G230" s="92"/>
      <c r="H230" s="92"/>
      <c r="I230" s="92"/>
      <c r="J230" s="92"/>
      <c r="K230" s="92"/>
      <c r="L230" s="92"/>
      <c r="M230" s="93"/>
      <c r="N230" s="120">
        <v>783</v>
      </c>
      <c r="O230" s="217"/>
      <c r="P230" s="218"/>
      <c r="Q230" s="218"/>
      <c r="R230" s="219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</row>
    <row r="231" spans="1:75" ht="14.25">
      <c r="B231" s="285"/>
      <c r="C231" s="91" t="s">
        <v>255</v>
      </c>
      <c r="D231" s="92"/>
      <c r="E231" s="92"/>
      <c r="F231" s="92"/>
      <c r="G231" s="92"/>
      <c r="H231" s="92"/>
      <c r="I231" s="92"/>
      <c r="J231" s="92"/>
      <c r="K231" s="92"/>
      <c r="L231" s="92"/>
      <c r="M231" s="93"/>
      <c r="N231" s="120">
        <v>976</v>
      </c>
      <c r="O231" s="217"/>
      <c r="P231" s="218"/>
      <c r="Q231" s="218"/>
      <c r="R231" s="219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</row>
    <row r="232" spans="1:75" ht="14.25">
      <c r="B232" s="285"/>
      <c r="C232" s="91" t="s">
        <v>256</v>
      </c>
      <c r="D232" s="92"/>
      <c r="E232" s="92"/>
      <c r="F232" s="92"/>
      <c r="G232" s="92"/>
      <c r="H232" s="92"/>
      <c r="I232" s="92"/>
      <c r="J232" s="92"/>
      <c r="K232" s="92"/>
      <c r="L232" s="92"/>
      <c r="M232" s="93"/>
      <c r="N232" s="120">
        <v>978</v>
      </c>
      <c r="O232" s="217"/>
      <c r="P232" s="218"/>
      <c r="Q232" s="218"/>
      <c r="R232" s="219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</row>
    <row r="233" spans="1:75" ht="14.25">
      <c r="B233" s="285"/>
      <c r="C233" s="91" t="s">
        <v>257</v>
      </c>
      <c r="D233" s="92"/>
      <c r="E233" s="92"/>
      <c r="F233" s="92"/>
      <c r="G233" s="92"/>
      <c r="H233" s="92"/>
      <c r="I233" s="92"/>
      <c r="J233" s="92"/>
      <c r="K233" s="92"/>
      <c r="L233" s="92"/>
      <c r="M233" s="93"/>
      <c r="N233" s="120">
        <v>1020</v>
      </c>
      <c r="O233" s="217"/>
      <c r="P233" s="218"/>
      <c r="Q233" s="218"/>
      <c r="R233" s="219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</row>
    <row r="234" spans="1:75" ht="14.25">
      <c r="B234" s="285"/>
      <c r="C234" s="91" t="s">
        <v>258</v>
      </c>
      <c r="D234" s="92"/>
      <c r="E234" s="92"/>
      <c r="F234" s="92"/>
      <c r="G234" s="92"/>
      <c r="H234" s="92"/>
      <c r="I234" s="92"/>
      <c r="J234" s="92"/>
      <c r="K234" s="92"/>
      <c r="L234" s="92"/>
      <c r="M234" s="93"/>
      <c r="N234" s="120">
        <v>1019</v>
      </c>
      <c r="O234" s="217"/>
      <c r="P234" s="218"/>
      <c r="Q234" s="218"/>
      <c r="R234" s="219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</row>
    <row r="235" spans="1:75" ht="14.25">
      <c r="B235" s="285"/>
      <c r="C235" s="91" t="s">
        <v>259</v>
      </c>
      <c r="D235" s="92"/>
      <c r="E235" s="92"/>
      <c r="F235" s="92"/>
      <c r="G235" s="92"/>
      <c r="H235" s="92"/>
      <c r="I235" s="92"/>
      <c r="J235" s="92"/>
      <c r="K235" s="92"/>
      <c r="L235" s="92"/>
      <c r="M235" s="93"/>
      <c r="N235" s="120">
        <v>974</v>
      </c>
      <c r="O235" s="217"/>
      <c r="P235" s="218"/>
      <c r="Q235" s="218"/>
      <c r="R235" s="219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</row>
    <row r="236" spans="1:75" ht="14.25">
      <c r="B236" s="284" t="s">
        <v>260</v>
      </c>
      <c r="C236" s="91" t="s">
        <v>261</v>
      </c>
      <c r="D236" s="92"/>
      <c r="E236" s="92"/>
      <c r="F236" s="92"/>
      <c r="G236" s="92"/>
      <c r="H236" s="92"/>
      <c r="I236" s="92"/>
      <c r="J236" s="92"/>
      <c r="K236" s="92"/>
      <c r="L236" s="92"/>
      <c r="M236" s="93"/>
      <c r="N236" s="120">
        <v>122</v>
      </c>
      <c r="O236" s="217"/>
      <c r="P236" s="218"/>
      <c r="Q236" s="218"/>
      <c r="R236" s="219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</row>
    <row r="237" spans="1:75" ht="14.25">
      <c r="B237" s="284"/>
      <c r="C237" s="91" t="s">
        <v>262</v>
      </c>
      <c r="D237" s="92"/>
      <c r="E237" s="92"/>
      <c r="F237" s="92"/>
      <c r="G237" s="92"/>
      <c r="H237" s="92"/>
      <c r="I237" s="92"/>
      <c r="J237" s="92"/>
      <c r="K237" s="92"/>
      <c r="L237" s="92"/>
      <c r="M237" s="93"/>
      <c r="N237" s="120">
        <v>123</v>
      </c>
      <c r="O237" s="217"/>
      <c r="P237" s="218"/>
      <c r="Q237" s="218"/>
      <c r="R237" s="219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</row>
    <row r="238" spans="1:75" ht="14.25">
      <c r="B238" s="284"/>
      <c r="C238" s="91" t="s">
        <v>263</v>
      </c>
      <c r="D238" s="92"/>
      <c r="E238" s="92"/>
      <c r="F238" s="92"/>
      <c r="G238" s="92"/>
      <c r="H238" s="92"/>
      <c r="I238" s="92"/>
      <c r="J238" s="92"/>
      <c r="K238" s="92"/>
      <c r="L238" s="92"/>
      <c r="M238" s="93"/>
      <c r="N238" s="120">
        <v>101</v>
      </c>
      <c r="O238" s="217"/>
      <c r="P238" s="218"/>
      <c r="Q238" s="218"/>
      <c r="R238" s="219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</row>
    <row r="239" spans="1:75" ht="14.25">
      <c r="B239" s="284"/>
      <c r="C239" s="91" t="s">
        <v>264</v>
      </c>
      <c r="D239" s="92"/>
      <c r="E239" s="92"/>
      <c r="F239" s="92"/>
      <c r="G239" s="92"/>
      <c r="H239" s="92"/>
      <c r="I239" s="92"/>
      <c r="J239" s="92"/>
      <c r="K239" s="92"/>
      <c r="L239" s="92"/>
      <c r="M239" s="93"/>
      <c r="N239" s="120">
        <v>102</v>
      </c>
      <c r="O239" s="217"/>
      <c r="P239" s="218"/>
      <c r="Q239" s="218"/>
      <c r="R239" s="219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</row>
    <row r="240" spans="1:75" ht="14.25">
      <c r="B240" s="284"/>
      <c r="C240" s="91" t="s">
        <v>265</v>
      </c>
      <c r="D240" s="92"/>
      <c r="E240" s="92"/>
      <c r="F240" s="92"/>
      <c r="G240" s="92"/>
      <c r="H240" s="92"/>
      <c r="I240" s="92"/>
      <c r="J240" s="92"/>
      <c r="K240" s="92"/>
      <c r="L240" s="92"/>
      <c r="M240" s="93"/>
      <c r="N240" s="120">
        <v>784</v>
      </c>
      <c r="O240" s="217"/>
      <c r="P240" s="218"/>
      <c r="Q240" s="218"/>
      <c r="R240" s="219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</row>
    <row r="241" spans="2:75" ht="14.25">
      <c r="B241" s="284"/>
      <c r="C241" s="91" t="s">
        <v>266</v>
      </c>
      <c r="D241" s="92"/>
      <c r="E241" s="92"/>
      <c r="F241" s="92"/>
      <c r="G241" s="92"/>
      <c r="H241" s="92"/>
      <c r="I241" s="92"/>
      <c r="J241" s="92"/>
      <c r="K241" s="92"/>
      <c r="L241" s="92"/>
      <c r="M241" s="93"/>
      <c r="N241" s="120">
        <v>129</v>
      </c>
      <c r="O241" s="217"/>
      <c r="P241" s="218"/>
      <c r="Q241" s="218"/>
      <c r="R241" s="219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</row>
    <row r="242" spans="2:75" ht="14.25">
      <c r="B242" s="284"/>
      <c r="C242" s="91" t="s">
        <v>267</v>
      </c>
      <c r="D242" s="92"/>
      <c r="E242" s="92"/>
      <c r="F242" s="92"/>
      <c r="G242" s="92"/>
      <c r="H242" s="92"/>
      <c r="I242" s="92"/>
      <c r="J242" s="92"/>
      <c r="K242" s="92"/>
      <c r="L242" s="92"/>
      <c r="M242" s="93"/>
      <c r="N242" s="120">
        <v>648</v>
      </c>
      <c r="O242" s="217"/>
      <c r="P242" s="218"/>
      <c r="Q242" s="218"/>
      <c r="R242" s="219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</row>
    <row r="243" spans="2:75" ht="14.25">
      <c r="B243" s="284"/>
      <c r="C243" s="91" t="s">
        <v>268</v>
      </c>
      <c r="D243" s="92"/>
      <c r="E243" s="92"/>
      <c r="F243" s="92"/>
      <c r="G243" s="92"/>
      <c r="H243" s="92"/>
      <c r="I243" s="92"/>
      <c r="J243" s="92"/>
      <c r="K243" s="92"/>
      <c r="L243" s="92"/>
      <c r="M243" s="93"/>
      <c r="N243" s="120">
        <v>647</v>
      </c>
      <c r="O243" s="217"/>
      <c r="P243" s="218"/>
      <c r="Q243" s="218"/>
      <c r="R243" s="219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</row>
    <row r="244" spans="2:75" ht="14.25">
      <c r="B244" s="284"/>
      <c r="C244" s="91" t="s">
        <v>269</v>
      </c>
      <c r="D244" s="92"/>
      <c r="E244" s="92"/>
      <c r="F244" s="92"/>
      <c r="G244" s="92"/>
      <c r="H244" s="92"/>
      <c r="I244" s="92"/>
      <c r="J244" s="92"/>
      <c r="K244" s="92"/>
      <c r="L244" s="92"/>
      <c r="M244" s="93"/>
      <c r="N244" s="120">
        <v>1003</v>
      </c>
      <c r="O244" s="217"/>
      <c r="P244" s="218"/>
      <c r="Q244" s="218"/>
      <c r="R244" s="219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</row>
    <row r="245" spans="2:75" ht="14.25">
      <c r="B245" s="284"/>
      <c r="C245" s="91" t="s">
        <v>270</v>
      </c>
      <c r="D245" s="92"/>
      <c r="E245" s="92"/>
      <c r="F245" s="92"/>
      <c r="G245" s="92"/>
      <c r="H245" s="92"/>
      <c r="I245" s="92"/>
      <c r="J245" s="92"/>
      <c r="K245" s="92"/>
      <c r="L245" s="92"/>
      <c r="M245" s="93"/>
      <c r="N245" s="120">
        <v>1004</v>
      </c>
      <c r="O245" s="217"/>
      <c r="P245" s="218"/>
      <c r="Q245" s="218"/>
      <c r="R245" s="219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</row>
    <row r="246" spans="2:75" ht="14.25">
      <c r="B246" s="284"/>
      <c r="C246" s="91" t="s">
        <v>271</v>
      </c>
      <c r="D246" s="92"/>
      <c r="E246" s="92"/>
      <c r="F246" s="92"/>
      <c r="G246" s="92"/>
      <c r="H246" s="92"/>
      <c r="I246" s="92"/>
      <c r="J246" s="92"/>
      <c r="K246" s="92"/>
      <c r="L246" s="92"/>
      <c r="M246" s="93"/>
      <c r="N246" s="120">
        <v>843</v>
      </c>
      <c r="O246" s="217"/>
      <c r="P246" s="218"/>
      <c r="Q246" s="218"/>
      <c r="R246" s="219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</row>
    <row r="247" spans="2:75" ht="14.25">
      <c r="B247" s="284" t="s">
        <v>272</v>
      </c>
      <c r="C247" s="91" t="s">
        <v>273</v>
      </c>
      <c r="D247" s="92"/>
      <c r="E247" s="92"/>
      <c r="F247" s="92"/>
      <c r="G247" s="92"/>
      <c r="H247" s="92"/>
      <c r="I247" s="92"/>
      <c r="J247" s="92"/>
      <c r="K247" s="92"/>
      <c r="L247" s="92"/>
      <c r="M247" s="93"/>
      <c r="N247" s="120">
        <v>1005</v>
      </c>
      <c r="O247" s="217"/>
      <c r="P247" s="218"/>
      <c r="Q247" s="218"/>
      <c r="R247" s="219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</row>
    <row r="248" spans="2:75" ht="14.25">
      <c r="B248" s="284"/>
      <c r="C248" s="91" t="s">
        <v>274</v>
      </c>
      <c r="D248" s="92"/>
      <c r="E248" s="92"/>
      <c r="F248" s="92"/>
      <c r="G248" s="92"/>
      <c r="H248" s="92"/>
      <c r="I248" s="92"/>
      <c r="J248" s="92"/>
      <c r="K248" s="92"/>
      <c r="L248" s="92"/>
      <c r="M248" s="93"/>
      <c r="N248" s="120">
        <v>975</v>
      </c>
      <c r="O248" s="217"/>
      <c r="P248" s="218"/>
      <c r="Q248" s="218"/>
      <c r="R248" s="219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</row>
    <row r="249" spans="2:75" ht="14.25">
      <c r="B249" s="284"/>
      <c r="C249" s="91" t="s">
        <v>275</v>
      </c>
      <c r="D249" s="92"/>
      <c r="E249" s="92"/>
      <c r="F249" s="92"/>
      <c r="G249" s="92"/>
      <c r="H249" s="92"/>
      <c r="I249" s="92"/>
      <c r="J249" s="92"/>
      <c r="K249" s="92"/>
      <c r="L249" s="92"/>
      <c r="M249" s="93"/>
      <c r="N249" s="120">
        <v>1021</v>
      </c>
      <c r="O249" s="217"/>
      <c r="P249" s="218"/>
      <c r="Q249" s="218"/>
      <c r="R249" s="219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</row>
    <row r="250" spans="2:75" ht="14.25">
      <c r="B250" s="284"/>
      <c r="C250" s="91" t="s">
        <v>276</v>
      </c>
      <c r="D250" s="92"/>
      <c r="E250" s="92"/>
      <c r="F250" s="92"/>
      <c r="G250" s="92"/>
      <c r="H250" s="92"/>
      <c r="I250" s="92"/>
      <c r="J250" s="92"/>
      <c r="K250" s="92"/>
      <c r="L250" s="92"/>
      <c r="M250" s="93"/>
      <c r="N250" s="120">
        <v>1191</v>
      </c>
      <c r="O250" s="217"/>
      <c r="P250" s="218"/>
      <c r="Q250" s="218"/>
      <c r="R250" s="219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</row>
    <row r="251" spans="2:75" ht="14.25">
      <c r="B251" s="284"/>
      <c r="C251" s="91" t="s">
        <v>277</v>
      </c>
      <c r="D251" s="92"/>
      <c r="E251" s="92"/>
      <c r="F251" s="92"/>
      <c r="G251" s="92"/>
      <c r="H251" s="92"/>
      <c r="I251" s="92"/>
      <c r="J251" s="92"/>
      <c r="K251" s="92"/>
      <c r="L251" s="92"/>
      <c r="M251" s="93"/>
      <c r="N251" s="120">
        <v>1192</v>
      </c>
      <c r="O251" s="217"/>
      <c r="P251" s="218"/>
      <c r="Q251" s="218"/>
      <c r="R251" s="219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</row>
    <row r="252" spans="2:75" ht="14.25">
      <c r="B252" s="284"/>
      <c r="C252" s="91" t="s">
        <v>278</v>
      </c>
      <c r="D252" s="92"/>
      <c r="E252" s="92"/>
      <c r="F252" s="92"/>
      <c r="G252" s="92"/>
      <c r="H252" s="92"/>
      <c r="I252" s="92"/>
      <c r="J252" s="92"/>
      <c r="K252" s="92"/>
      <c r="L252" s="92"/>
      <c r="M252" s="93"/>
      <c r="N252" s="120">
        <v>1193</v>
      </c>
      <c r="O252" s="217"/>
      <c r="P252" s="218"/>
      <c r="Q252" s="218"/>
      <c r="R252" s="219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</row>
    <row r="253" spans="2:75" ht="14.25">
      <c r="B253" s="284"/>
      <c r="C253" s="91" t="s">
        <v>279</v>
      </c>
      <c r="D253" s="92"/>
      <c r="E253" s="92"/>
      <c r="F253" s="92"/>
      <c r="G253" s="92"/>
      <c r="H253" s="92"/>
      <c r="I253" s="92"/>
      <c r="J253" s="92"/>
      <c r="K253" s="92"/>
      <c r="L253" s="92"/>
      <c r="M253" s="93"/>
      <c r="N253" s="120">
        <v>1194</v>
      </c>
      <c r="O253" s="217"/>
      <c r="P253" s="218"/>
      <c r="Q253" s="218"/>
      <c r="R253" s="219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</row>
    <row r="254" spans="2:75" ht="14.25">
      <c r="B254" s="284"/>
      <c r="C254" s="91" t="s">
        <v>280</v>
      </c>
      <c r="D254" s="92"/>
      <c r="E254" s="92"/>
      <c r="F254" s="92"/>
      <c r="G254" s="92"/>
      <c r="H254" s="92"/>
      <c r="I254" s="92"/>
      <c r="J254" s="92"/>
      <c r="K254" s="92"/>
      <c r="L254" s="92"/>
      <c r="M254" s="93"/>
      <c r="N254" s="120">
        <v>1782</v>
      </c>
      <c r="O254" s="217"/>
      <c r="P254" s="218"/>
      <c r="Q254" s="218"/>
      <c r="R254" s="219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</row>
    <row r="255" spans="2:75" ht="14.25">
      <c r="B255" s="284"/>
      <c r="C255" s="91" t="s">
        <v>281</v>
      </c>
      <c r="D255" s="92"/>
      <c r="E255" s="92"/>
      <c r="F255" s="92"/>
      <c r="G255" s="92"/>
      <c r="H255" s="92"/>
      <c r="I255" s="92"/>
      <c r="J255" s="92"/>
      <c r="K255" s="92"/>
      <c r="L255" s="92"/>
      <c r="M255" s="93"/>
      <c r="N255" s="120">
        <v>1783</v>
      </c>
      <c r="O255" s="217"/>
      <c r="P255" s="218"/>
      <c r="Q255" s="218"/>
      <c r="R255" s="219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</row>
    <row r="256" spans="2:75" ht="14.25">
      <c r="B256" s="284" t="s">
        <v>282</v>
      </c>
      <c r="C256" s="91" t="s">
        <v>283</v>
      </c>
      <c r="D256" s="92"/>
      <c r="E256" s="92"/>
      <c r="F256" s="92"/>
      <c r="G256" s="92"/>
      <c r="H256" s="92"/>
      <c r="I256" s="92"/>
      <c r="J256" s="92"/>
      <c r="K256" s="92"/>
      <c r="L256" s="92"/>
      <c r="M256" s="93"/>
      <c r="N256" s="120">
        <v>1195</v>
      </c>
      <c r="O256" s="217"/>
      <c r="P256" s="218"/>
      <c r="Q256" s="218"/>
      <c r="R256" s="219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</row>
    <row r="257" spans="1:79" ht="14.25">
      <c r="B257" s="284"/>
      <c r="C257" s="91" t="s">
        <v>284</v>
      </c>
      <c r="D257" s="92"/>
      <c r="E257" s="92"/>
      <c r="F257" s="92"/>
      <c r="G257" s="92"/>
      <c r="H257" s="92"/>
      <c r="I257" s="92"/>
      <c r="J257" s="92"/>
      <c r="K257" s="92"/>
      <c r="L257" s="92"/>
      <c r="M257" s="93"/>
      <c r="N257" s="120">
        <v>1691</v>
      </c>
      <c r="O257" s="217"/>
      <c r="P257" s="218"/>
      <c r="Q257" s="218"/>
      <c r="R257" s="219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</row>
    <row r="258" spans="1:79" ht="14.25">
      <c r="B258" s="284"/>
      <c r="C258" s="91" t="s">
        <v>285</v>
      </c>
      <c r="D258" s="92"/>
      <c r="E258" s="92"/>
      <c r="F258" s="92"/>
      <c r="G258" s="92"/>
      <c r="H258" s="92"/>
      <c r="I258" s="92"/>
      <c r="J258" s="92"/>
      <c r="K258" s="92"/>
      <c r="L258" s="92"/>
      <c r="M258" s="93"/>
      <c r="N258" s="120">
        <v>1196</v>
      </c>
      <c r="O258" s="217"/>
      <c r="P258" s="218"/>
      <c r="Q258" s="218"/>
      <c r="R258" s="219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</row>
    <row r="259" spans="1:79" ht="14.25">
      <c r="B259" s="284"/>
      <c r="C259" s="91" t="s">
        <v>286</v>
      </c>
      <c r="D259" s="92"/>
      <c r="E259" s="92"/>
      <c r="F259" s="92"/>
      <c r="G259" s="92"/>
      <c r="H259" s="92"/>
      <c r="I259" s="92"/>
      <c r="J259" s="92"/>
      <c r="K259" s="92"/>
      <c r="L259" s="92"/>
      <c r="M259" s="93"/>
      <c r="N259" s="120">
        <v>1197</v>
      </c>
      <c r="O259" s="217"/>
      <c r="P259" s="218"/>
      <c r="Q259" s="218"/>
      <c r="R259" s="219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</row>
    <row r="260" spans="1:79" ht="14.25">
      <c r="B260" s="284"/>
      <c r="C260" s="91" t="s">
        <v>287</v>
      </c>
      <c r="D260" s="92"/>
      <c r="E260" s="92"/>
      <c r="F260" s="92"/>
      <c r="G260" s="92"/>
      <c r="H260" s="92"/>
      <c r="I260" s="92"/>
      <c r="J260" s="92"/>
      <c r="K260" s="92"/>
      <c r="L260" s="92"/>
      <c r="M260" s="93"/>
      <c r="N260" s="120">
        <v>238</v>
      </c>
      <c r="O260" s="217"/>
      <c r="P260" s="218"/>
      <c r="Q260" s="218"/>
      <c r="R260" s="219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</row>
    <row r="261" spans="1:79" ht="14.25">
      <c r="B261" s="284"/>
      <c r="C261" s="91" t="s">
        <v>288</v>
      </c>
      <c r="D261" s="92"/>
      <c r="E261" s="92"/>
      <c r="F261" s="92"/>
      <c r="G261" s="92"/>
      <c r="H261" s="92"/>
      <c r="I261" s="92"/>
      <c r="J261" s="92"/>
      <c r="K261" s="92"/>
      <c r="L261" s="92"/>
      <c r="M261" s="93"/>
      <c r="N261" s="120">
        <v>1586</v>
      </c>
      <c r="O261" s="217"/>
      <c r="P261" s="218"/>
      <c r="Q261" s="218"/>
      <c r="R261" s="219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</row>
    <row r="262" spans="1:79" ht="14.25">
      <c r="B262" s="283" t="s">
        <v>289</v>
      </c>
      <c r="C262" s="91" t="s">
        <v>290</v>
      </c>
      <c r="D262" s="92"/>
      <c r="E262" s="92"/>
      <c r="F262" s="92"/>
      <c r="G262" s="92"/>
      <c r="H262" s="92"/>
      <c r="I262" s="92"/>
      <c r="J262" s="92"/>
      <c r="K262" s="92"/>
      <c r="L262" s="92"/>
      <c r="M262" s="93"/>
      <c r="N262" s="120">
        <v>1823</v>
      </c>
      <c r="O262" s="217"/>
      <c r="P262" s="218"/>
      <c r="Q262" s="218"/>
      <c r="R262" s="219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</row>
    <row r="263" spans="1:79" ht="14.25">
      <c r="B263" s="283"/>
      <c r="C263" s="91" t="s">
        <v>291</v>
      </c>
      <c r="D263" s="92"/>
      <c r="E263" s="92"/>
      <c r="F263" s="92"/>
      <c r="G263" s="92"/>
      <c r="H263" s="92"/>
      <c r="I263" s="92"/>
      <c r="J263" s="92"/>
      <c r="K263" s="92"/>
      <c r="L263" s="92"/>
      <c r="M263" s="93"/>
      <c r="N263" s="120">
        <v>1824</v>
      </c>
      <c r="O263" s="217"/>
      <c r="P263" s="218"/>
      <c r="Q263" s="218"/>
      <c r="R263" s="219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</row>
    <row r="264" spans="1:79" ht="14.25">
      <c r="B264" s="283"/>
      <c r="C264" s="91" t="s">
        <v>292</v>
      </c>
      <c r="D264" s="92"/>
      <c r="E264" s="92"/>
      <c r="F264" s="92"/>
      <c r="G264" s="92"/>
      <c r="H264" s="92"/>
      <c r="I264" s="92"/>
      <c r="J264" s="92"/>
      <c r="K264" s="92"/>
      <c r="L264" s="92"/>
      <c r="M264" s="93"/>
      <c r="N264" s="120">
        <v>1825</v>
      </c>
      <c r="O264" s="217"/>
      <c r="P264" s="218"/>
      <c r="Q264" s="218"/>
      <c r="R264" s="219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</row>
    <row r="265" spans="1:79" ht="14.25">
      <c r="B265" s="283"/>
      <c r="C265" s="91" t="s">
        <v>293</v>
      </c>
      <c r="D265" s="92"/>
      <c r="E265" s="92"/>
      <c r="F265" s="92"/>
      <c r="G265" s="92"/>
      <c r="H265" s="92"/>
      <c r="I265" s="92"/>
      <c r="J265" s="92"/>
      <c r="K265" s="92"/>
      <c r="L265" s="92"/>
      <c r="M265" s="93"/>
      <c r="N265" s="120">
        <v>1826</v>
      </c>
      <c r="O265" s="217"/>
      <c r="P265" s="218"/>
      <c r="Q265" s="218"/>
      <c r="R265" s="219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</row>
    <row r="266" spans="1:79" s="11" customFormat="1">
      <c r="A266" s="9"/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</row>
    <row r="267" spans="1:79" s="11" customFormat="1">
      <c r="A267" s="9"/>
      <c r="B267" s="272" t="s">
        <v>294</v>
      </c>
      <c r="C267" s="272"/>
      <c r="D267" s="272"/>
      <c r="E267" s="272"/>
      <c r="F267" s="272"/>
      <c r="G267" s="272"/>
      <c r="H267" s="272"/>
      <c r="I267" s="272"/>
      <c r="J267" s="272"/>
      <c r="K267" s="272"/>
      <c r="L267" s="272"/>
      <c r="M267" s="272"/>
      <c r="N267" s="272"/>
      <c r="O267" s="272"/>
      <c r="P267" s="272"/>
      <c r="Q267" s="272"/>
      <c r="R267" s="272"/>
      <c r="S267" s="272"/>
      <c r="T267" s="272"/>
      <c r="U267" s="272"/>
      <c r="V267" s="272"/>
      <c r="W267" s="272"/>
      <c r="X267" s="272"/>
      <c r="Y267" s="272"/>
      <c r="Z267" s="272"/>
      <c r="AA267" s="272"/>
      <c r="AB267" s="272"/>
      <c r="AC267" s="272"/>
      <c r="AD267" s="272"/>
      <c r="AE267" s="272"/>
      <c r="AF267" s="272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</row>
    <row r="268" spans="1:79" s="11" customFormat="1">
      <c r="A268" s="9"/>
      <c r="B268" s="272"/>
      <c r="C268" s="272"/>
      <c r="D268" s="272"/>
      <c r="E268" s="272"/>
      <c r="F268" s="272"/>
      <c r="G268" s="272"/>
      <c r="H268" s="272"/>
      <c r="I268" s="272"/>
      <c r="J268" s="272"/>
      <c r="K268" s="272"/>
      <c r="L268" s="272"/>
      <c r="M268" s="272"/>
      <c r="N268" s="272"/>
      <c r="O268" s="272"/>
      <c r="P268" s="272"/>
      <c r="Q268" s="272"/>
      <c r="R268" s="272"/>
      <c r="S268" s="272"/>
      <c r="T268" s="272"/>
      <c r="U268" s="272"/>
      <c r="V268" s="272"/>
      <c r="W268" s="272"/>
      <c r="X268" s="272"/>
      <c r="Y268" s="272"/>
      <c r="Z268" s="272"/>
      <c r="AA268" s="272"/>
      <c r="AB268" s="272"/>
      <c r="AC268" s="272"/>
      <c r="AD268" s="272"/>
      <c r="AE268" s="272"/>
      <c r="AF268" s="272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</row>
    <row r="269" spans="1:79">
      <c r="B269" s="276" t="s">
        <v>295</v>
      </c>
      <c r="C269" s="276"/>
      <c r="D269" s="276"/>
      <c r="E269" s="276"/>
      <c r="F269" s="276"/>
      <c r="G269" s="276"/>
      <c r="H269" s="276"/>
      <c r="I269" s="276"/>
      <c r="J269" s="276"/>
      <c r="K269" s="276"/>
      <c r="L269" s="276" t="s">
        <v>296</v>
      </c>
      <c r="M269" s="276"/>
      <c r="N269" s="276"/>
      <c r="O269" s="276"/>
      <c r="P269" s="276"/>
      <c r="Q269" s="276" t="s">
        <v>297</v>
      </c>
      <c r="R269" s="276"/>
      <c r="S269" s="276"/>
      <c r="T269" s="276"/>
      <c r="U269" s="276"/>
      <c r="V269" s="276" t="s">
        <v>298</v>
      </c>
      <c r="W269" s="276"/>
      <c r="X269" s="276"/>
      <c r="Y269" s="276"/>
      <c r="Z269" s="276"/>
      <c r="AA269" s="276"/>
      <c r="AB269" s="276"/>
      <c r="AC269" s="276"/>
      <c r="AD269" s="276"/>
      <c r="AE269" s="276"/>
      <c r="AF269" s="276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</row>
    <row r="270" spans="1:79">
      <c r="B270" s="276"/>
      <c r="C270" s="276"/>
      <c r="D270" s="276"/>
      <c r="E270" s="276"/>
      <c r="F270" s="276"/>
      <c r="G270" s="276"/>
      <c r="H270" s="276"/>
      <c r="I270" s="276"/>
      <c r="J270" s="276"/>
      <c r="K270" s="276"/>
      <c r="L270" s="276"/>
      <c r="M270" s="276"/>
      <c r="N270" s="276"/>
      <c r="O270" s="276"/>
      <c r="P270" s="276"/>
      <c r="Q270" s="276"/>
      <c r="R270" s="276"/>
      <c r="S270" s="276"/>
      <c r="T270" s="276"/>
      <c r="U270" s="276"/>
      <c r="V270" s="282" t="s">
        <v>299</v>
      </c>
      <c r="W270" s="282"/>
      <c r="X270" s="282"/>
      <c r="Y270" s="282"/>
      <c r="Z270" s="282"/>
      <c r="AA270" s="282" t="s">
        <v>300</v>
      </c>
      <c r="AB270" s="282"/>
      <c r="AC270" s="282"/>
      <c r="AD270" s="282"/>
      <c r="AE270" s="282"/>
      <c r="AF270" s="121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</row>
    <row r="271" spans="1:79" ht="14.25">
      <c r="B271" s="122" t="s">
        <v>301</v>
      </c>
      <c r="C271" s="123"/>
      <c r="D271" s="123"/>
      <c r="E271" s="123"/>
      <c r="F271" s="123"/>
      <c r="G271" s="123"/>
      <c r="H271" s="123"/>
      <c r="I271" s="123"/>
      <c r="J271" s="123"/>
      <c r="K271" s="124"/>
      <c r="L271" s="125">
        <v>1358</v>
      </c>
      <c r="M271" s="217"/>
      <c r="N271" s="218"/>
      <c r="O271" s="218"/>
      <c r="P271" s="219"/>
      <c r="Q271" s="125">
        <v>1359</v>
      </c>
      <c r="R271" s="217"/>
      <c r="S271" s="218"/>
      <c r="T271" s="218"/>
      <c r="U271" s="219"/>
      <c r="V271" s="125">
        <v>1360</v>
      </c>
      <c r="W271" s="217"/>
      <c r="X271" s="218"/>
      <c r="Y271" s="218"/>
      <c r="Z271" s="219"/>
      <c r="AA271" s="125">
        <v>1361</v>
      </c>
      <c r="AB271" s="217"/>
      <c r="AC271" s="218"/>
      <c r="AD271" s="218"/>
      <c r="AE271" s="219"/>
      <c r="AF271" s="126" t="s">
        <v>14</v>
      </c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</row>
    <row r="272" spans="1:79" ht="14.25">
      <c r="B272" s="122" t="s">
        <v>302</v>
      </c>
      <c r="C272" s="123"/>
      <c r="D272" s="123"/>
      <c r="E272" s="123"/>
      <c r="F272" s="123"/>
      <c r="G272" s="123"/>
      <c r="H272" s="123"/>
      <c r="I272" s="123"/>
      <c r="J272" s="123"/>
      <c r="K272" s="124"/>
      <c r="L272" s="125">
        <v>1184</v>
      </c>
      <c r="M272" s="217"/>
      <c r="N272" s="218"/>
      <c r="O272" s="218"/>
      <c r="P272" s="219"/>
      <c r="Q272" s="125">
        <v>1362</v>
      </c>
      <c r="R272" s="217"/>
      <c r="S272" s="218"/>
      <c r="T272" s="218"/>
      <c r="U272" s="219"/>
      <c r="V272" s="125">
        <v>1363</v>
      </c>
      <c r="W272" s="217"/>
      <c r="X272" s="218"/>
      <c r="Y272" s="218"/>
      <c r="Z272" s="219"/>
      <c r="AA272" s="125">
        <v>1364</v>
      </c>
      <c r="AB272" s="217"/>
      <c r="AC272" s="218"/>
      <c r="AD272" s="218"/>
      <c r="AE272" s="219"/>
      <c r="AF272" s="126" t="s">
        <v>45</v>
      </c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</row>
    <row r="273" spans="1:85" ht="14.25">
      <c r="B273" s="122" t="s">
        <v>303</v>
      </c>
      <c r="C273" s="123"/>
      <c r="D273" s="123"/>
      <c r="E273" s="123"/>
      <c r="F273" s="123"/>
      <c r="G273" s="123"/>
      <c r="H273" s="123"/>
      <c r="I273" s="123"/>
      <c r="J273" s="123"/>
      <c r="K273" s="124"/>
      <c r="L273" s="125">
        <v>1365</v>
      </c>
      <c r="M273" s="217"/>
      <c r="N273" s="218"/>
      <c r="O273" s="218"/>
      <c r="P273" s="219"/>
      <c r="Q273" s="125">
        <v>1366</v>
      </c>
      <c r="R273" s="217"/>
      <c r="S273" s="218"/>
      <c r="T273" s="218"/>
      <c r="U273" s="219"/>
      <c r="V273" s="125">
        <v>1367</v>
      </c>
      <c r="W273" s="217"/>
      <c r="X273" s="218"/>
      <c r="Y273" s="218"/>
      <c r="Z273" s="219"/>
      <c r="AA273" s="127"/>
      <c r="AB273" s="128"/>
      <c r="AC273" s="128"/>
      <c r="AD273" s="128"/>
      <c r="AE273" s="129"/>
      <c r="AF273" s="126" t="s">
        <v>14</v>
      </c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</row>
    <row r="274" spans="1:85" ht="14.25">
      <c r="B274" s="122" t="s">
        <v>302</v>
      </c>
      <c r="C274" s="123"/>
      <c r="D274" s="123"/>
      <c r="E274" s="123"/>
      <c r="F274" s="123"/>
      <c r="G274" s="123"/>
      <c r="H274" s="123"/>
      <c r="I274" s="123"/>
      <c r="J274" s="123"/>
      <c r="K274" s="124"/>
      <c r="L274" s="125">
        <v>1185</v>
      </c>
      <c r="M274" s="217"/>
      <c r="N274" s="218"/>
      <c r="O274" s="218"/>
      <c r="P274" s="219"/>
      <c r="Q274" s="125">
        <v>1369</v>
      </c>
      <c r="R274" s="217"/>
      <c r="S274" s="218"/>
      <c r="T274" s="218"/>
      <c r="U274" s="219"/>
      <c r="V274" s="125">
        <v>1370</v>
      </c>
      <c r="W274" s="217"/>
      <c r="X274" s="218"/>
      <c r="Y274" s="218"/>
      <c r="Z274" s="219"/>
      <c r="AA274" s="127"/>
      <c r="AB274" s="128"/>
      <c r="AC274" s="128"/>
      <c r="AD274" s="128"/>
      <c r="AE274" s="129"/>
      <c r="AF274" s="126" t="s">
        <v>45</v>
      </c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</row>
    <row r="275" spans="1:85" ht="14.25">
      <c r="B275" s="122" t="s">
        <v>304</v>
      </c>
      <c r="C275" s="123"/>
      <c r="D275" s="123"/>
      <c r="E275" s="123"/>
      <c r="F275" s="123"/>
      <c r="G275" s="123"/>
      <c r="H275" s="123"/>
      <c r="I275" s="123"/>
      <c r="J275" s="123"/>
      <c r="K275" s="124"/>
      <c r="L275" s="125">
        <v>1096</v>
      </c>
      <c r="M275" s="217">
        <f>+$M$271-$M$272+$M$273-$M$274</f>
        <v>0</v>
      </c>
      <c r="N275" s="218"/>
      <c r="O275" s="218"/>
      <c r="P275" s="219"/>
      <c r="Q275" s="125">
        <v>1097</v>
      </c>
      <c r="R275" s="217">
        <f>+$R$271-$R$272+$R$273-$R$274</f>
        <v>0</v>
      </c>
      <c r="S275" s="218"/>
      <c r="T275" s="218"/>
      <c r="U275" s="219"/>
      <c r="V275" s="125">
        <v>1106</v>
      </c>
      <c r="W275" s="217">
        <f>+$W$271-$W$272+$W$273-$W$274</f>
        <v>0</v>
      </c>
      <c r="X275" s="218"/>
      <c r="Y275" s="218"/>
      <c r="Z275" s="219"/>
      <c r="AA275" s="130">
        <v>1372</v>
      </c>
      <c r="AB275" s="217">
        <f>+$AB$271-$AB$272</f>
        <v>0</v>
      </c>
      <c r="AC275" s="218"/>
      <c r="AD275" s="218"/>
      <c r="AE275" s="219"/>
      <c r="AF275" s="126" t="s">
        <v>50</v>
      </c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</row>
    <row r="276" spans="1:85" s="11" customFormat="1">
      <c r="A276" s="9"/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</row>
    <row r="277" spans="1:85" s="11" customFormat="1">
      <c r="A277" s="9"/>
      <c r="B277" s="281" t="s">
        <v>305</v>
      </c>
      <c r="C277" s="281"/>
      <c r="D277" s="281"/>
      <c r="E277" s="281"/>
      <c r="F277" s="281"/>
      <c r="G277" s="281"/>
      <c r="H277" s="281"/>
      <c r="I277" s="281"/>
      <c r="J277" s="281"/>
      <c r="K277" s="281"/>
      <c r="L277" s="281"/>
      <c r="M277" s="281"/>
      <c r="N277" s="281"/>
      <c r="O277" s="281"/>
      <c r="P277" s="281"/>
      <c r="Q277" s="281"/>
      <c r="R277" s="281"/>
      <c r="S277" s="281"/>
      <c r="T277" s="281"/>
      <c r="U277" s="281"/>
      <c r="V277" s="281"/>
      <c r="W277" s="281"/>
      <c r="X277" s="281"/>
      <c r="Y277" s="281"/>
      <c r="Z277" s="281"/>
      <c r="AA277" s="281"/>
      <c r="AB277" s="281"/>
      <c r="AC277" s="281"/>
      <c r="AD277" s="281"/>
      <c r="AE277" s="281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</row>
    <row r="278" spans="1:85" s="11" customFormat="1">
      <c r="A278" s="9"/>
      <c r="B278" s="281"/>
      <c r="C278" s="281"/>
      <c r="D278" s="281"/>
      <c r="E278" s="281"/>
      <c r="F278" s="281"/>
      <c r="G278" s="281"/>
      <c r="H278" s="281"/>
      <c r="I278" s="281"/>
      <c r="J278" s="281"/>
      <c r="K278" s="281"/>
      <c r="L278" s="281"/>
      <c r="M278" s="281"/>
      <c r="N278" s="281"/>
      <c r="O278" s="281"/>
      <c r="P278" s="281"/>
      <c r="Q278" s="281"/>
      <c r="R278" s="281"/>
      <c r="S278" s="281"/>
      <c r="T278" s="281"/>
      <c r="U278" s="281"/>
      <c r="V278" s="281"/>
      <c r="W278" s="281"/>
      <c r="X278" s="281"/>
      <c r="Y278" s="281"/>
      <c r="Z278" s="281"/>
      <c r="AA278" s="281"/>
      <c r="AB278" s="281"/>
      <c r="AC278" s="281"/>
      <c r="AD278" s="281"/>
      <c r="AE278" s="281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</row>
    <row r="279" spans="1:85" s="61" customFormat="1">
      <c r="A279" s="55"/>
      <c r="B279" s="280" t="s">
        <v>306</v>
      </c>
      <c r="C279" s="279" t="s">
        <v>295</v>
      </c>
      <c r="D279" s="279"/>
      <c r="E279" s="279"/>
      <c r="F279" s="279"/>
      <c r="G279" s="279"/>
      <c r="H279" s="279"/>
      <c r="I279" s="279"/>
      <c r="J279" s="279"/>
      <c r="K279" s="279"/>
      <c r="L279" s="279"/>
      <c r="M279" s="279"/>
      <c r="N279" s="279"/>
      <c r="O279" s="279"/>
      <c r="P279" s="279"/>
      <c r="Q279" s="276" t="s">
        <v>307</v>
      </c>
      <c r="R279" s="276"/>
      <c r="S279" s="276"/>
      <c r="T279" s="276"/>
      <c r="U279" s="276"/>
      <c r="V279" s="276" t="s">
        <v>308</v>
      </c>
      <c r="W279" s="276"/>
      <c r="X279" s="276"/>
      <c r="Y279" s="276"/>
      <c r="Z279" s="276"/>
      <c r="AA279" s="276" t="s">
        <v>309</v>
      </c>
      <c r="AB279" s="276"/>
      <c r="AC279" s="276"/>
      <c r="AD279" s="276"/>
      <c r="AE279" s="276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  <c r="BD279" s="60"/>
      <c r="BE279" s="60"/>
      <c r="BF279" s="60"/>
      <c r="BG279" s="60"/>
      <c r="BH279" s="60"/>
      <c r="BI279" s="60"/>
      <c r="BJ279" s="60"/>
      <c r="BK279" s="60"/>
      <c r="BL279" s="60"/>
      <c r="BM279" s="60"/>
      <c r="BN279" s="60"/>
      <c r="BO279" s="60"/>
      <c r="BP279" s="60"/>
      <c r="BQ279" s="60"/>
      <c r="BR279" s="60"/>
      <c r="BS279" s="60"/>
      <c r="BT279" s="60"/>
      <c r="BU279" s="60"/>
      <c r="BV279" s="60"/>
      <c r="BW279" s="60"/>
      <c r="BX279" s="60"/>
      <c r="BY279" s="60"/>
      <c r="BZ279" s="60"/>
      <c r="CA279" s="60"/>
      <c r="CB279" s="60"/>
      <c r="CC279" s="60"/>
      <c r="CD279" s="60"/>
      <c r="CE279" s="60"/>
      <c r="CF279" s="60"/>
      <c r="CG279" s="60"/>
    </row>
    <row r="280" spans="1:85" ht="14.25">
      <c r="B280" s="280"/>
      <c r="C280" s="91" t="s">
        <v>310</v>
      </c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3"/>
      <c r="Q280" s="125">
        <v>994</v>
      </c>
      <c r="R280" s="217"/>
      <c r="S280" s="218"/>
      <c r="T280" s="218"/>
      <c r="U280" s="219"/>
      <c r="V280" s="125">
        <v>876</v>
      </c>
      <c r="W280" s="217"/>
      <c r="X280" s="218"/>
      <c r="Y280" s="218"/>
      <c r="Z280" s="219"/>
      <c r="AA280" s="125">
        <v>898</v>
      </c>
      <c r="AB280" s="217"/>
      <c r="AC280" s="218"/>
      <c r="AD280" s="218"/>
      <c r="AE280" s="219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</row>
    <row r="281" spans="1:85" ht="14.25">
      <c r="B281" s="280"/>
      <c r="C281" s="91" t="s">
        <v>311</v>
      </c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3"/>
      <c r="Q281" s="125">
        <v>986</v>
      </c>
      <c r="R281" s="217"/>
      <c r="S281" s="218"/>
      <c r="T281" s="218"/>
      <c r="U281" s="219"/>
      <c r="V281" s="125">
        <v>990</v>
      </c>
      <c r="W281" s="217"/>
      <c r="X281" s="218"/>
      <c r="Y281" s="218"/>
      <c r="Z281" s="219"/>
      <c r="AA281" s="125">
        <v>373</v>
      </c>
      <c r="AB281" s="217"/>
      <c r="AC281" s="218"/>
      <c r="AD281" s="218"/>
      <c r="AE281" s="219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</row>
    <row r="282" spans="1:85" ht="14.25">
      <c r="B282" s="280"/>
      <c r="C282" s="91" t="s">
        <v>312</v>
      </c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3"/>
      <c r="Q282" s="125">
        <v>987</v>
      </c>
      <c r="R282" s="217"/>
      <c r="S282" s="218"/>
      <c r="T282" s="218"/>
      <c r="U282" s="219"/>
      <c r="V282" s="125">
        <v>991</v>
      </c>
      <c r="W282" s="217"/>
      <c r="X282" s="218"/>
      <c r="Y282" s="218"/>
      <c r="Z282" s="219"/>
      <c r="AA282" s="125">
        <v>382</v>
      </c>
      <c r="AB282" s="217"/>
      <c r="AC282" s="218"/>
      <c r="AD282" s="218"/>
      <c r="AE282" s="219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</row>
    <row r="283" spans="1:85" ht="14.25">
      <c r="B283" s="280"/>
      <c r="C283" s="91" t="s">
        <v>313</v>
      </c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3"/>
      <c r="Q283" s="125">
        <v>988</v>
      </c>
      <c r="R283" s="217"/>
      <c r="S283" s="218"/>
      <c r="T283" s="218"/>
      <c r="U283" s="219"/>
      <c r="V283" s="125">
        <v>1001</v>
      </c>
      <c r="W283" s="217"/>
      <c r="X283" s="218"/>
      <c r="Y283" s="218"/>
      <c r="Z283" s="219"/>
      <c r="AA283" s="125">
        <v>761</v>
      </c>
      <c r="AB283" s="217"/>
      <c r="AC283" s="218"/>
      <c r="AD283" s="218"/>
      <c r="AE283" s="219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</row>
    <row r="284" spans="1:85" ht="14.25">
      <c r="B284" s="280"/>
      <c r="C284" s="91" t="s">
        <v>314</v>
      </c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3"/>
      <c r="Q284" s="125">
        <v>792</v>
      </c>
      <c r="R284" s="217"/>
      <c r="S284" s="218"/>
      <c r="T284" s="218"/>
      <c r="U284" s="219"/>
      <c r="V284" s="125">
        <v>794</v>
      </c>
      <c r="W284" s="217"/>
      <c r="X284" s="218"/>
      <c r="Y284" s="218"/>
      <c r="Z284" s="219"/>
      <c r="AA284" s="125">
        <v>773</v>
      </c>
      <c r="AB284" s="217"/>
      <c r="AC284" s="218"/>
      <c r="AD284" s="218"/>
      <c r="AE284" s="219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</row>
    <row r="285" spans="1:85" ht="14.25">
      <c r="B285" s="280"/>
      <c r="C285" s="91" t="s">
        <v>315</v>
      </c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3"/>
      <c r="Q285" s="91"/>
      <c r="R285" s="92"/>
      <c r="S285" s="92"/>
      <c r="T285" s="92"/>
      <c r="U285" s="93"/>
      <c r="V285" s="91"/>
      <c r="W285" s="92"/>
      <c r="X285" s="92"/>
      <c r="Y285" s="92"/>
      <c r="Z285" s="93"/>
      <c r="AA285" s="125">
        <v>365</v>
      </c>
      <c r="AB285" s="217"/>
      <c r="AC285" s="218"/>
      <c r="AD285" s="218"/>
      <c r="AE285" s="219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</row>
    <row r="286" spans="1:85" ht="14.25">
      <c r="B286" s="280"/>
      <c r="C286" s="91" t="s">
        <v>316</v>
      </c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3"/>
      <c r="Q286" s="91"/>
      <c r="R286" s="92"/>
      <c r="S286" s="92"/>
      <c r="T286" s="92"/>
      <c r="U286" s="93"/>
      <c r="V286" s="91"/>
      <c r="W286" s="92"/>
      <c r="X286" s="92"/>
      <c r="Y286" s="92"/>
      <c r="Z286" s="93"/>
      <c r="AA286" s="125">
        <v>366</v>
      </c>
      <c r="AB286" s="217"/>
      <c r="AC286" s="218"/>
      <c r="AD286" s="218"/>
      <c r="AE286" s="219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</row>
    <row r="287" spans="1:85" ht="14.25">
      <c r="B287" s="280"/>
      <c r="C287" s="91" t="s">
        <v>317</v>
      </c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3"/>
      <c r="Q287" s="91"/>
      <c r="R287" s="92"/>
      <c r="S287" s="92"/>
      <c r="T287" s="92"/>
      <c r="U287" s="93"/>
      <c r="V287" s="91"/>
      <c r="W287" s="92"/>
      <c r="X287" s="92"/>
      <c r="Y287" s="92"/>
      <c r="Z287" s="93"/>
      <c r="AA287" s="125">
        <v>392</v>
      </c>
      <c r="AB287" s="217"/>
      <c r="AC287" s="218"/>
      <c r="AD287" s="218"/>
      <c r="AE287" s="219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</row>
    <row r="288" spans="1:85" ht="14.25">
      <c r="B288" s="280"/>
      <c r="C288" s="91" t="s">
        <v>318</v>
      </c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3"/>
      <c r="Q288" s="91"/>
      <c r="R288" s="92"/>
      <c r="S288" s="92"/>
      <c r="T288" s="92"/>
      <c r="U288" s="93"/>
      <c r="V288" s="91"/>
      <c r="W288" s="92"/>
      <c r="X288" s="92"/>
      <c r="Y288" s="92"/>
      <c r="Z288" s="93"/>
      <c r="AA288" s="125">
        <v>1153</v>
      </c>
      <c r="AB288" s="217"/>
      <c r="AC288" s="218"/>
      <c r="AD288" s="218"/>
      <c r="AE288" s="219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</row>
    <row r="289" spans="1:85" ht="14.25">
      <c r="B289" s="280"/>
      <c r="C289" s="91" t="s">
        <v>319</v>
      </c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3"/>
      <c r="Q289" s="91"/>
      <c r="R289" s="92"/>
      <c r="S289" s="92"/>
      <c r="T289" s="92"/>
      <c r="U289" s="93"/>
      <c r="V289" s="91"/>
      <c r="W289" s="92"/>
      <c r="X289" s="92"/>
      <c r="Y289" s="92"/>
      <c r="Z289" s="93"/>
      <c r="AA289" s="125">
        <v>984</v>
      </c>
      <c r="AB289" s="217"/>
      <c r="AC289" s="218"/>
      <c r="AD289" s="218"/>
      <c r="AE289" s="219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</row>
    <row r="290" spans="1:85" ht="14.25">
      <c r="B290" s="280" t="s">
        <v>320</v>
      </c>
      <c r="C290" s="37" t="s">
        <v>321</v>
      </c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91"/>
      <c r="R290" s="92"/>
      <c r="S290" s="92"/>
      <c r="T290" s="92"/>
      <c r="U290" s="93"/>
      <c r="V290" s="91"/>
      <c r="W290" s="92"/>
      <c r="X290" s="92"/>
      <c r="Y290" s="92"/>
      <c r="Z290" s="93"/>
      <c r="AA290" s="125">
        <v>839</v>
      </c>
      <c r="AB290" s="217"/>
      <c r="AC290" s="218"/>
      <c r="AD290" s="218"/>
      <c r="AE290" s="219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</row>
    <row r="291" spans="1:85" ht="14.25">
      <c r="B291" s="280"/>
      <c r="C291" s="91" t="s">
        <v>322</v>
      </c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3"/>
      <c r="Q291" s="125">
        <v>989</v>
      </c>
      <c r="R291" s="217"/>
      <c r="S291" s="218"/>
      <c r="T291" s="218"/>
      <c r="U291" s="219"/>
      <c r="V291" s="125">
        <v>993</v>
      </c>
      <c r="W291" s="217"/>
      <c r="X291" s="218"/>
      <c r="Y291" s="218"/>
      <c r="Z291" s="219"/>
      <c r="AA291" s="125">
        <v>384</v>
      </c>
      <c r="AB291" s="217"/>
      <c r="AC291" s="218"/>
      <c r="AD291" s="218"/>
      <c r="AE291" s="219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</row>
    <row r="292" spans="1:85" ht="14.25">
      <c r="B292" s="280"/>
      <c r="C292" s="91" t="s">
        <v>323</v>
      </c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3"/>
      <c r="V292" s="125">
        <v>815</v>
      </c>
      <c r="W292" s="217"/>
      <c r="X292" s="218"/>
      <c r="Y292" s="218"/>
      <c r="Z292" s="219"/>
      <c r="AA292" s="125">
        <v>390</v>
      </c>
      <c r="AB292" s="217"/>
      <c r="AC292" s="218"/>
      <c r="AD292" s="218"/>
      <c r="AE292" s="219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</row>
    <row r="293" spans="1:85" ht="14.25">
      <c r="B293" s="280"/>
      <c r="C293" s="91" t="s">
        <v>324</v>
      </c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3"/>
      <c r="V293" s="125">
        <v>741</v>
      </c>
      <c r="W293" s="217"/>
      <c r="X293" s="218"/>
      <c r="Y293" s="218"/>
      <c r="Z293" s="219"/>
      <c r="AA293" s="125">
        <v>742</v>
      </c>
      <c r="AB293" s="217"/>
      <c r="AC293" s="218"/>
      <c r="AD293" s="218"/>
      <c r="AE293" s="219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</row>
    <row r="294" spans="1:85" ht="14.25">
      <c r="B294" s="280"/>
      <c r="C294" s="91" t="s">
        <v>325</v>
      </c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3"/>
      <c r="AA294" s="125">
        <v>841</v>
      </c>
      <c r="AB294" s="217"/>
      <c r="AC294" s="218"/>
      <c r="AD294" s="218"/>
      <c r="AE294" s="219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</row>
    <row r="295" spans="1:85" ht="14.25">
      <c r="B295" s="280"/>
      <c r="C295" s="91" t="s">
        <v>326</v>
      </c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3"/>
      <c r="AA295" s="125">
        <v>855</v>
      </c>
      <c r="AB295" s="217"/>
      <c r="AC295" s="218"/>
      <c r="AD295" s="218"/>
      <c r="AE295" s="219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</row>
    <row r="296" spans="1:85" ht="14.25" customHeight="1">
      <c r="B296" s="131" t="s">
        <v>327</v>
      </c>
      <c r="C296" s="132" t="s">
        <v>328</v>
      </c>
      <c r="D296" s="132"/>
      <c r="E296" s="132"/>
      <c r="F296" s="132"/>
      <c r="G296" s="130">
        <v>828</v>
      </c>
      <c r="H296" s="217"/>
      <c r="I296" s="218"/>
      <c r="J296" s="218"/>
      <c r="K296" s="219"/>
      <c r="L296" s="132" t="s">
        <v>329</v>
      </c>
      <c r="M296" s="133"/>
      <c r="N296" s="133"/>
      <c r="O296" s="133"/>
      <c r="P296" s="133"/>
      <c r="Q296" s="125">
        <v>830</v>
      </c>
      <c r="R296" s="217"/>
      <c r="S296" s="218"/>
      <c r="T296" s="218"/>
      <c r="U296" s="219"/>
      <c r="V296" s="132" t="s">
        <v>330</v>
      </c>
      <c r="W296" s="133"/>
      <c r="X296" s="133"/>
      <c r="Y296" s="133"/>
      <c r="Z296" s="133"/>
      <c r="AA296" s="125">
        <v>829</v>
      </c>
      <c r="AB296" s="217"/>
      <c r="AC296" s="218"/>
      <c r="AD296" s="218"/>
      <c r="AE296" s="219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</row>
    <row r="297" spans="1:85" s="61" customFormat="1">
      <c r="A297" s="55"/>
      <c r="B297" s="278" t="s">
        <v>331</v>
      </c>
      <c r="C297" s="279" t="s">
        <v>295</v>
      </c>
      <c r="D297" s="279"/>
      <c r="E297" s="279"/>
      <c r="F297" s="279"/>
      <c r="G297" s="279"/>
      <c r="H297" s="279"/>
      <c r="I297" s="279"/>
      <c r="J297" s="279"/>
      <c r="K297" s="279"/>
      <c r="L297" s="279"/>
      <c r="M297" s="279"/>
      <c r="N297" s="279"/>
      <c r="O297" s="279"/>
      <c r="P297" s="279"/>
      <c r="Q297" s="276" t="s">
        <v>307</v>
      </c>
      <c r="R297" s="276"/>
      <c r="S297" s="276"/>
      <c r="T297" s="276"/>
      <c r="U297" s="276"/>
      <c r="V297" s="276" t="s">
        <v>308</v>
      </c>
      <c r="W297" s="276"/>
      <c r="X297" s="276"/>
      <c r="Y297" s="276"/>
      <c r="Z297" s="276"/>
      <c r="AA297" s="56"/>
      <c r="AB297" s="57"/>
      <c r="AC297" s="57"/>
      <c r="AD297" s="57"/>
      <c r="AE297" s="59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  <c r="BL297" s="60"/>
      <c r="BM297" s="60"/>
      <c r="BN297" s="60"/>
      <c r="BO297" s="60"/>
      <c r="BP297" s="60"/>
      <c r="BQ297" s="60"/>
      <c r="BR297" s="60"/>
      <c r="BS297" s="60"/>
      <c r="BT297" s="60"/>
      <c r="BU297" s="60"/>
      <c r="BV297" s="60"/>
      <c r="BW297" s="60"/>
      <c r="BX297" s="60"/>
      <c r="BY297" s="60"/>
      <c r="BZ297" s="60"/>
      <c r="CA297" s="60"/>
      <c r="CB297" s="60"/>
      <c r="CC297" s="60"/>
      <c r="CD297" s="60"/>
      <c r="CE297" s="60"/>
      <c r="CF297" s="60"/>
      <c r="CG297" s="60"/>
    </row>
    <row r="298" spans="1:85" ht="14.25">
      <c r="B298" s="278"/>
      <c r="C298" s="91" t="s">
        <v>332</v>
      </c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3"/>
      <c r="Q298" s="125">
        <v>772</v>
      </c>
      <c r="R298" s="217"/>
      <c r="S298" s="218"/>
      <c r="T298" s="218"/>
      <c r="U298" s="219"/>
      <c r="V298" s="125">
        <v>811</v>
      </c>
      <c r="W298" s="217"/>
      <c r="X298" s="218"/>
      <c r="Y298" s="218"/>
      <c r="Z298" s="219"/>
      <c r="AA298" s="13"/>
      <c r="AB298" s="14"/>
      <c r="AC298" s="14"/>
      <c r="AD298" s="14"/>
      <c r="AE298" s="15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</row>
    <row r="299" spans="1:85" ht="14.25">
      <c r="B299" s="278"/>
      <c r="C299" s="91" t="s">
        <v>333</v>
      </c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3"/>
      <c r="Q299" s="125">
        <v>873</v>
      </c>
      <c r="R299" s="217"/>
      <c r="S299" s="218"/>
      <c r="T299" s="218"/>
      <c r="U299" s="219"/>
      <c r="V299" s="125">
        <v>1002</v>
      </c>
      <c r="W299" s="217"/>
      <c r="X299" s="218"/>
      <c r="Y299" s="218"/>
      <c r="Z299" s="219"/>
      <c r="AA299" s="13"/>
      <c r="AB299" s="14"/>
      <c r="AC299" s="14"/>
      <c r="AD299" s="14"/>
      <c r="AE299" s="15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</row>
    <row r="300" spans="1:85" ht="14.25">
      <c r="B300" s="278"/>
      <c r="C300" s="91" t="s">
        <v>334</v>
      </c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3"/>
      <c r="Q300" s="125">
        <v>1120</v>
      </c>
      <c r="R300" s="217"/>
      <c r="S300" s="218"/>
      <c r="T300" s="218"/>
      <c r="U300" s="219"/>
      <c r="V300" s="125">
        <v>1121</v>
      </c>
      <c r="W300" s="217"/>
      <c r="X300" s="218"/>
      <c r="Y300" s="218"/>
      <c r="Z300" s="219"/>
      <c r="AA300" s="13"/>
      <c r="AB300" s="14"/>
      <c r="AC300" s="14"/>
      <c r="AD300" s="14"/>
      <c r="AE300" s="15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</row>
    <row r="301" spans="1:85" ht="14.25">
      <c r="B301" s="278"/>
      <c r="C301" s="91" t="s">
        <v>335</v>
      </c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3"/>
      <c r="Q301" s="125">
        <v>1122</v>
      </c>
      <c r="R301" s="217"/>
      <c r="S301" s="218"/>
      <c r="T301" s="218"/>
      <c r="U301" s="219"/>
      <c r="V301" s="125">
        <v>1124</v>
      </c>
      <c r="W301" s="217"/>
      <c r="X301" s="218"/>
      <c r="Y301" s="218"/>
      <c r="Z301" s="219"/>
      <c r="AA301" s="13"/>
      <c r="AB301" s="14"/>
      <c r="AC301" s="14"/>
      <c r="AD301" s="14"/>
      <c r="AE301" s="15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</row>
    <row r="302" spans="1:85" ht="14.25">
      <c r="B302" s="278"/>
      <c r="C302" s="91" t="s">
        <v>336</v>
      </c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3"/>
      <c r="Q302" s="125">
        <v>1838</v>
      </c>
      <c r="R302" s="217"/>
      <c r="S302" s="218"/>
      <c r="T302" s="218"/>
      <c r="U302" s="219"/>
      <c r="V302" s="125">
        <v>1839</v>
      </c>
      <c r="W302" s="217"/>
      <c r="X302" s="218"/>
      <c r="Y302" s="218"/>
      <c r="Z302" s="219"/>
      <c r="AA302" s="13"/>
      <c r="AB302" s="14"/>
      <c r="AC302" s="14"/>
      <c r="AD302" s="14"/>
      <c r="AE302" s="15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</row>
    <row r="303" spans="1:85" ht="14.25">
      <c r="B303" s="278"/>
      <c r="C303" s="91" t="s">
        <v>337</v>
      </c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3"/>
      <c r="Q303" s="125">
        <v>1775</v>
      </c>
      <c r="R303" s="217"/>
      <c r="S303" s="218"/>
      <c r="T303" s="218"/>
      <c r="U303" s="219"/>
      <c r="V303" s="13"/>
      <c r="W303" s="14"/>
      <c r="X303" s="14"/>
      <c r="Y303" s="14"/>
      <c r="Z303" s="15"/>
      <c r="AA303" s="13"/>
      <c r="AB303" s="14"/>
      <c r="AC303" s="14"/>
      <c r="AD303" s="14"/>
      <c r="AE303" s="15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</row>
    <row r="304" spans="1:85" ht="14.25">
      <c r="B304" s="278"/>
      <c r="C304" s="134" t="s">
        <v>338</v>
      </c>
      <c r="D304" s="135"/>
      <c r="E304" s="135"/>
      <c r="F304" s="135"/>
      <c r="G304" s="135"/>
      <c r="H304" s="135"/>
      <c r="I304" s="135"/>
      <c r="J304" s="135"/>
      <c r="K304" s="135"/>
      <c r="L304" s="135"/>
      <c r="M304" s="135"/>
      <c r="N304" s="135"/>
      <c r="O304" s="135"/>
      <c r="P304" s="136"/>
      <c r="Q304" s="137">
        <v>1911</v>
      </c>
      <c r="R304" s="232"/>
      <c r="S304" s="233"/>
      <c r="T304" s="233"/>
      <c r="U304" s="234"/>
      <c r="V304" s="32"/>
      <c r="W304" s="33"/>
      <c r="X304" s="33"/>
      <c r="Y304" s="33"/>
      <c r="Z304" s="34"/>
      <c r="AA304" s="32"/>
      <c r="AB304" s="33"/>
      <c r="AC304" s="33"/>
      <c r="AD304" s="33"/>
      <c r="AE304" s="34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</row>
    <row r="305" spans="1:92" s="61" customFormat="1">
      <c r="A305" s="55"/>
      <c r="B305" s="275" t="s">
        <v>339</v>
      </c>
      <c r="C305" s="275"/>
      <c r="D305" s="275"/>
      <c r="E305" s="275"/>
      <c r="F305" s="275"/>
      <c r="G305" s="275"/>
      <c r="H305" s="275"/>
      <c r="I305" s="275"/>
      <c r="J305" s="275"/>
      <c r="K305" s="275"/>
      <c r="L305" s="275"/>
      <c r="M305" s="275"/>
      <c r="N305" s="275"/>
      <c r="O305" s="275"/>
      <c r="P305" s="275"/>
      <c r="Q305" s="276" t="s">
        <v>340</v>
      </c>
      <c r="R305" s="276"/>
      <c r="S305" s="276"/>
      <c r="T305" s="276"/>
      <c r="U305" s="276"/>
      <c r="V305" s="277" t="s">
        <v>341</v>
      </c>
      <c r="W305" s="277"/>
      <c r="X305" s="277"/>
      <c r="Y305" s="277"/>
      <c r="Z305" s="277"/>
      <c r="AA305" s="276" t="s">
        <v>251</v>
      </c>
      <c r="AB305" s="276"/>
      <c r="AC305" s="276"/>
      <c r="AD305" s="276"/>
      <c r="AE305" s="276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  <c r="BM305" s="60"/>
      <c r="BN305" s="60"/>
      <c r="BO305" s="60"/>
      <c r="BP305" s="60"/>
      <c r="BQ305" s="60"/>
      <c r="BR305" s="60"/>
      <c r="BS305" s="60"/>
      <c r="BT305" s="60"/>
      <c r="BU305" s="60"/>
      <c r="BV305" s="60"/>
      <c r="BW305" s="60"/>
      <c r="BX305" s="60"/>
      <c r="BY305" s="60"/>
      <c r="BZ305" s="60"/>
      <c r="CA305" s="60"/>
      <c r="CB305" s="60"/>
      <c r="CC305" s="60"/>
      <c r="CD305" s="60"/>
      <c r="CE305" s="60"/>
      <c r="CF305" s="60"/>
      <c r="CG305" s="60"/>
    </row>
    <row r="306" spans="1:92" ht="14.25">
      <c r="B306" s="275"/>
      <c r="C306" s="275"/>
      <c r="D306" s="275"/>
      <c r="E306" s="275"/>
      <c r="F306" s="275"/>
      <c r="G306" s="275"/>
      <c r="H306" s="275"/>
      <c r="I306" s="275"/>
      <c r="J306" s="275"/>
      <c r="K306" s="275"/>
      <c r="L306" s="275"/>
      <c r="M306" s="275"/>
      <c r="N306" s="275"/>
      <c r="O306" s="275"/>
      <c r="P306" s="275"/>
      <c r="Q306" s="125">
        <v>999</v>
      </c>
      <c r="R306" s="217"/>
      <c r="S306" s="218"/>
      <c r="T306" s="218"/>
      <c r="U306" s="219"/>
      <c r="V306" s="125">
        <v>998</v>
      </c>
      <c r="W306" s="217"/>
      <c r="X306" s="218"/>
      <c r="Y306" s="218"/>
      <c r="Z306" s="219"/>
      <c r="AA306" s="125">
        <v>953</v>
      </c>
      <c r="AB306" s="217"/>
      <c r="AC306" s="218"/>
      <c r="AD306" s="218"/>
      <c r="AE306" s="219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</row>
    <row r="307" spans="1:92" s="11" customFormat="1">
      <c r="A307" s="9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</row>
    <row r="308" spans="1:92" s="11" customFormat="1">
      <c r="A308" s="9"/>
      <c r="B308" s="272" t="s">
        <v>342</v>
      </c>
      <c r="C308" s="272"/>
      <c r="D308" s="272"/>
      <c r="E308" s="272"/>
      <c r="F308" s="272"/>
      <c r="G308" s="272"/>
      <c r="H308" s="272"/>
      <c r="I308" s="272"/>
      <c r="J308" s="272"/>
      <c r="K308" s="272"/>
      <c r="L308" s="272"/>
      <c r="M308" s="272"/>
      <c r="N308" s="272"/>
      <c r="O308" s="272"/>
      <c r="P308" s="272"/>
      <c r="Q308" s="272"/>
      <c r="R308" s="272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</row>
    <row r="309" spans="1:92" s="11" customFormat="1">
      <c r="A309" s="9"/>
      <c r="B309" s="272"/>
      <c r="C309" s="272"/>
      <c r="D309" s="272"/>
      <c r="E309" s="272"/>
      <c r="F309" s="272"/>
      <c r="G309" s="272"/>
      <c r="H309" s="272"/>
      <c r="I309" s="272"/>
      <c r="J309" s="272"/>
      <c r="K309" s="272"/>
      <c r="L309" s="272"/>
      <c r="M309" s="272"/>
      <c r="N309" s="272"/>
      <c r="O309" s="272"/>
      <c r="P309" s="272"/>
      <c r="Q309" s="272"/>
      <c r="R309" s="272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</row>
    <row r="310" spans="1:92" ht="14.25">
      <c r="B310" s="96" t="s">
        <v>343</v>
      </c>
      <c r="C310" s="97"/>
      <c r="D310" s="97"/>
      <c r="E310" s="97"/>
      <c r="F310" s="97"/>
      <c r="G310" s="97"/>
      <c r="H310" s="97"/>
      <c r="I310" s="97"/>
      <c r="J310" s="97"/>
      <c r="K310" s="97"/>
      <c r="L310" s="98"/>
      <c r="M310" s="120">
        <v>1160</v>
      </c>
      <c r="N310" s="217"/>
      <c r="O310" s="218"/>
      <c r="P310" s="218"/>
      <c r="Q310" s="219"/>
      <c r="R310" s="126" t="s">
        <v>14</v>
      </c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</row>
    <row r="311" spans="1:92" ht="14.25">
      <c r="B311" s="96" t="s">
        <v>344</v>
      </c>
      <c r="C311" s="97"/>
      <c r="D311" s="97"/>
      <c r="E311" s="97"/>
      <c r="F311" s="97"/>
      <c r="G311" s="97"/>
      <c r="H311" s="97"/>
      <c r="I311" s="97"/>
      <c r="J311" s="97"/>
      <c r="K311" s="97"/>
      <c r="L311" s="98"/>
      <c r="M311" s="120">
        <v>1163</v>
      </c>
      <c r="N311" s="217"/>
      <c r="O311" s="218"/>
      <c r="P311" s="218"/>
      <c r="Q311" s="219"/>
      <c r="R311" s="126" t="s">
        <v>45</v>
      </c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</row>
    <row r="312" spans="1:92" ht="14.25">
      <c r="B312" s="96" t="s">
        <v>345</v>
      </c>
      <c r="C312" s="97"/>
      <c r="D312" s="97"/>
      <c r="E312" s="97"/>
      <c r="F312" s="97"/>
      <c r="G312" s="97"/>
      <c r="H312" s="97"/>
      <c r="I312" s="97"/>
      <c r="J312" s="97"/>
      <c r="K312" s="97"/>
      <c r="L312" s="98"/>
      <c r="M312" s="120">
        <v>1164</v>
      </c>
      <c r="N312" s="217"/>
      <c r="O312" s="218"/>
      <c r="P312" s="218"/>
      <c r="Q312" s="219"/>
      <c r="R312" s="126" t="s">
        <v>45</v>
      </c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</row>
    <row r="313" spans="1:92" ht="14.25">
      <c r="B313" s="96" t="s">
        <v>346</v>
      </c>
      <c r="C313" s="97"/>
      <c r="D313" s="97"/>
      <c r="E313" s="97"/>
      <c r="F313" s="97"/>
      <c r="G313" s="97"/>
      <c r="H313" s="97"/>
      <c r="I313" s="97"/>
      <c r="J313" s="97"/>
      <c r="K313" s="97"/>
      <c r="L313" s="98"/>
      <c r="M313" s="120">
        <v>1166</v>
      </c>
      <c r="N313" s="217"/>
      <c r="O313" s="218"/>
      <c r="P313" s="218"/>
      <c r="Q313" s="219"/>
      <c r="R313" s="126" t="s">
        <v>14</v>
      </c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</row>
    <row r="314" spans="1:92" ht="14.25">
      <c r="B314" s="96" t="s">
        <v>347</v>
      </c>
      <c r="C314" s="97"/>
      <c r="D314" s="97"/>
      <c r="E314" s="97"/>
      <c r="F314" s="97"/>
      <c r="G314" s="97"/>
      <c r="H314" s="97"/>
      <c r="I314" s="97"/>
      <c r="J314" s="97"/>
      <c r="K314" s="97"/>
      <c r="L314" s="98"/>
      <c r="M314" s="120">
        <v>1168</v>
      </c>
      <c r="N314" s="217">
        <f>+$N$310-$N$311-$N$312+N313</f>
        <v>0</v>
      </c>
      <c r="O314" s="218"/>
      <c r="P314" s="218"/>
      <c r="Q314" s="219"/>
      <c r="R314" s="126" t="s">
        <v>50</v>
      </c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</row>
    <row r="315" spans="1:92" ht="14.25">
      <c r="B315" s="96" t="s">
        <v>348</v>
      </c>
      <c r="C315" s="97"/>
      <c r="D315" s="97"/>
      <c r="E315" s="97"/>
      <c r="F315" s="97"/>
      <c r="G315" s="97"/>
      <c r="H315" s="97"/>
      <c r="I315" s="97"/>
      <c r="J315" s="97"/>
      <c r="K315" s="97"/>
      <c r="L315" s="98"/>
      <c r="M315" s="120">
        <v>1169</v>
      </c>
      <c r="N315" s="217">
        <v>0</v>
      </c>
      <c r="O315" s="218"/>
      <c r="P315" s="218"/>
      <c r="Q315" s="219"/>
      <c r="R315" s="126" t="s">
        <v>50</v>
      </c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</row>
    <row r="316" spans="1:92" ht="14.25">
      <c r="B316" s="96" t="s">
        <v>349</v>
      </c>
      <c r="C316" s="97"/>
      <c r="D316" s="97"/>
      <c r="E316" s="97"/>
      <c r="F316" s="97"/>
      <c r="G316" s="97"/>
      <c r="H316" s="97"/>
      <c r="I316" s="97"/>
      <c r="J316" s="97"/>
      <c r="K316" s="97"/>
      <c r="L316" s="98"/>
      <c r="M316" s="120">
        <v>1170</v>
      </c>
      <c r="N316" s="217">
        <v>0</v>
      </c>
      <c r="O316" s="218"/>
      <c r="P316" s="218"/>
      <c r="Q316" s="219"/>
      <c r="R316" s="126" t="s">
        <v>50</v>
      </c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</row>
    <row r="317" spans="1:92" ht="14.25">
      <c r="B317" s="96" t="s">
        <v>350</v>
      </c>
      <c r="C317" s="97"/>
      <c r="D317" s="97"/>
      <c r="E317" s="97"/>
      <c r="F317" s="97"/>
      <c r="G317" s="97"/>
      <c r="H317" s="97"/>
      <c r="I317" s="97"/>
      <c r="J317" s="97"/>
      <c r="K317" s="97"/>
      <c r="L317" s="98"/>
      <c r="M317" s="120">
        <v>1171</v>
      </c>
      <c r="N317" s="217"/>
      <c r="O317" s="218"/>
      <c r="P317" s="218"/>
      <c r="Q317" s="219"/>
      <c r="R317" s="126" t="s">
        <v>14</v>
      </c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</row>
    <row r="318" spans="1:92" ht="14.25">
      <c r="B318" s="96" t="s">
        <v>351</v>
      </c>
      <c r="C318" s="97"/>
      <c r="D318" s="97"/>
      <c r="E318" s="97"/>
      <c r="F318" s="97"/>
      <c r="G318" s="97"/>
      <c r="H318" s="97"/>
      <c r="I318" s="97"/>
      <c r="J318" s="97"/>
      <c r="K318" s="97"/>
      <c r="L318" s="98"/>
      <c r="M318" s="120">
        <v>1172</v>
      </c>
      <c r="N318" s="217"/>
      <c r="O318" s="218"/>
      <c r="P318" s="218"/>
      <c r="Q318" s="219"/>
      <c r="R318" s="126" t="s">
        <v>45</v>
      </c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</row>
    <row r="319" spans="1:92" ht="14.25">
      <c r="B319" s="96" t="s">
        <v>352</v>
      </c>
      <c r="C319" s="97"/>
      <c r="D319" s="97"/>
      <c r="E319" s="97"/>
      <c r="F319" s="97"/>
      <c r="G319" s="97"/>
      <c r="H319" s="97"/>
      <c r="I319" s="97"/>
      <c r="J319" s="97"/>
      <c r="K319" s="97"/>
      <c r="L319" s="98"/>
      <c r="M319" s="120">
        <v>1173</v>
      </c>
      <c r="N319" s="217"/>
      <c r="O319" s="218"/>
      <c r="P319" s="218"/>
      <c r="Q319" s="219"/>
      <c r="R319" s="126" t="s">
        <v>14</v>
      </c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</row>
    <row r="320" spans="1:92" ht="14.25">
      <c r="B320" s="91" t="s">
        <v>353</v>
      </c>
      <c r="C320" s="92"/>
      <c r="D320" s="92"/>
      <c r="E320" s="92"/>
      <c r="F320" s="92"/>
      <c r="G320" s="92"/>
      <c r="H320" s="92"/>
      <c r="I320" s="92"/>
      <c r="J320" s="92"/>
      <c r="K320" s="92"/>
      <c r="L320" s="93"/>
      <c r="M320" s="120">
        <v>1174</v>
      </c>
      <c r="N320" s="217">
        <f>+$N$317-$N$318+$N$319</f>
        <v>0</v>
      </c>
      <c r="O320" s="218"/>
      <c r="P320" s="218"/>
      <c r="Q320" s="219"/>
      <c r="R320" s="126" t="s">
        <v>50</v>
      </c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</row>
    <row r="321" spans="1:92" s="11" customFormat="1">
      <c r="A321" s="9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P321" s="116"/>
      <c r="Q321" s="116"/>
      <c r="R321" s="116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</row>
    <row r="322" spans="1:92" s="11" customFormat="1">
      <c r="A322" s="9"/>
      <c r="B322" s="272" t="s">
        <v>354</v>
      </c>
      <c r="C322" s="272"/>
      <c r="D322" s="272"/>
      <c r="E322" s="272"/>
      <c r="F322" s="272"/>
      <c r="G322" s="272"/>
      <c r="H322" s="272"/>
      <c r="I322" s="272"/>
      <c r="J322" s="272"/>
      <c r="K322" s="272"/>
      <c r="L322" s="272"/>
      <c r="M322" s="272"/>
      <c r="N322" s="272"/>
      <c r="O322" s="272"/>
      <c r="P322" s="272"/>
      <c r="Q322" s="272"/>
      <c r="R322" s="272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</row>
    <row r="323" spans="1:92" s="11" customFormat="1">
      <c r="A323" s="9"/>
      <c r="B323" s="272"/>
      <c r="C323" s="272"/>
      <c r="D323" s="272"/>
      <c r="E323" s="272"/>
      <c r="F323" s="272"/>
      <c r="G323" s="272"/>
      <c r="H323" s="272"/>
      <c r="I323" s="272"/>
      <c r="J323" s="272"/>
      <c r="K323" s="272"/>
      <c r="L323" s="272"/>
      <c r="M323" s="272"/>
      <c r="N323" s="272"/>
      <c r="O323" s="272"/>
      <c r="P323" s="272"/>
      <c r="Q323" s="272"/>
      <c r="R323" s="272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</row>
    <row r="324" spans="1:92" ht="15">
      <c r="B324" s="91" t="s">
        <v>355</v>
      </c>
      <c r="C324" s="92"/>
      <c r="D324" s="92"/>
      <c r="E324" s="92"/>
      <c r="F324" s="92"/>
      <c r="G324" s="92"/>
      <c r="H324" s="92"/>
      <c r="I324" s="92"/>
      <c r="J324" s="92"/>
      <c r="K324" s="92"/>
      <c r="L324" s="93"/>
      <c r="M324" s="120">
        <v>940</v>
      </c>
      <c r="N324" s="217"/>
      <c r="O324" s="218"/>
      <c r="P324" s="218"/>
      <c r="Q324" s="219"/>
      <c r="R324" s="138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</row>
    <row r="325" spans="1:92" ht="14.25">
      <c r="B325" s="91" t="s">
        <v>356</v>
      </c>
      <c r="C325" s="92"/>
      <c r="D325" s="92"/>
      <c r="E325" s="92"/>
      <c r="F325" s="92"/>
      <c r="G325" s="92"/>
      <c r="H325" s="92"/>
      <c r="I325" s="92"/>
      <c r="J325" s="92"/>
      <c r="K325" s="92"/>
      <c r="L325" s="93"/>
      <c r="M325" s="120">
        <v>938</v>
      </c>
      <c r="N325" s="217"/>
      <c r="O325" s="218"/>
      <c r="P325" s="218"/>
      <c r="Q325" s="219"/>
      <c r="R325" s="126" t="s">
        <v>14</v>
      </c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</row>
    <row r="326" spans="1:92" ht="14.25">
      <c r="B326" s="91" t="s">
        <v>357</v>
      </c>
      <c r="C326" s="92"/>
      <c r="D326" s="92"/>
      <c r="E326" s="92"/>
      <c r="F326" s="92"/>
      <c r="G326" s="92"/>
      <c r="H326" s="92"/>
      <c r="I326" s="92"/>
      <c r="J326" s="92"/>
      <c r="K326" s="92"/>
      <c r="L326" s="93"/>
      <c r="M326" s="120">
        <v>949</v>
      </c>
      <c r="N326" s="217"/>
      <c r="O326" s="218"/>
      <c r="P326" s="218"/>
      <c r="Q326" s="219"/>
      <c r="R326" s="126" t="s">
        <v>14</v>
      </c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</row>
    <row r="327" spans="1:92" ht="14.25">
      <c r="B327" s="91" t="s">
        <v>358</v>
      </c>
      <c r="C327" s="92"/>
      <c r="D327" s="92"/>
      <c r="E327" s="92"/>
      <c r="F327" s="92"/>
      <c r="G327" s="92"/>
      <c r="H327" s="92"/>
      <c r="I327" s="92"/>
      <c r="J327" s="92"/>
      <c r="K327" s="92"/>
      <c r="L327" s="93"/>
      <c r="M327" s="120">
        <v>950</v>
      </c>
      <c r="N327" s="217"/>
      <c r="O327" s="218"/>
      <c r="P327" s="218"/>
      <c r="Q327" s="219"/>
      <c r="R327" s="126" t="s">
        <v>45</v>
      </c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</row>
    <row r="328" spans="1:92" ht="14.25">
      <c r="B328" s="91" t="s">
        <v>359</v>
      </c>
      <c r="C328" s="92"/>
      <c r="D328" s="92"/>
      <c r="E328" s="92"/>
      <c r="F328" s="92"/>
      <c r="G328" s="92"/>
      <c r="H328" s="92"/>
      <c r="I328" s="92"/>
      <c r="J328" s="92"/>
      <c r="K328" s="92"/>
      <c r="L328" s="93"/>
      <c r="M328" s="120">
        <v>1066</v>
      </c>
      <c r="N328" s="217">
        <f>+$N$325+$N$326-$N$327</f>
        <v>0</v>
      </c>
      <c r="O328" s="218"/>
      <c r="P328" s="218"/>
      <c r="Q328" s="219"/>
      <c r="R328" s="126" t="s">
        <v>50</v>
      </c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</row>
    <row r="329" spans="1:92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</row>
    <row r="330" spans="1:92" s="11" customFormat="1">
      <c r="A330" s="9"/>
      <c r="B330" s="274" t="s">
        <v>360</v>
      </c>
      <c r="C330" s="274"/>
      <c r="D330" s="274"/>
      <c r="E330" s="274"/>
      <c r="F330" s="274"/>
      <c r="G330" s="274"/>
      <c r="H330" s="274"/>
      <c r="I330" s="274"/>
      <c r="J330" s="274"/>
      <c r="K330" s="274"/>
      <c r="L330" s="274"/>
      <c r="M330" s="274"/>
      <c r="N330" s="274"/>
      <c r="O330" s="274"/>
      <c r="P330" s="274"/>
      <c r="Q330" s="274"/>
      <c r="R330" s="274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</row>
    <row r="331" spans="1:92" s="11" customFormat="1">
      <c r="A331" s="9"/>
      <c r="B331" s="274"/>
      <c r="C331" s="274"/>
      <c r="D331" s="274"/>
      <c r="E331" s="274"/>
      <c r="F331" s="274"/>
      <c r="G331" s="274"/>
      <c r="H331" s="274"/>
      <c r="I331" s="274"/>
      <c r="J331" s="274"/>
      <c r="K331" s="274"/>
      <c r="L331" s="274"/>
      <c r="M331" s="274"/>
      <c r="N331" s="274"/>
      <c r="O331" s="274"/>
      <c r="P331" s="274"/>
      <c r="Q331" s="274"/>
      <c r="R331" s="274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</row>
    <row r="332" spans="1:92" ht="14.25">
      <c r="B332" s="99" t="s">
        <v>361</v>
      </c>
      <c r="C332" s="99"/>
      <c r="D332" s="99"/>
      <c r="E332" s="99"/>
      <c r="F332" s="99"/>
      <c r="G332" s="99"/>
      <c r="H332" s="99"/>
      <c r="I332" s="99"/>
      <c r="J332" s="99"/>
      <c r="K332" s="99"/>
      <c r="L332" s="99"/>
      <c r="M332" s="139">
        <v>884</v>
      </c>
      <c r="N332" s="217"/>
      <c r="O332" s="218"/>
      <c r="P332" s="218"/>
      <c r="Q332" s="219"/>
      <c r="R332" s="14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</row>
    <row r="333" spans="1:92" ht="14.25">
      <c r="B333" s="99" t="s">
        <v>362</v>
      </c>
      <c r="C333" s="99"/>
      <c r="D333" s="99"/>
      <c r="E333" s="99"/>
      <c r="F333" s="99"/>
      <c r="G333" s="99"/>
      <c r="H333" s="99"/>
      <c r="I333" s="99"/>
      <c r="J333" s="99"/>
      <c r="K333" s="99"/>
      <c r="L333" s="99"/>
      <c r="M333" s="139">
        <v>885</v>
      </c>
      <c r="N333" s="217"/>
      <c r="O333" s="218"/>
      <c r="P333" s="218"/>
      <c r="Q333" s="219"/>
      <c r="R333" s="14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</row>
    <row r="334" spans="1:92" ht="14.25">
      <c r="B334" s="99" t="s">
        <v>363</v>
      </c>
      <c r="C334" s="99"/>
      <c r="D334" s="99"/>
      <c r="E334" s="99"/>
      <c r="F334" s="99"/>
      <c r="G334" s="99"/>
      <c r="H334" s="99"/>
      <c r="I334" s="99"/>
      <c r="J334" s="99"/>
      <c r="K334" s="99"/>
      <c r="L334" s="99"/>
      <c r="M334" s="139">
        <v>886</v>
      </c>
      <c r="N334" s="217"/>
      <c r="O334" s="218"/>
      <c r="P334" s="218"/>
      <c r="Q334" s="219"/>
      <c r="R334" s="14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</row>
    <row r="335" spans="1:92" ht="14.25">
      <c r="B335" s="99" t="s">
        <v>364</v>
      </c>
      <c r="C335" s="99"/>
      <c r="D335" s="99"/>
      <c r="E335" s="99"/>
      <c r="F335" s="99"/>
      <c r="G335" s="99"/>
      <c r="H335" s="99"/>
      <c r="I335" s="99"/>
      <c r="J335" s="99"/>
      <c r="K335" s="99"/>
      <c r="L335" s="99"/>
      <c r="M335" s="139">
        <v>985</v>
      </c>
      <c r="N335" s="217"/>
      <c r="O335" s="218"/>
      <c r="P335" s="218"/>
      <c r="Q335" s="219"/>
      <c r="R335" s="14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</row>
    <row r="336" spans="1:92" ht="14.25">
      <c r="B336" s="91" t="s">
        <v>365</v>
      </c>
      <c r="C336" s="92"/>
      <c r="D336" s="92"/>
      <c r="E336" s="92"/>
      <c r="F336" s="92"/>
      <c r="G336" s="92"/>
      <c r="H336" s="92"/>
      <c r="I336" s="92"/>
      <c r="J336" s="92"/>
      <c r="K336" s="92"/>
      <c r="L336" s="93"/>
      <c r="M336" s="139">
        <v>887</v>
      </c>
      <c r="N336" s="217"/>
      <c r="O336" s="218"/>
      <c r="P336" s="218"/>
      <c r="Q336" s="219"/>
      <c r="R336" s="14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</row>
    <row r="337" spans="1:92" s="11" customFormat="1">
      <c r="A337" s="9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</row>
    <row r="338" spans="1:92" s="11" customFormat="1">
      <c r="A338" s="9"/>
      <c r="B338" s="272" t="s">
        <v>366</v>
      </c>
      <c r="C338" s="272"/>
      <c r="D338" s="272"/>
      <c r="E338" s="272"/>
      <c r="F338" s="272"/>
      <c r="G338" s="272"/>
      <c r="H338" s="272"/>
      <c r="I338" s="272"/>
      <c r="J338" s="272"/>
      <c r="K338" s="272"/>
      <c r="L338" s="272"/>
      <c r="M338" s="272"/>
      <c r="N338" s="272"/>
      <c r="O338" s="272"/>
      <c r="P338" s="272"/>
      <c r="Q338" s="272"/>
      <c r="R338" s="272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</row>
    <row r="339" spans="1:92" s="11" customFormat="1">
      <c r="A339" s="9"/>
      <c r="B339" s="272"/>
      <c r="C339" s="272"/>
      <c r="D339" s="272"/>
      <c r="E339" s="272"/>
      <c r="F339" s="272"/>
      <c r="G339" s="272"/>
      <c r="H339" s="272"/>
      <c r="I339" s="272"/>
      <c r="J339" s="272"/>
      <c r="K339" s="272"/>
      <c r="L339" s="272"/>
      <c r="M339" s="272"/>
      <c r="N339" s="272"/>
      <c r="O339" s="272"/>
      <c r="P339" s="272"/>
      <c r="Q339" s="272"/>
      <c r="R339" s="272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</row>
    <row r="340" spans="1:92" ht="14.25">
      <c r="B340" s="273" t="s">
        <v>367</v>
      </c>
      <c r="C340" s="96" t="s">
        <v>368</v>
      </c>
      <c r="D340" s="97"/>
      <c r="E340" s="97"/>
      <c r="F340" s="97"/>
      <c r="G340" s="97"/>
      <c r="H340" s="97"/>
      <c r="I340" s="97"/>
      <c r="J340" s="97"/>
      <c r="K340" s="97"/>
      <c r="L340" s="98"/>
      <c r="M340" s="119">
        <v>1657</v>
      </c>
      <c r="N340" s="217"/>
      <c r="O340" s="218"/>
      <c r="P340" s="218"/>
      <c r="Q340" s="219"/>
      <c r="R340" s="141" t="s">
        <v>14</v>
      </c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</row>
    <row r="341" spans="1:92" ht="14.25">
      <c r="B341" s="271"/>
      <c r="C341" s="96" t="s">
        <v>369</v>
      </c>
      <c r="D341" s="97"/>
      <c r="E341" s="97"/>
      <c r="F341" s="97"/>
      <c r="G341" s="97"/>
      <c r="H341" s="97"/>
      <c r="I341" s="97"/>
      <c r="J341" s="97"/>
      <c r="K341" s="97"/>
      <c r="L341" s="98"/>
      <c r="M341" s="120">
        <v>1658</v>
      </c>
      <c r="N341" s="217"/>
      <c r="O341" s="218"/>
      <c r="P341" s="218"/>
      <c r="Q341" s="219"/>
      <c r="R341" s="142" t="s">
        <v>14</v>
      </c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</row>
    <row r="342" spans="1:92" ht="14.25">
      <c r="B342" s="271"/>
      <c r="C342" s="96" t="s">
        <v>370</v>
      </c>
      <c r="D342" s="97"/>
      <c r="E342" s="97"/>
      <c r="F342" s="97"/>
      <c r="G342" s="97"/>
      <c r="H342" s="97"/>
      <c r="I342" s="97"/>
      <c r="J342" s="97"/>
      <c r="K342" s="97"/>
      <c r="L342" s="98"/>
      <c r="M342" s="120">
        <v>1659</v>
      </c>
      <c r="N342" s="217"/>
      <c r="O342" s="218"/>
      <c r="P342" s="218"/>
      <c r="Q342" s="219"/>
      <c r="R342" s="142" t="s">
        <v>14</v>
      </c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</row>
    <row r="343" spans="1:92" ht="14.25">
      <c r="B343" s="271"/>
      <c r="C343" s="96" t="s">
        <v>371</v>
      </c>
      <c r="D343" s="97"/>
      <c r="E343" s="97"/>
      <c r="F343" s="97"/>
      <c r="G343" s="97"/>
      <c r="H343" s="97"/>
      <c r="I343" s="97"/>
      <c r="J343" s="97"/>
      <c r="K343" s="97"/>
      <c r="L343" s="98"/>
      <c r="M343" s="120">
        <v>1660</v>
      </c>
      <c r="N343" s="217"/>
      <c r="O343" s="218"/>
      <c r="P343" s="218"/>
      <c r="Q343" s="219"/>
      <c r="R343" s="142" t="s">
        <v>14</v>
      </c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</row>
    <row r="344" spans="1:92" ht="14.25">
      <c r="B344" s="271"/>
      <c r="C344" s="96" t="s">
        <v>372</v>
      </c>
      <c r="D344" s="97"/>
      <c r="E344" s="97"/>
      <c r="F344" s="97"/>
      <c r="G344" s="97"/>
      <c r="H344" s="97"/>
      <c r="I344" s="97"/>
      <c r="J344" s="97"/>
      <c r="K344" s="97"/>
      <c r="L344" s="98"/>
      <c r="M344" s="120">
        <v>1661</v>
      </c>
      <c r="N344" s="217"/>
      <c r="O344" s="218"/>
      <c r="P344" s="218"/>
      <c r="Q344" s="219"/>
      <c r="R344" s="142" t="s">
        <v>45</v>
      </c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</row>
    <row r="345" spans="1:92" ht="14.25">
      <c r="B345" s="271"/>
      <c r="C345" s="96" t="s">
        <v>373</v>
      </c>
      <c r="D345" s="97"/>
      <c r="E345" s="97"/>
      <c r="F345" s="97"/>
      <c r="G345" s="97"/>
      <c r="H345" s="97"/>
      <c r="I345" s="97"/>
      <c r="J345" s="97"/>
      <c r="K345" s="97"/>
      <c r="L345" s="98"/>
      <c r="M345" s="120">
        <v>1662</v>
      </c>
      <c r="N345" s="217"/>
      <c r="O345" s="218"/>
      <c r="P345" s="218"/>
      <c r="Q345" s="219"/>
      <c r="R345" s="142" t="s">
        <v>45</v>
      </c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</row>
    <row r="346" spans="1:92" ht="14.25">
      <c r="B346" s="271"/>
      <c r="C346" s="96" t="s">
        <v>374</v>
      </c>
      <c r="D346" s="97"/>
      <c r="E346" s="97"/>
      <c r="F346" s="97"/>
      <c r="G346" s="97"/>
      <c r="H346" s="97"/>
      <c r="I346" s="97"/>
      <c r="J346" s="97"/>
      <c r="K346" s="97"/>
      <c r="L346" s="98"/>
      <c r="M346" s="120">
        <v>1140</v>
      </c>
      <c r="N346" s="217"/>
      <c r="O346" s="218"/>
      <c r="P346" s="218"/>
      <c r="Q346" s="219"/>
      <c r="R346" s="142" t="s">
        <v>45</v>
      </c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</row>
    <row r="347" spans="1:92" ht="14.25">
      <c r="B347" s="271"/>
      <c r="C347" s="96" t="s">
        <v>375</v>
      </c>
      <c r="D347" s="97"/>
      <c r="E347" s="97"/>
      <c r="F347" s="97"/>
      <c r="G347" s="97"/>
      <c r="H347" s="97"/>
      <c r="I347" s="97"/>
      <c r="J347" s="97"/>
      <c r="K347" s="97"/>
      <c r="L347" s="98"/>
      <c r="M347" s="120">
        <v>1663</v>
      </c>
      <c r="N347" s="217"/>
      <c r="O347" s="218"/>
      <c r="P347" s="218"/>
      <c r="Q347" s="219"/>
      <c r="R347" s="142" t="s">
        <v>45</v>
      </c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</row>
    <row r="348" spans="1:92" ht="14.25">
      <c r="B348" s="271"/>
      <c r="C348" s="96" t="s">
        <v>376</v>
      </c>
      <c r="D348" s="97"/>
      <c r="E348" s="97"/>
      <c r="F348" s="97"/>
      <c r="G348" s="97"/>
      <c r="H348" s="97"/>
      <c r="I348" s="97"/>
      <c r="J348" s="97"/>
      <c r="K348" s="97"/>
      <c r="L348" s="98"/>
      <c r="M348" s="120">
        <v>1664</v>
      </c>
      <c r="N348" s="217"/>
      <c r="O348" s="218"/>
      <c r="P348" s="218"/>
      <c r="Q348" s="219"/>
      <c r="R348" s="142" t="s">
        <v>45</v>
      </c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</row>
    <row r="349" spans="1:92" ht="14.25">
      <c r="B349" s="271"/>
      <c r="C349" s="96" t="s">
        <v>377</v>
      </c>
      <c r="D349" s="97"/>
      <c r="E349" s="97"/>
      <c r="F349" s="97"/>
      <c r="G349" s="97"/>
      <c r="H349" s="97"/>
      <c r="I349" s="97"/>
      <c r="J349" s="97"/>
      <c r="K349" s="97"/>
      <c r="L349" s="98"/>
      <c r="M349" s="120">
        <v>1665</v>
      </c>
      <c r="N349" s="217"/>
      <c r="O349" s="218"/>
      <c r="P349" s="218"/>
      <c r="Q349" s="219"/>
      <c r="R349" s="142" t="s">
        <v>45</v>
      </c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</row>
    <row r="350" spans="1:92" ht="14.25">
      <c r="B350" s="271"/>
      <c r="C350" s="96" t="s">
        <v>378</v>
      </c>
      <c r="D350" s="97"/>
      <c r="E350" s="97"/>
      <c r="F350" s="97"/>
      <c r="G350" s="97"/>
      <c r="H350" s="97"/>
      <c r="I350" s="97"/>
      <c r="J350" s="97"/>
      <c r="K350" s="97"/>
      <c r="L350" s="98"/>
      <c r="M350" s="120">
        <v>1666</v>
      </c>
      <c r="N350" s="217"/>
      <c r="O350" s="218"/>
      <c r="P350" s="218"/>
      <c r="Q350" s="219"/>
      <c r="R350" s="142" t="s">
        <v>45</v>
      </c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</row>
    <row r="351" spans="1:92" ht="14.25">
      <c r="B351" s="271"/>
      <c r="C351" s="96" t="s">
        <v>379</v>
      </c>
      <c r="D351" s="97"/>
      <c r="E351" s="97"/>
      <c r="F351" s="97"/>
      <c r="G351" s="97"/>
      <c r="H351" s="97"/>
      <c r="I351" s="97"/>
      <c r="J351" s="97"/>
      <c r="K351" s="97"/>
      <c r="L351" s="98"/>
      <c r="M351" s="120">
        <v>1667</v>
      </c>
      <c r="N351" s="217"/>
      <c r="O351" s="218"/>
      <c r="P351" s="218"/>
      <c r="Q351" s="219"/>
      <c r="R351" s="142" t="s">
        <v>45</v>
      </c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</row>
    <row r="352" spans="1:92" ht="14.25">
      <c r="B352" s="271"/>
      <c r="C352" s="96" t="s">
        <v>380</v>
      </c>
      <c r="D352" s="97"/>
      <c r="E352" s="97"/>
      <c r="F352" s="97"/>
      <c r="G352" s="97"/>
      <c r="H352" s="97"/>
      <c r="I352" s="97"/>
      <c r="J352" s="97"/>
      <c r="K352" s="97"/>
      <c r="L352" s="98"/>
      <c r="M352" s="120">
        <v>1668</v>
      </c>
      <c r="N352" s="217"/>
      <c r="O352" s="218"/>
      <c r="P352" s="218"/>
      <c r="Q352" s="219"/>
      <c r="R352" s="142" t="s">
        <v>45</v>
      </c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</row>
    <row r="353" spans="2:92" ht="14.25">
      <c r="B353" s="271"/>
      <c r="C353" s="96" t="s">
        <v>381</v>
      </c>
      <c r="D353" s="97"/>
      <c r="E353" s="97"/>
      <c r="F353" s="97"/>
      <c r="G353" s="97"/>
      <c r="H353" s="97"/>
      <c r="I353" s="97"/>
      <c r="J353" s="97"/>
      <c r="K353" s="97"/>
      <c r="L353" s="98"/>
      <c r="M353" s="120">
        <v>1141</v>
      </c>
      <c r="N353" s="217"/>
      <c r="O353" s="218"/>
      <c r="P353" s="218"/>
      <c r="Q353" s="219"/>
      <c r="R353" s="142" t="s">
        <v>45</v>
      </c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</row>
    <row r="354" spans="2:92" ht="14.25">
      <c r="B354" s="271"/>
      <c r="C354" s="96" t="s">
        <v>382</v>
      </c>
      <c r="D354" s="97"/>
      <c r="E354" s="97"/>
      <c r="F354" s="97"/>
      <c r="G354" s="97"/>
      <c r="H354" s="97"/>
      <c r="I354" s="97"/>
      <c r="J354" s="97"/>
      <c r="K354" s="97"/>
      <c r="L354" s="98"/>
      <c r="M354" s="120">
        <v>1142</v>
      </c>
      <c r="N354" s="217"/>
      <c r="O354" s="218"/>
      <c r="P354" s="218"/>
      <c r="Q354" s="219"/>
      <c r="R354" s="142" t="s">
        <v>45</v>
      </c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</row>
    <row r="355" spans="2:92" ht="14.25">
      <c r="B355" s="271"/>
      <c r="C355" s="96" t="s">
        <v>383</v>
      </c>
      <c r="D355" s="97"/>
      <c r="E355" s="97"/>
      <c r="F355" s="97"/>
      <c r="G355" s="97"/>
      <c r="H355" s="97"/>
      <c r="I355" s="97"/>
      <c r="J355" s="97"/>
      <c r="K355" s="97"/>
      <c r="L355" s="98"/>
      <c r="M355" s="120">
        <v>1669</v>
      </c>
      <c r="N355" s="217"/>
      <c r="O355" s="218"/>
      <c r="P355" s="218"/>
      <c r="Q355" s="219"/>
      <c r="R355" s="142" t="s">
        <v>45</v>
      </c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</row>
    <row r="356" spans="2:92" ht="14.25">
      <c r="B356" s="271"/>
      <c r="C356" s="96" t="s">
        <v>384</v>
      </c>
      <c r="D356" s="97"/>
      <c r="E356" s="97"/>
      <c r="F356" s="97"/>
      <c r="G356" s="97"/>
      <c r="H356" s="97"/>
      <c r="I356" s="97"/>
      <c r="J356" s="97"/>
      <c r="K356" s="97"/>
      <c r="L356" s="98"/>
      <c r="M356" s="120">
        <v>1670</v>
      </c>
      <c r="N356" s="217"/>
      <c r="O356" s="218"/>
      <c r="P356" s="218"/>
      <c r="Q356" s="219"/>
      <c r="R356" s="142" t="s">
        <v>45</v>
      </c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</row>
    <row r="357" spans="2:92" ht="14.25">
      <c r="B357" s="271"/>
      <c r="C357" s="96" t="s">
        <v>385</v>
      </c>
      <c r="D357" s="97"/>
      <c r="E357" s="97"/>
      <c r="F357" s="97"/>
      <c r="G357" s="97"/>
      <c r="H357" s="97"/>
      <c r="I357" s="97"/>
      <c r="J357" s="97"/>
      <c r="K357" s="97"/>
      <c r="L357" s="98"/>
      <c r="M357" s="120">
        <v>1671</v>
      </c>
      <c r="N357" s="217"/>
      <c r="O357" s="218"/>
      <c r="P357" s="218"/>
      <c r="Q357" s="219"/>
      <c r="R357" s="142" t="s">
        <v>45</v>
      </c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</row>
    <row r="358" spans="2:92" ht="14.25">
      <c r="B358" s="271"/>
      <c r="C358" s="96" t="s">
        <v>367</v>
      </c>
      <c r="D358" s="97"/>
      <c r="E358" s="97"/>
      <c r="F358" s="97"/>
      <c r="G358" s="97"/>
      <c r="H358" s="97"/>
      <c r="I358" s="97"/>
      <c r="J358" s="97"/>
      <c r="K358" s="97"/>
      <c r="L358" s="98"/>
      <c r="M358" s="120">
        <v>1672</v>
      </c>
      <c r="N358" s="217">
        <f>+SUM($N$340:$Q$343)-SUM($N$344:$Q$357)</f>
        <v>0</v>
      </c>
      <c r="O358" s="218"/>
      <c r="P358" s="218"/>
      <c r="Q358" s="219"/>
      <c r="R358" s="77" t="s">
        <v>50</v>
      </c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</row>
    <row r="359" spans="2:92" ht="14.25">
      <c r="B359" s="271" t="s">
        <v>386</v>
      </c>
      <c r="C359" s="96" t="s">
        <v>387</v>
      </c>
      <c r="D359" s="97"/>
      <c r="E359" s="97"/>
      <c r="F359" s="97"/>
      <c r="G359" s="97"/>
      <c r="H359" s="97"/>
      <c r="I359" s="97"/>
      <c r="J359" s="97"/>
      <c r="K359" s="97"/>
      <c r="L359" s="98"/>
      <c r="M359" s="120">
        <v>1673</v>
      </c>
      <c r="N359" s="217"/>
      <c r="O359" s="218"/>
      <c r="P359" s="218"/>
      <c r="Q359" s="219"/>
      <c r="R359" s="77" t="s">
        <v>45</v>
      </c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</row>
    <row r="360" spans="2:92" ht="14.25">
      <c r="B360" s="271"/>
      <c r="C360" s="96" t="s">
        <v>388</v>
      </c>
      <c r="D360" s="97"/>
      <c r="E360" s="97"/>
      <c r="F360" s="97"/>
      <c r="G360" s="97"/>
      <c r="H360" s="97"/>
      <c r="I360" s="97"/>
      <c r="J360" s="97"/>
      <c r="K360" s="97"/>
      <c r="L360" s="98"/>
      <c r="M360" s="120">
        <v>1674</v>
      </c>
      <c r="N360" s="217"/>
      <c r="O360" s="218"/>
      <c r="P360" s="218"/>
      <c r="Q360" s="219"/>
      <c r="R360" s="77" t="s">
        <v>14</v>
      </c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</row>
    <row r="361" spans="2:92" ht="14.25">
      <c r="B361" s="271"/>
      <c r="C361" s="96" t="s">
        <v>389</v>
      </c>
      <c r="D361" s="97"/>
      <c r="E361" s="97"/>
      <c r="F361" s="97"/>
      <c r="G361" s="97"/>
      <c r="H361" s="97"/>
      <c r="I361" s="97"/>
      <c r="J361" s="97"/>
      <c r="K361" s="97"/>
      <c r="L361" s="98"/>
      <c r="M361" s="120">
        <v>1144</v>
      </c>
      <c r="N361" s="217"/>
      <c r="O361" s="218"/>
      <c r="P361" s="218"/>
      <c r="Q361" s="219"/>
      <c r="R361" s="77" t="s">
        <v>14</v>
      </c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</row>
    <row r="362" spans="2:92" ht="14.25">
      <c r="B362" s="271"/>
      <c r="C362" s="96" t="s">
        <v>375</v>
      </c>
      <c r="D362" s="97"/>
      <c r="E362" s="97"/>
      <c r="F362" s="97"/>
      <c r="G362" s="97"/>
      <c r="H362" s="97"/>
      <c r="I362" s="97"/>
      <c r="J362" s="97"/>
      <c r="K362" s="97"/>
      <c r="L362" s="98"/>
      <c r="M362" s="120">
        <v>1675</v>
      </c>
      <c r="N362" s="217"/>
      <c r="O362" s="218"/>
      <c r="P362" s="218"/>
      <c r="Q362" s="219"/>
      <c r="R362" s="77" t="s">
        <v>14</v>
      </c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</row>
    <row r="363" spans="2:92" ht="14.25">
      <c r="B363" s="271"/>
      <c r="C363" s="96" t="s">
        <v>390</v>
      </c>
      <c r="D363" s="97"/>
      <c r="E363" s="97"/>
      <c r="F363" s="97"/>
      <c r="G363" s="97"/>
      <c r="H363" s="97"/>
      <c r="I363" s="97"/>
      <c r="J363" s="97"/>
      <c r="K363" s="97"/>
      <c r="L363" s="98"/>
      <c r="M363" s="120">
        <v>1175</v>
      </c>
      <c r="N363" s="217"/>
      <c r="O363" s="218"/>
      <c r="P363" s="218"/>
      <c r="Q363" s="219"/>
      <c r="R363" s="77" t="s">
        <v>14</v>
      </c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</row>
    <row r="364" spans="2:92" ht="14.25">
      <c r="B364" s="271"/>
      <c r="C364" s="96" t="s">
        <v>391</v>
      </c>
      <c r="D364" s="97"/>
      <c r="E364" s="97"/>
      <c r="F364" s="97"/>
      <c r="G364" s="97"/>
      <c r="H364" s="97"/>
      <c r="I364" s="97"/>
      <c r="J364" s="97"/>
      <c r="K364" s="97"/>
      <c r="L364" s="98"/>
      <c r="M364" s="120">
        <v>1676</v>
      </c>
      <c r="N364" s="217"/>
      <c r="O364" s="218"/>
      <c r="P364" s="218"/>
      <c r="Q364" s="219"/>
      <c r="R364" s="77" t="s">
        <v>14</v>
      </c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</row>
    <row r="365" spans="2:92" ht="14.25">
      <c r="B365" s="271"/>
      <c r="C365" s="96" t="s">
        <v>392</v>
      </c>
      <c r="D365" s="97"/>
      <c r="E365" s="97"/>
      <c r="F365" s="97"/>
      <c r="G365" s="97"/>
      <c r="H365" s="97"/>
      <c r="I365" s="97"/>
      <c r="J365" s="97"/>
      <c r="K365" s="97"/>
      <c r="L365" s="98"/>
      <c r="M365" s="120">
        <v>1677</v>
      </c>
      <c r="N365" s="217"/>
      <c r="O365" s="218"/>
      <c r="P365" s="218"/>
      <c r="Q365" s="219"/>
      <c r="R365" s="77" t="s">
        <v>14</v>
      </c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</row>
    <row r="366" spans="2:92" ht="14.25">
      <c r="B366" s="271"/>
      <c r="C366" s="96" t="s">
        <v>393</v>
      </c>
      <c r="D366" s="97"/>
      <c r="E366" s="97"/>
      <c r="F366" s="97"/>
      <c r="G366" s="97"/>
      <c r="H366" s="97"/>
      <c r="I366" s="97"/>
      <c r="J366" s="97"/>
      <c r="K366" s="97"/>
      <c r="L366" s="98"/>
      <c r="M366" s="120">
        <v>1678</v>
      </c>
      <c r="N366" s="217"/>
      <c r="O366" s="218"/>
      <c r="P366" s="218"/>
      <c r="Q366" s="219"/>
      <c r="R366" s="77" t="s">
        <v>14</v>
      </c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</row>
    <row r="367" spans="2:92" ht="14.25">
      <c r="B367" s="271"/>
      <c r="C367" s="96" t="s">
        <v>394</v>
      </c>
      <c r="D367" s="97"/>
      <c r="E367" s="97"/>
      <c r="F367" s="97"/>
      <c r="G367" s="97"/>
      <c r="H367" s="97"/>
      <c r="I367" s="97"/>
      <c r="J367" s="97"/>
      <c r="K367" s="97"/>
      <c r="L367" s="98"/>
      <c r="M367" s="120">
        <v>1150</v>
      </c>
      <c r="N367" s="217"/>
      <c r="O367" s="218"/>
      <c r="P367" s="218"/>
      <c r="Q367" s="219"/>
      <c r="R367" s="77" t="s">
        <v>14</v>
      </c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</row>
    <row r="368" spans="2:92" ht="14.25">
      <c r="B368" s="271"/>
      <c r="C368" s="96" t="s">
        <v>395</v>
      </c>
      <c r="D368" s="97"/>
      <c r="E368" s="97"/>
      <c r="F368" s="97"/>
      <c r="G368" s="97"/>
      <c r="H368" s="97"/>
      <c r="I368" s="97"/>
      <c r="J368" s="97"/>
      <c r="K368" s="97"/>
      <c r="L368" s="98"/>
      <c r="M368" s="120">
        <v>1147</v>
      </c>
      <c r="N368" s="217"/>
      <c r="O368" s="218"/>
      <c r="P368" s="218"/>
      <c r="Q368" s="219"/>
      <c r="R368" s="77" t="s">
        <v>14</v>
      </c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</row>
    <row r="369" spans="2:92" ht="14.25">
      <c r="B369" s="271"/>
      <c r="C369" s="96" t="s">
        <v>396</v>
      </c>
      <c r="D369" s="97"/>
      <c r="E369" s="97"/>
      <c r="F369" s="97"/>
      <c r="G369" s="97"/>
      <c r="H369" s="97"/>
      <c r="I369" s="97"/>
      <c r="J369" s="97"/>
      <c r="K369" s="97"/>
      <c r="L369" s="98"/>
      <c r="M369" s="120">
        <v>1148</v>
      </c>
      <c r="N369" s="217"/>
      <c r="O369" s="218"/>
      <c r="P369" s="218"/>
      <c r="Q369" s="219"/>
      <c r="R369" s="77" t="s">
        <v>14</v>
      </c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</row>
    <row r="370" spans="2:92" ht="14.25">
      <c r="B370" s="271"/>
      <c r="C370" s="96" t="s">
        <v>397</v>
      </c>
      <c r="D370" s="97"/>
      <c r="E370" s="97"/>
      <c r="F370" s="97"/>
      <c r="G370" s="97"/>
      <c r="H370" s="97"/>
      <c r="I370" s="97"/>
      <c r="J370" s="97"/>
      <c r="K370" s="97"/>
      <c r="L370" s="98"/>
      <c r="M370" s="120">
        <v>1149</v>
      </c>
      <c r="N370" s="217"/>
      <c r="O370" s="218"/>
      <c r="P370" s="218"/>
      <c r="Q370" s="219"/>
      <c r="R370" s="77" t="s">
        <v>14</v>
      </c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</row>
    <row r="371" spans="2:92" ht="14.25">
      <c r="B371" s="271"/>
      <c r="C371" s="96" t="s">
        <v>398</v>
      </c>
      <c r="D371" s="97"/>
      <c r="E371" s="97"/>
      <c r="F371" s="97"/>
      <c r="G371" s="97"/>
      <c r="H371" s="97"/>
      <c r="I371" s="97"/>
      <c r="J371" s="97"/>
      <c r="K371" s="97"/>
      <c r="L371" s="98"/>
      <c r="M371" s="120">
        <v>1151</v>
      </c>
      <c r="N371" s="217"/>
      <c r="O371" s="218"/>
      <c r="P371" s="218"/>
      <c r="Q371" s="219"/>
      <c r="R371" s="77" t="s">
        <v>14</v>
      </c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</row>
    <row r="372" spans="2:92" ht="14.25">
      <c r="B372" s="271"/>
      <c r="C372" s="96" t="s">
        <v>399</v>
      </c>
      <c r="D372" s="97"/>
      <c r="E372" s="97"/>
      <c r="F372" s="97"/>
      <c r="G372" s="97"/>
      <c r="H372" s="97"/>
      <c r="I372" s="97"/>
      <c r="J372" s="97"/>
      <c r="K372" s="97"/>
      <c r="L372" s="98"/>
      <c r="M372" s="120">
        <v>1152</v>
      </c>
      <c r="N372" s="217"/>
      <c r="O372" s="218"/>
      <c r="P372" s="218"/>
      <c r="Q372" s="219"/>
      <c r="R372" s="77" t="s">
        <v>45</v>
      </c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</row>
    <row r="373" spans="2:92" ht="14.25">
      <c r="B373" s="271"/>
      <c r="C373" s="96" t="s">
        <v>400</v>
      </c>
      <c r="D373" s="97"/>
      <c r="E373" s="97"/>
      <c r="F373" s="97"/>
      <c r="G373" s="97"/>
      <c r="H373" s="97"/>
      <c r="I373" s="97"/>
      <c r="J373" s="97"/>
      <c r="K373" s="97"/>
      <c r="L373" s="98"/>
      <c r="M373" s="120">
        <v>1176</v>
      </c>
      <c r="N373" s="217"/>
      <c r="O373" s="218"/>
      <c r="P373" s="218"/>
      <c r="Q373" s="219"/>
      <c r="R373" s="77" t="s">
        <v>45</v>
      </c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</row>
    <row r="374" spans="2:92" ht="14.25">
      <c r="B374" s="271"/>
      <c r="C374" s="96" t="s">
        <v>401</v>
      </c>
      <c r="D374" s="97"/>
      <c r="E374" s="97"/>
      <c r="F374" s="97"/>
      <c r="G374" s="97"/>
      <c r="H374" s="97"/>
      <c r="I374" s="97"/>
      <c r="J374" s="97"/>
      <c r="K374" s="97"/>
      <c r="L374" s="98"/>
      <c r="M374" s="120">
        <v>1679</v>
      </c>
      <c r="N374" s="217"/>
      <c r="O374" s="218"/>
      <c r="P374" s="218"/>
      <c r="Q374" s="219"/>
      <c r="R374" s="77" t="s">
        <v>45</v>
      </c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</row>
    <row r="375" spans="2:92" ht="14.25">
      <c r="B375" s="271"/>
      <c r="C375" s="96" t="s">
        <v>402</v>
      </c>
      <c r="D375" s="97"/>
      <c r="E375" s="97"/>
      <c r="F375" s="97"/>
      <c r="G375" s="97"/>
      <c r="H375" s="97"/>
      <c r="I375" s="97"/>
      <c r="J375" s="97"/>
      <c r="K375" s="97"/>
      <c r="L375" s="98"/>
      <c r="M375" s="120">
        <v>1680</v>
      </c>
      <c r="N375" s="217"/>
      <c r="O375" s="218"/>
      <c r="P375" s="218"/>
      <c r="Q375" s="219"/>
      <c r="R375" s="77" t="s">
        <v>45</v>
      </c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</row>
    <row r="376" spans="2:92" ht="14.25">
      <c r="B376" s="271"/>
      <c r="C376" s="96" t="s">
        <v>403</v>
      </c>
      <c r="D376" s="97"/>
      <c r="E376" s="97"/>
      <c r="F376" s="97"/>
      <c r="G376" s="97"/>
      <c r="H376" s="97"/>
      <c r="I376" s="97"/>
      <c r="J376" s="97"/>
      <c r="K376" s="97"/>
      <c r="L376" s="98"/>
      <c r="M376" s="120">
        <v>1681</v>
      </c>
      <c r="N376" s="217"/>
      <c r="O376" s="218"/>
      <c r="P376" s="218"/>
      <c r="Q376" s="219"/>
      <c r="R376" s="77" t="s">
        <v>45</v>
      </c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</row>
    <row r="377" spans="2:92" ht="14.25">
      <c r="B377" s="271"/>
      <c r="C377" s="96" t="s">
        <v>404</v>
      </c>
      <c r="D377" s="97"/>
      <c r="E377" s="97"/>
      <c r="F377" s="97"/>
      <c r="G377" s="97"/>
      <c r="H377" s="97"/>
      <c r="I377" s="97"/>
      <c r="J377" s="97"/>
      <c r="K377" s="97"/>
      <c r="L377" s="98"/>
      <c r="M377" s="120">
        <v>1682</v>
      </c>
      <c r="N377" s="217"/>
      <c r="O377" s="218"/>
      <c r="P377" s="218"/>
      <c r="Q377" s="219"/>
      <c r="R377" s="77" t="s">
        <v>45</v>
      </c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</row>
    <row r="378" spans="2:92" ht="14.25">
      <c r="B378" s="271"/>
      <c r="C378" s="96" t="s">
        <v>405</v>
      </c>
      <c r="D378" s="97"/>
      <c r="E378" s="97"/>
      <c r="F378" s="97"/>
      <c r="G378" s="97"/>
      <c r="H378" s="97"/>
      <c r="I378" s="97"/>
      <c r="J378" s="97"/>
      <c r="K378" s="97"/>
      <c r="L378" s="98"/>
      <c r="M378" s="120">
        <v>1683</v>
      </c>
      <c r="N378" s="217"/>
      <c r="O378" s="218"/>
      <c r="P378" s="218"/>
      <c r="Q378" s="219"/>
      <c r="R378" s="77" t="s">
        <v>45</v>
      </c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</row>
    <row r="379" spans="2:92" ht="14.25">
      <c r="B379" s="271"/>
      <c r="C379" s="96" t="s">
        <v>406</v>
      </c>
      <c r="D379" s="97"/>
      <c r="E379" s="97"/>
      <c r="F379" s="97"/>
      <c r="G379" s="97"/>
      <c r="H379" s="97"/>
      <c r="I379" s="97"/>
      <c r="J379" s="97"/>
      <c r="K379" s="97"/>
      <c r="L379" s="98"/>
      <c r="M379" s="120">
        <v>1684</v>
      </c>
      <c r="N379" s="217"/>
      <c r="O379" s="218"/>
      <c r="P379" s="218"/>
      <c r="Q379" s="219"/>
      <c r="R379" s="77" t="s">
        <v>45</v>
      </c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</row>
    <row r="380" spans="2:92" ht="14.25">
      <c r="B380" s="271"/>
      <c r="C380" s="96" t="s">
        <v>407</v>
      </c>
      <c r="D380" s="97"/>
      <c r="E380" s="97"/>
      <c r="F380" s="97"/>
      <c r="G380" s="97"/>
      <c r="H380" s="97"/>
      <c r="I380" s="97"/>
      <c r="J380" s="97"/>
      <c r="K380" s="97"/>
      <c r="L380" s="98"/>
      <c r="M380" s="120">
        <v>1685</v>
      </c>
      <c r="N380" s="217"/>
      <c r="O380" s="218"/>
      <c r="P380" s="218"/>
      <c r="Q380" s="219"/>
      <c r="R380" s="77" t="s">
        <v>45</v>
      </c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</row>
    <row r="381" spans="2:92" ht="14.25">
      <c r="B381" s="271"/>
      <c r="C381" s="96" t="s">
        <v>408</v>
      </c>
      <c r="D381" s="97"/>
      <c r="E381" s="97"/>
      <c r="F381" s="97"/>
      <c r="G381" s="97"/>
      <c r="H381" s="97"/>
      <c r="I381" s="97"/>
      <c r="J381" s="97"/>
      <c r="K381" s="97"/>
      <c r="L381" s="98"/>
      <c r="M381" s="120">
        <v>1686</v>
      </c>
      <c r="N381" s="217"/>
      <c r="O381" s="218"/>
      <c r="P381" s="218"/>
      <c r="Q381" s="219"/>
      <c r="R381" s="77" t="s">
        <v>45</v>
      </c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</row>
    <row r="382" spans="2:92" ht="14.25">
      <c r="B382" s="271"/>
      <c r="C382" s="96" t="s">
        <v>409</v>
      </c>
      <c r="D382" s="97"/>
      <c r="E382" s="97"/>
      <c r="F382" s="97"/>
      <c r="G382" s="97"/>
      <c r="H382" s="97"/>
      <c r="I382" s="97"/>
      <c r="J382" s="97"/>
      <c r="K382" s="97"/>
      <c r="L382" s="98"/>
      <c r="M382" s="120">
        <v>1183</v>
      </c>
      <c r="N382" s="217"/>
      <c r="O382" s="218"/>
      <c r="P382" s="218"/>
      <c r="Q382" s="219"/>
      <c r="R382" s="77" t="s">
        <v>45</v>
      </c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</row>
    <row r="383" spans="2:92" ht="14.25">
      <c r="B383" s="271"/>
      <c r="C383" s="96" t="s">
        <v>410</v>
      </c>
      <c r="D383" s="97"/>
      <c r="E383" s="97"/>
      <c r="F383" s="97"/>
      <c r="G383" s="97"/>
      <c r="H383" s="97"/>
      <c r="I383" s="97"/>
      <c r="J383" s="97"/>
      <c r="K383" s="97"/>
      <c r="L383" s="98"/>
      <c r="M383" s="120">
        <v>1687</v>
      </c>
      <c r="N383" s="217"/>
      <c r="O383" s="218"/>
      <c r="P383" s="218"/>
      <c r="Q383" s="219"/>
      <c r="R383" s="77" t="s">
        <v>45</v>
      </c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</row>
    <row r="384" spans="2:92" ht="14.25">
      <c r="B384" s="271"/>
      <c r="C384" s="96" t="s">
        <v>411</v>
      </c>
      <c r="D384" s="97"/>
      <c r="E384" s="97"/>
      <c r="F384" s="97"/>
      <c r="G384" s="97"/>
      <c r="H384" s="97"/>
      <c r="I384" s="97"/>
      <c r="J384" s="97"/>
      <c r="K384" s="97"/>
      <c r="L384" s="98"/>
      <c r="M384" s="120">
        <v>1688</v>
      </c>
      <c r="N384" s="217"/>
      <c r="O384" s="218"/>
      <c r="P384" s="218"/>
      <c r="Q384" s="219"/>
      <c r="R384" s="77" t="s">
        <v>45</v>
      </c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</row>
    <row r="385" spans="1:92" ht="14.25">
      <c r="B385" s="271"/>
      <c r="C385" s="96" t="s">
        <v>412</v>
      </c>
      <c r="D385" s="97"/>
      <c r="E385" s="97"/>
      <c r="F385" s="97"/>
      <c r="G385" s="97"/>
      <c r="H385" s="97"/>
      <c r="I385" s="97"/>
      <c r="J385" s="97"/>
      <c r="K385" s="97"/>
      <c r="L385" s="98"/>
      <c r="M385" s="120">
        <v>1689</v>
      </c>
      <c r="N385" s="217"/>
      <c r="O385" s="218"/>
      <c r="P385" s="218"/>
      <c r="Q385" s="219"/>
      <c r="R385" s="77" t="s">
        <v>45</v>
      </c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</row>
    <row r="386" spans="1:92" ht="14.25">
      <c r="B386" s="271"/>
      <c r="C386" s="96" t="s">
        <v>413</v>
      </c>
      <c r="D386" s="97"/>
      <c r="E386" s="97"/>
      <c r="F386" s="97"/>
      <c r="G386" s="97"/>
      <c r="H386" s="97"/>
      <c r="I386" s="97"/>
      <c r="J386" s="97"/>
      <c r="K386" s="97"/>
      <c r="L386" s="98"/>
      <c r="M386" s="120">
        <v>1728</v>
      </c>
      <c r="N386" s="217">
        <f>+$N$358-$N$359+SUM($N$360:$Q$371)-SUM($N$372:$Q$385)</f>
        <v>0</v>
      </c>
      <c r="O386" s="218"/>
      <c r="P386" s="218"/>
      <c r="Q386" s="219"/>
      <c r="R386" s="77" t="s">
        <v>50</v>
      </c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</row>
    <row r="387" spans="1:92" ht="14.25">
      <c r="B387" s="271"/>
      <c r="C387" s="96" t="s">
        <v>414</v>
      </c>
      <c r="D387" s="97"/>
      <c r="E387" s="97"/>
      <c r="F387" s="97"/>
      <c r="G387" s="97"/>
      <c r="H387" s="97"/>
      <c r="I387" s="97"/>
      <c r="J387" s="97"/>
      <c r="K387" s="97"/>
      <c r="L387" s="98"/>
      <c r="M387" s="120">
        <v>1154</v>
      </c>
      <c r="N387" s="217"/>
      <c r="O387" s="218"/>
      <c r="P387" s="218"/>
      <c r="Q387" s="219"/>
      <c r="R387" s="77" t="s">
        <v>45</v>
      </c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</row>
    <row r="388" spans="1:92" ht="14.25">
      <c r="B388" s="271"/>
      <c r="C388" s="96" t="s">
        <v>415</v>
      </c>
      <c r="D388" s="97"/>
      <c r="E388" s="97"/>
      <c r="F388" s="97"/>
      <c r="G388" s="97"/>
      <c r="H388" s="97"/>
      <c r="I388" s="97"/>
      <c r="J388" s="97"/>
      <c r="K388" s="97"/>
      <c r="L388" s="98"/>
      <c r="M388" s="120">
        <v>1157</v>
      </c>
      <c r="N388" s="217"/>
      <c r="O388" s="218"/>
      <c r="P388" s="218"/>
      <c r="Q388" s="219"/>
      <c r="R388" s="77" t="s">
        <v>45</v>
      </c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</row>
    <row r="389" spans="1:92" ht="14.25">
      <c r="B389" s="271"/>
      <c r="C389" s="96" t="s">
        <v>416</v>
      </c>
      <c r="D389" s="97"/>
      <c r="E389" s="97"/>
      <c r="F389" s="97"/>
      <c r="G389" s="97"/>
      <c r="H389" s="97"/>
      <c r="I389" s="97"/>
      <c r="J389" s="97"/>
      <c r="K389" s="97"/>
      <c r="L389" s="98"/>
      <c r="M389" s="120">
        <v>1690</v>
      </c>
      <c r="N389" s="217">
        <f>+$N$386-$N$387-$N$388</f>
        <v>0</v>
      </c>
      <c r="O389" s="218"/>
      <c r="P389" s="218"/>
      <c r="Q389" s="219"/>
      <c r="R389" s="77" t="s">
        <v>50</v>
      </c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</row>
    <row r="390" spans="1:92">
      <c r="B390" s="271"/>
      <c r="C390" s="223" t="s">
        <v>417</v>
      </c>
      <c r="D390" s="224"/>
      <c r="E390" s="224"/>
      <c r="F390" s="224"/>
      <c r="G390" s="224"/>
      <c r="H390" s="224"/>
      <c r="I390" s="224"/>
      <c r="J390" s="224"/>
      <c r="K390" s="224"/>
      <c r="L390" s="224"/>
      <c r="M390" s="224"/>
      <c r="N390" s="224"/>
      <c r="O390" s="224"/>
      <c r="P390" s="224"/>
      <c r="Q390" s="224"/>
      <c r="R390" s="225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</row>
    <row r="391" spans="1:92" ht="14.25">
      <c r="B391" s="271"/>
      <c r="C391" s="96" t="s">
        <v>418</v>
      </c>
      <c r="D391" s="97"/>
      <c r="E391" s="97"/>
      <c r="F391" s="97"/>
      <c r="G391" s="97"/>
      <c r="H391" s="97"/>
      <c r="I391" s="97"/>
      <c r="J391" s="97"/>
      <c r="K391" s="97"/>
      <c r="L391" s="98"/>
      <c r="M391" s="120">
        <v>1155</v>
      </c>
      <c r="N391" s="217"/>
      <c r="O391" s="218"/>
      <c r="P391" s="218"/>
      <c r="Q391" s="219"/>
      <c r="R391" s="77" t="s">
        <v>14</v>
      </c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</row>
    <row r="392" spans="1:92" ht="14.25">
      <c r="B392" s="271"/>
      <c r="C392" s="96" t="s">
        <v>419</v>
      </c>
      <c r="D392" s="97"/>
      <c r="E392" s="97"/>
      <c r="F392" s="97"/>
      <c r="G392" s="97"/>
      <c r="H392" s="97"/>
      <c r="I392" s="97"/>
      <c r="J392" s="97"/>
      <c r="K392" s="97"/>
      <c r="L392" s="98"/>
      <c r="M392" s="120">
        <v>1156</v>
      </c>
      <c r="N392" s="217"/>
      <c r="O392" s="218"/>
      <c r="P392" s="218"/>
      <c r="Q392" s="219"/>
      <c r="R392" s="77" t="s">
        <v>14</v>
      </c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</row>
    <row r="393" spans="1:92" ht="14.25">
      <c r="B393" s="271"/>
      <c r="C393" s="91" t="s">
        <v>420</v>
      </c>
      <c r="D393" s="92"/>
      <c r="E393" s="92"/>
      <c r="F393" s="92"/>
      <c r="G393" s="92"/>
      <c r="H393" s="92"/>
      <c r="I393" s="92"/>
      <c r="J393" s="92"/>
      <c r="K393" s="92"/>
      <c r="L393" s="93"/>
      <c r="M393" s="120">
        <v>1143</v>
      </c>
      <c r="N393" s="217">
        <f>+IF((N389)&lt;0,$N$389+N391+N392,0)</f>
        <v>0</v>
      </c>
      <c r="O393" s="218"/>
      <c r="P393" s="218"/>
      <c r="Q393" s="219"/>
      <c r="R393" s="77" t="s">
        <v>50</v>
      </c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</row>
    <row r="394" spans="1:92" s="11" customFormat="1">
      <c r="A394" s="9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</row>
    <row r="395" spans="1:92" s="11" customFormat="1">
      <c r="A395" s="9"/>
      <c r="B395" s="226" t="s">
        <v>421</v>
      </c>
      <c r="C395" s="227"/>
      <c r="D395" s="227"/>
      <c r="E395" s="227"/>
      <c r="F395" s="227"/>
      <c r="G395" s="227"/>
      <c r="H395" s="227"/>
      <c r="I395" s="227"/>
      <c r="J395" s="227"/>
      <c r="K395" s="227"/>
      <c r="L395" s="227"/>
      <c r="M395" s="227"/>
      <c r="N395" s="227"/>
      <c r="O395" s="227"/>
      <c r="P395" s="227"/>
      <c r="Q395" s="227"/>
      <c r="R395" s="228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</row>
    <row r="396" spans="1:92" s="11" customFormat="1">
      <c r="A396" s="9"/>
      <c r="B396" s="229"/>
      <c r="C396" s="230"/>
      <c r="D396" s="230"/>
      <c r="E396" s="230"/>
      <c r="F396" s="230"/>
      <c r="G396" s="230"/>
      <c r="H396" s="230"/>
      <c r="I396" s="230"/>
      <c r="J396" s="230"/>
      <c r="K396" s="230"/>
      <c r="L396" s="230"/>
      <c r="M396" s="230"/>
      <c r="N396" s="230"/>
      <c r="O396" s="230"/>
      <c r="P396" s="230"/>
      <c r="Q396" s="230"/>
      <c r="R396" s="231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</row>
    <row r="397" spans="1:92" ht="14.25">
      <c r="B397" s="91" t="s">
        <v>422</v>
      </c>
      <c r="C397" s="92"/>
      <c r="D397" s="92"/>
      <c r="E397" s="92"/>
      <c r="F397" s="92"/>
      <c r="G397" s="92"/>
      <c r="H397" s="92"/>
      <c r="I397" s="92"/>
      <c r="J397" s="92"/>
      <c r="K397" s="92"/>
      <c r="L397" s="93"/>
      <c r="M397" s="119">
        <v>1698</v>
      </c>
      <c r="N397" s="217"/>
      <c r="O397" s="218"/>
      <c r="P397" s="218"/>
      <c r="Q397" s="219"/>
      <c r="R397" s="143" t="s">
        <v>14</v>
      </c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</row>
    <row r="398" spans="1:92" ht="14.25">
      <c r="B398" s="91" t="s">
        <v>423</v>
      </c>
      <c r="C398" s="92"/>
      <c r="D398" s="92"/>
      <c r="E398" s="92"/>
      <c r="F398" s="92"/>
      <c r="G398" s="92"/>
      <c r="H398" s="92"/>
      <c r="I398" s="92"/>
      <c r="J398" s="92"/>
      <c r="K398" s="92"/>
      <c r="L398" s="93"/>
      <c r="M398" s="120">
        <v>1717</v>
      </c>
      <c r="N398" s="217"/>
      <c r="O398" s="218"/>
      <c r="P398" s="218"/>
      <c r="Q398" s="219"/>
      <c r="R398" s="126" t="s">
        <v>45</v>
      </c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</row>
    <row r="399" spans="1:92" ht="14.25">
      <c r="B399" s="91" t="s">
        <v>424</v>
      </c>
      <c r="C399" s="92"/>
      <c r="D399" s="92"/>
      <c r="E399" s="92"/>
      <c r="F399" s="92"/>
      <c r="G399" s="92"/>
      <c r="H399" s="92"/>
      <c r="I399" s="92"/>
      <c r="J399" s="92"/>
      <c r="K399" s="92"/>
      <c r="L399" s="93"/>
      <c r="M399" s="120">
        <v>1692</v>
      </c>
      <c r="N399" s="217"/>
      <c r="O399" s="218"/>
      <c r="P399" s="218"/>
      <c r="Q399" s="219"/>
      <c r="R399" s="126" t="s">
        <v>14</v>
      </c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</row>
    <row r="400" spans="1:92" ht="14.25">
      <c r="B400" s="91" t="s">
        <v>425</v>
      </c>
      <c r="C400" s="92"/>
      <c r="D400" s="92"/>
      <c r="E400" s="92"/>
      <c r="F400" s="92"/>
      <c r="G400" s="92"/>
      <c r="H400" s="92"/>
      <c r="I400" s="92"/>
      <c r="J400" s="92"/>
      <c r="K400" s="92"/>
      <c r="L400" s="93"/>
      <c r="M400" s="120">
        <v>1699</v>
      </c>
      <c r="N400" s="217"/>
      <c r="O400" s="218"/>
      <c r="P400" s="218"/>
      <c r="Q400" s="219"/>
      <c r="R400" s="126" t="s">
        <v>14</v>
      </c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</row>
    <row r="401" spans="1:92" ht="14.25">
      <c r="B401" s="91" t="s">
        <v>426</v>
      </c>
      <c r="C401" s="92"/>
      <c r="D401" s="92"/>
      <c r="E401" s="92"/>
      <c r="F401" s="92"/>
      <c r="G401" s="92"/>
      <c r="H401" s="92"/>
      <c r="I401" s="92"/>
      <c r="J401" s="92"/>
      <c r="K401" s="92"/>
      <c r="L401" s="93"/>
      <c r="M401" s="120">
        <v>1718</v>
      </c>
      <c r="N401" s="217">
        <f>+IF(($N$397-$N$398+$N$399+$N$400)&gt;0,$N$397-$N$398+$N$399+$N$400,0)</f>
        <v>0</v>
      </c>
      <c r="O401" s="218"/>
      <c r="P401" s="218"/>
      <c r="Q401" s="219"/>
      <c r="R401" s="126" t="s">
        <v>50</v>
      </c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</row>
    <row r="402" spans="1:92" ht="14.25">
      <c r="B402" s="91" t="s">
        <v>427</v>
      </c>
      <c r="C402" s="92"/>
      <c r="D402" s="92"/>
      <c r="E402" s="92"/>
      <c r="F402" s="92"/>
      <c r="G402" s="92"/>
      <c r="H402" s="92"/>
      <c r="I402" s="92"/>
      <c r="J402" s="92"/>
      <c r="K402" s="92"/>
      <c r="L402" s="93"/>
      <c r="M402" s="120">
        <v>1693</v>
      </c>
      <c r="N402" s="217"/>
      <c r="O402" s="218"/>
      <c r="P402" s="218"/>
      <c r="Q402" s="219"/>
      <c r="R402" s="126" t="s">
        <v>45</v>
      </c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</row>
    <row r="403" spans="1:92" ht="14.25">
      <c r="B403" s="91" t="s">
        <v>428</v>
      </c>
      <c r="C403" s="92"/>
      <c r="D403" s="92"/>
      <c r="E403" s="92"/>
      <c r="F403" s="92"/>
      <c r="G403" s="92"/>
      <c r="H403" s="92"/>
      <c r="I403" s="92"/>
      <c r="J403" s="92"/>
      <c r="K403" s="92"/>
      <c r="L403" s="93"/>
      <c r="M403" s="120">
        <v>844</v>
      </c>
      <c r="N403" s="217"/>
      <c r="O403" s="218"/>
      <c r="P403" s="218"/>
      <c r="Q403" s="219"/>
      <c r="R403" s="126" t="s">
        <v>45</v>
      </c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</row>
    <row r="404" spans="1:92" ht="14.25">
      <c r="B404" s="91" t="s">
        <v>429</v>
      </c>
      <c r="C404" s="92"/>
      <c r="D404" s="92"/>
      <c r="E404" s="92"/>
      <c r="F404" s="92"/>
      <c r="G404" s="92"/>
      <c r="H404" s="92"/>
      <c r="I404" s="92"/>
      <c r="J404" s="92"/>
      <c r="K404" s="92"/>
      <c r="L404" s="93"/>
      <c r="M404" s="120">
        <v>982</v>
      </c>
      <c r="N404" s="217"/>
      <c r="O404" s="218"/>
      <c r="P404" s="218"/>
      <c r="Q404" s="219"/>
      <c r="R404" s="126" t="s">
        <v>45</v>
      </c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</row>
    <row r="405" spans="1:92" ht="14.25">
      <c r="B405" s="91" t="s">
        <v>430</v>
      </c>
      <c r="C405" s="92"/>
      <c r="D405" s="92"/>
      <c r="E405" s="92"/>
      <c r="F405" s="92"/>
      <c r="G405" s="92"/>
      <c r="H405" s="92"/>
      <c r="I405" s="92"/>
      <c r="J405" s="92"/>
      <c r="K405" s="92"/>
      <c r="L405" s="93"/>
      <c r="M405" s="120">
        <v>1198</v>
      </c>
      <c r="N405" s="217"/>
      <c r="O405" s="218"/>
      <c r="P405" s="218"/>
      <c r="Q405" s="219"/>
      <c r="R405" s="126" t="s">
        <v>45</v>
      </c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</row>
    <row r="406" spans="1:92" ht="14.25">
      <c r="B406" s="91" t="s">
        <v>431</v>
      </c>
      <c r="C406" s="92"/>
      <c r="D406" s="92"/>
      <c r="E406" s="92"/>
      <c r="F406" s="92"/>
      <c r="G406" s="92"/>
      <c r="H406" s="92"/>
      <c r="I406" s="92"/>
      <c r="J406" s="92"/>
      <c r="K406" s="92"/>
      <c r="L406" s="93"/>
      <c r="M406" s="120">
        <v>1199</v>
      </c>
      <c r="N406" s="217">
        <f>+IF(($N$401-$N$402-$N$403-$N$404-$N$405)&gt;0,($N$401-$N$402-$N$403-$N$404-$N$405),0)</f>
        <v>0</v>
      </c>
      <c r="O406" s="218"/>
      <c r="P406" s="218"/>
      <c r="Q406" s="219"/>
      <c r="R406" s="77" t="s">
        <v>50</v>
      </c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</row>
    <row r="407" spans="1:92" s="11" customFormat="1">
      <c r="A407" s="9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</row>
    <row r="408" spans="1:92" s="11" customFormat="1">
      <c r="A408" s="9"/>
      <c r="B408" s="262" t="s">
        <v>432</v>
      </c>
      <c r="C408" s="263"/>
      <c r="D408" s="263"/>
      <c r="E408" s="263"/>
      <c r="F408" s="263"/>
      <c r="G408" s="263"/>
      <c r="H408" s="263"/>
      <c r="I408" s="263"/>
      <c r="J408" s="263"/>
      <c r="K408" s="263"/>
      <c r="L408" s="263"/>
      <c r="M408" s="263"/>
      <c r="N408" s="263"/>
      <c r="O408" s="263"/>
      <c r="P408" s="263"/>
      <c r="Q408" s="263"/>
      <c r="R408" s="264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</row>
    <row r="409" spans="1:92" s="11" customFormat="1">
      <c r="A409" s="9"/>
      <c r="B409" s="265"/>
      <c r="C409" s="266"/>
      <c r="D409" s="266"/>
      <c r="E409" s="266"/>
      <c r="F409" s="266"/>
      <c r="G409" s="266"/>
      <c r="H409" s="266"/>
      <c r="I409" s="266"/>
      <c r="J409" s="266"/>
      <c r="K409" s="266"/>
      <c r="L409" s="266"/>
      <c r="M409" s="266"/>
      <c r="N409" s="266"/>
      <c r="O409" s="266"/>
      <c r="P409" s="266"/>
      <c r="Q409" s="266"/>
      <c r="R409" s="267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</row>
    <row r="410" spans="1:92" ht="14.25">
      <c r="B410" s="96" t="s">
        <v>433</v>
      </c>
      <c r="C410" s="97"/>
      <c r="D410" s="97"/>
      <c r="E410" s="97"/>
      <c r="F410" s="97"/>
      <c r="G410" s="97"/>
      <c r="H410" s="97"/>
      <c r="I410" s="97"/>
      <c r="J410" s="97"/>
      <c r="K410" s="97"/>
      <c r="L410" s="98"/>
      <c r="M410" s="119">
        <v>1145</v>
      </c>
      <c r="N410" s="217"/>
      <c r="O410" s="218"/>
      <c r="P410" s="218"/>
      <c r="Q410" s="219"/>
      <c r="R410" s="143" t="s">
        <v>14</v>
      </c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</row>
    <row r="411" spans="1:92" ht="14.25">
      <c r="B411" s="96" t="s">
        <v>434</v>
      </c>
      <c r="C411" s="97"/>
      <c r="D411" s="97"/>
      <c r="E411" s="97"/>
      <c r="F411" s="97"/>
      <c r="G411" s="97"/>
      <c r="H411" s="97"/>
      <c r="I411" s="97"/>
      <c r="J411" s="97"/>
      <c r="K411" s="97"/>
      <c r="L411" s="98"/>
      <c r="M411" s="120">
        <v>1146</v>
      </c>
      <c r="N411" s="217"/>
      <c r="O411" s="218"/>
      <c r="P411" s="218"/>
      <c r="Q411" s="219"/>
      <c r="R411" s="126" t="s">
        <v>45</v>
      </c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</row>
    <row r="412" spans="1:92" ht="14.25">
      <c r="B412" s="96" t="s">
        <v>435</v>
      </c>
      <c r="C412" s="97"/>
      <c r="D412" s="97"/>
      <c r="E412" s="97"/>
      <c r="F412" s="97"/>
      <c r="G412" s="97"/>
      <c r="H412" s="97"/>
      <c r="I412" s="97"/>
      <c r="J412" s="97"/>
      <c r="K412" s="97"/>
      <c r="L412" s="98"/>
      <c r="M412" s="120">
        <v>1177</v>
      </c>
      <c r="N412" s="217"/>
      <c r="O412" s="218"/>
      <c r="P412" s="218"/>
      <c r="Q412" s="219"/>
      <c r="R412" s="126" t="s">
        <v>14</v>
      </c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</row>
    <row r="413" spans="1:92" ht="14.25">
      <c r="B413" s="96" t="s">
        <v>436</v>
      </c>
      <c r="C413" s="97"/>
      <c r="D413" s="97"/>
      <c r="E413" s="97"/>
      <c r="F413" s="97"/>
      <c r="G413" s="97"/>
      <c r="H413" s="97"/>
      <c r="I413" s="97"/>
      <c r="J413" s="97"/>
      <c r="K413" s="97"/>
      <c r="L413" s="98"/>
      <c r="M413" s="120">
        <v>893</v>
      </c>
      <c r="N413" s="217"/>
      <c r="O413" s="218"/>
      <c r="P413" s="218"/>
      <c r="Q413" s="219"/>
      <c r="R413" s="126" t="s">
        <v>14</v>
      </c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</row>
    <row r="414" spans="1:92" ht="14.25">
      <c r="B414" s="96" t="s">
        <v>437</v>
      </c>
      <c r="C414" s="97"/>
      <c r="D414" s="97"/>
      <c r="E414" s="97"/>
      <c r="F414" s="97"/>
      <c r="G414" s="97"/>
      <c r="H414" s="97"/>
      <c r="I414" s="97"/>
      <c r="J414" s="97"/>
      <c r="K414" s="97"/>
      <c r="L414" s="98"/>
      <c r="M414" s="120">
        <v>894</v>
      </c>
      <c r="N414" s="217"/>
      <c r="O414" s="218"/>
      <c r="P414" s="218"/>
      <c r="Q414" s="219"/>
      <c r="R414" s="126" t="s">
        <v>45</v>
      </c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</row>
    <row r="415" spans="1:92" ht="14.25">
      <c r="B415" s="96" t="s">
        <v>438</v>
      </c>
      <c r="C415" s="97"/>
      <c r="D415" s="97"/>
      <c r="E415" s="97"/>
      <c r="F415" s="97"/>
      <c r="G415" s="97"/>
      <c r="H415" s="97"/>
      <c r="I415" s="97"/>
      <c r="J415" s="97"/>
      <c r="K415" s="97"/>
      <c r="L415" s="98"/>
      <c r="M415" s="120">
        <v>1694</v>
      </c>
      <c r="N415" s="217"/>
      <c r="O415" s="218"/>
      <c r="P415" s="218"/>
      <c r="Q415" s="219"/>
      <c r="R415" s="126" t="s">
        <v>14</v>
      </c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</row>
    <row r="416" spans="1:92" ht="14.25">
      <c r="B416" s="96" t="s">
        <v>420</v>
      </c>
      <c r="C416" s="97"/>
      <c r="D416" s="97"/>
      <c r="E416" s="97"/>
      <c r="F416" s="97"/>
      <c r="G416" s="97"/>
      <c r="H416" s="97"/>
      <c r="I416" s="97"/>
      <c r="J416" s="97"/>
      <c r="K416" s="97"/>
      <c r="L416" s="98"/>
      <c r="M416" s="120">
        <v>1695</v>
      </c>
      <c r="N416" s="217"/>
      <c r="O416" s="218"/>
      <c r="P416" s="218"/>
      <c r="Q416" s="219"/>
      <c r="R416" s="126" t="s">
        <v>45</v>
      </c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</row>
    <row r="417" spans="2:92" ht="14.25">
      <c r="B417" s="96" t="s">
        <v>412</v>
      </c>
      <c r="C417" s="97"/>
      <c r="D417" s="97"/>
      <c r="E417" s="97"/>
      <c r="F417" s="97"/>
      <c r="G417" s="97"/>
      <c r="H417" s="97"/>
      <c r="I417" s="97"/>
      <c r="J417" s="97"/>
      <c r="K417" s="97"/>
      <c r="L417" s="98"/>
      <c r="M417" s="120">
        <v>1696</v>
      </c>
      <c r="N417" s="217"/>
      <c r="O417" s="218"/>
      <c r="P417" s="218"/>
      <c r="Q417" s="219"/>
      <c r="R417" s="126" t="s">
        <v>14</v>
      </c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</row>
    <row r="418" spans="2:92" ht="14.25">
      <c r="B418" s="96" t="s">
        <v>439</v>
      </c>
      <c r="C418" s="97"/>
      <c r="D418" s="97"/>
      <c r="E418" s="97"/>
      <c r="F418" s="97"/>
      <c r="G418" s="97"/>
      <c r="H418" s="97"/>
      <c r="I418" s="97"/>
      <c r="J418" s="97"/>
      <c r="K418" s="97"/>
      <c r="L418" s="98"/>
      <c r="M418" s="120">
        <v>1178</v>
      </c>
      <c r="N418" s="217"/>
      <c r="O418" s="218"/>
      <c r="P418" s="218"/>
      <c r="Q418" s="219"/>
      <c r="R418" s="126" t="s">
        <v>14</v>
      </c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</row>
    <row r="419" spans="2:92" ht="14.25">
      <c r="B419" s="96" t="s">
        <v>440</v>
      </c>
      <c r="C419" s="97"/>
      <c r="D419" s="97"/>
      <c r="E419" s="97"/>
      <c r="F419" s="97"/>
      <c r="G419" s="97"/>
      <c r="H419" s="97"/>
      <c r="I419" s="97"/>
      <c r="J419" s="97"/>
      <c r="K419" s="97"/>
      <c r="L419" s="98"/>
      <c r="M419" s="120">
        <v>1179</v>
      </c>
      <c r="N419" s="217"/>
      <c r="O419" s="218"/>
      <c r="P419" s="218"/>
      <c r="Q419" s="219"/>
      <c r="R419" s="126" t="s">
        <v>45</v>
      </c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</row>
    <row r="420" spans="2:92" ht="14.25">
      <c r="B420" s="96" t="s">
        <v>441</v>
      </c>
      <c r="C420" s="97"/>
      <c r="D420" s="97"/>
      <c r="E420" s="97"/>
      <c r="F420" s="97"/>
      <c r="G420" s="97"/>
      <c r="H420" s="97"/>
      <c r="I420" s="97"/>
      <c r="J420" s="97"/>
      <c r="K420" s="97"/>
      <c r="L420" s="98"/>
      <c r="M420" s="120">
        <v>1180</v>
      </c>
      <c r="N420" s="217"/>
      <c r="O420" s="218"/>
      <c r="P420" s="218"/>
      <c r="Q420" s="219"/>
      <c r="R420" s="126" t="s">
        <v>14</v>
      </c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</row>
    <row r="421" spans="2:92" ht="14.25">
      <c r="B421" s="96" t="s">
        <v>442</v>
      </c>
      <c r="C421" s="97"/>
      <c r="D421" s="97"/>
      <c r="E421" s="97"/>
      <c r="F421" s="97"/>
      <c r="G421" s="97"/>
      <c r="H421" s="97"/>
      <c r="I421" s="97"/>
      <c r="J421" s="97"/>
      <c r="K421" s="97"/>
      <c r="L421" s="98"/>
      <c r="M421" s="120">
        <v>1181</v>
      </c>
      <c r="N421" s="217"/>
      <c r="O421" s="218"/>
      <c r="P421" s="218"/>
      <c r="Q421" s="219"/>
      <c r="R421" s="126" t="s">
        <v>45</v>
      </c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</row>
    <row r="422" spans="2:92" ht="14.25">
      <c r="B422" s="96" t="s">
        <v>425</v>
      </c>
      <c r="C422" s="97"/>
      <c r="D422" s="97"/>
      <c r="E422" s="97"/>
      <c r="F422" s="97"/>
      <c r="G422" s="97"/>
      <c r="H422" s="97"/>
      <c r="I422" s="97"/>
      <c r="J422" s="97"/>
      <c r="K422" s="97"/>
      <c r="L422" s="98"/>
      <c r="M422" s="120">
        <v>1182</v>
      </c>
      <c r="N422" s="217"/>
      <c r="O422" s="218"/>
      <c r="P422" s="218"/>
      <c r="Q422" s="219"/>
      <c r="R422" s="126" t="s">
        <v>45</v>
      </c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</row>
    <row r="423" spans="2:92" ht="14.25">
      <c r="B423" s="96" t="s">
        <v>389</v>
      </c>
      <c r="C423" s="97"/>
      <c r="D423" s="97"/>
      <c r="E423" s="97"/>
      <c r="F423" s="97"/>
      <c r="G423" s="97"/>
      <c r="H423" s="97"/>
      <c r="I423" s="97"/>
      <c r="J423" s="97"/>
      <c r="K423" s="97"/>
      <c r="L423" s="98"/>
      <c r="M423" s="120">
        <v>1697</v>
      </c>
      <c r="N423" s="217"/>
      <c r="O423" s="218"/>
      <c r="P423" s="218"/>
      <c r="Q423" s="219"/>
      <c r="R423" s="126" t="s">
        <v>45</v>
      </c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</row>
    <row r="424" spans="2:92" ht="14.25">
      <c r="B424" s="96" t="s">
        <v>443</v>
      </c>
      <c r="C424" s="97"/>
      <c r="D424" s="97"/>
      <c r="E424" s="97"/>
      <c r="F424" s="97"/>
      <c r="G424" s="97"/>
      <c r="H424" s="97"/>
      <c r="I424" s="97"/>
      <c r="J424" s="97"/>
      <c r="K424" s="97"/>
      <c r="L424" s="98"/>
      <c r="M424" s="120">
        <v>1186</v>
      </c>
      <c r="N424" s="217"/>
      <c r="O424" s="218"/>
      <c r="P424" s="218"/>
      <c r="Q424" s="219"/>
      <c r="R424" s="126" t="s">
        <v>14</v>
      </c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</row>
    <row r="425" spans="2:92" ht="14.25">
      <c r="B425" s="96" t="s">
        <v>444</v>
      </c>
      <c r="C425" s="97"/>
      <c r="D425" s="97"/>
      <c r="E425" s="97"/>
      <c r="F425" s="97"/>
      <c r="G425" s="97"/>
      <c r="H425" s="97"/>
      <c r="I425" s="97"/>
      <c r="J425" s="97"/>
      <c r="K425" s="97"/>
      <c r="L425" s="98"/>
      <c r="M425" s="120">
        <v>1187</v>
      </c>
      <c r="N425" s="217"/>
      <c r="O425" s="218"/>
      <c r="P425" s="218"/>
      <c r="Q425" s="219"/>
      <c r="R425" s="126" t="s">
        <v>45</v>
      </c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</row>
    <row r="426" spans="2:92" ht="14.25">
      <c r="B426" s="96" t="s">
        <v>394</v>
      </c>
      <c r="C426" s="97"/>
      <c r="D426" s="97"/>
      <c r="E426" s="97"/>
      <c r="F426" s="97"/>
      <c r="G426" s="97"/>
      <c r="H426" s="97"/>
      <c r="I426" s="97"/>
      <c r="J426" s="97"/>
      <c r="K426" s="97"/>
      <c r="L426" s="98"/>
      <c r="M426" s="120">
        <v>1700</v>
      </c>
      <c r="N426" s="217"/>
      <c r="O426" s="218"/>
      <c r="P426" s="218"/>
      <c r="Q426" s="219"/>
      <c r="R426" s="126" t="s">
        <v>45</v>
      </c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</row>
    <row r="427" spans="2:92" ht="14.25">
      <c r="B427" s="96" t="s">
        <v>445</v>
      </c>
      <c r="C427" s="97"/>
      <c r="D427" s="97"/>
      <c r="E427" s="97"/>
      <c r="F427" s="97"/>
      <c r="G427" s="97"/>
      <c r="H427" s="97"/>
      <c r="I427" s="97"/>
      <c r="J427" s="97"/>
      <c r="K427" s="97"/>
      <c r="L427" s="98"/>
      <c r="M427" s="120">
        <v>1188</v>
      </c>
      <c r="N427" s="217"/>
      <c r="O427" s="218"/>
      <c r="P427" s="218"/>
      <c r="Q427" s="219"/>
      <c r="R427" s="126" t="s">
        <v>45</v>
      </c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</row>
    <row r="428" spans="2:92" ht="14.25">
      <c r="B428" s="96" t="s">
        <v>414</v>
      </c>
      <c r="C428" s="97"/>
      <c r="D428" s="97"/>
      <c r="E428" s="97"/>
      <c r="F428" s="97"/>
      <c r="G428" s="97"/>
      <c r="H428" s="97"/>
      <c r="I428" s="97"/>
      <c r="J428" s="97"/>
      <c r="K428" s="97"/>
      <c r="L428" s="98"/>
      <c r="M428" s="120">
        <v>1701</v>
      </c>
      <c r="N428" s="217"/>
      <c r="O428" s="218"/>
      <c r="P428" s="218"/>
      <c r="Q428" s="219"/>
      <c r="R428" s="126" t="s">
        <v>14</v>
      </c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</row>
    <row r="429" spans="2:92" ht="14.25">
      <c r="B429" s="96" t="s">
        <v>446</v>
      </c>
      <c r="C429" s="97"/>
      <c r="D429" s="97"/>
      <c r="E429" s="97"/>
      <c r="F429" s="97"/>
      <c r="G429" s="97"/>
      <c r="H429" s="97"/>
      <c r="I429" s="97"/>
      <c r="J429" s="97"/>
      <c r="K429" s="97"/>
      <c r="L429" s="98"/>
      <c r="M429" s="120">
        <v>1702</v>
      </c>
      <c r="N429" s="217"/>
      <c r="O429" s="218"/>
      <c r="P429" s="218"/>
      <c r="Q429" s="219"/>
      <c r="R429" s="126" t="s">
        <v>14</v>
      </c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</row>
    <row r="430" spans="2:92" ht="14.25">
      <c r="B430" s="96" t="s">
        <v>447</v>
      </c>
      <c r="C430" s="97"/>
      <c r="D430" s="97"/>
      <c r="E430" s="97"/>
      <c r="F430" s="97"/>
      <c r="G430" s="97"/>
      <c r="H430" s="97"/>
      <c r="I430" s="97"/>
      <c r="J430" s="97"/>
      <c r="K430" s="97"/>
      <c r="L430" s="98"/>
      <c r="M430" s="120">
        <v>1189</v>
      </c>
      <c r="N430" s="217"/>
      <c r="O430" s="218"/>
      <c r="P430" s="218"/>
      <c r="Q430" s="219"/>
      <c r="R430" s="126" t="s">
        <v>14</v>
      </c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</row>
    <row r="431" spans="2:92" ht="14.25">
      <c r="B431" s="96" t="s">
        <v>448</v>
      </c>
      <c r="C431" s="97"/>
      <c r="D431" s="97"/>
      <c r="E431" s="97"/>
      <c r="F431" s="97"/>
      <c r="G431" s="97"/>
      <c r="H431" s="97"/>
      <c r="I431" s="97"/>
      <c r="J431" s="97"/>
      <c r="K431" s="97"/>
      <c r="L431" s="98"/>
      <c r="M431" s="120">
        <v>1190</v>
      </c>
      <c r="N431" s="217"/>
      <c r="O431" s="218"/>
      <c r="P431" s="218"/>
      <c r="Q431" s="219"/>
      <c r="R431" s="126" t="s">
        <v>45</v>
      </c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</row>
    <row r="432" spans="2:92" ht="14.25">
      <c r="B432" s="96" t="s">
        <v>449</v>
      </c>
      <c r="C432" s="97"/>
      <c r="D432" s="97"/>
      <c r="E432" s="97"/>
      <c r="F432" s="97"/>
      <c r="G432" s="97"/>
      <c r="H432" s="97"/>
      <c r="I432" s="97"/>
      <c r="J432" s="97"/>
      <c r="K432" s="97"/>
      <c r="L432" s="98"/>
      <c r="M432" s="120">
        <v>645</v>
      </c>
      <c r="N432" s="217">
        <f>+IF(($N$410+$N$412+$N$413+$N$415+$N$417+$N$418+$N$420+$N$424+$N$428+$N$429+$N$430-$N$411-$N$414-$N$416-$N$419-$N$421-$N$422-$N$423-$N$425-$N$426-$N$427-$N$431)&gt;0,$N$410+$N$412+$N$413+$N$415+$N$417+$N$418+$N$420+$N$424+$N$428+$N$429+$N$430-$N$411-$N$414-$N$416-$N$419-$N$421-$N$422-$N$423-$N$425-$N$426-$N$427-$N$431,0)</f>
        <v>0</v>
      </c>
      <c r="O432" s="218"/>
      <c r="P432" s="218"/>
      <c r="Q432" s="219"/>
      <c r="R432" s="77" t="s">
        <v>50</v>
      </c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</row>
    <row r="433" spans="1:92" ht="14.25">
      <c r="B433" s="91" t="s">
        <v>450</v>
      </c>
      <c r="C433" s="92"/>
      <c r="D433" s="92"/>
      <c r="E433" s="92"/>
      <c r="F433" s="92"/>
      <c r="G433" s="92"/>
      <c r="H433" s="92"/>
      <c r="I433" s="92"/>
      <c r="J433" s="92"/>
      <c r="K433" s="92"/>
      <c r="L433" s="93"/>
      <c r="M433" s="120">
        <v>646</v>
      </c>
      <c r="N433" s="217">
        <f>-IF(($N$410+$N$412+$N$413+$N$415+$N$417+$N$418+$N$420+$N$424+$N$428+$N$429+$N$430-$N$411-$N$414-$N$416-$N$419-$N$421-$N$422-$N$423-$N$425-$N$426-$N$427-$N$431)&lt;0,$N$410+$N$412+$N$413+$N$415+$N$417+$N$418+$N$420+$N$424+$N$428+$N$429+$N$430-$N$411-$N$414-$N$416-$N$419-$N$421-$N$422-$N$423-$N$425-$N$426-$N$427-$N$431,0)</f>
        <v>0</v>
      </c>
      <c r="O433" s="218"/>
      <c r="P433" s="218"/>
      <c r="Q433" s="219"/>
      <c r="R433" s="126" t="s">
        <v>50</v>
      </c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</row>
    <row r="434" spans="1:92" s="11" customFormat="1">
      <c r="A434" s="9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</row>
    <row r="435" spans="1:92" s="11" customFormat="1">
      <c r="A435" s="9"/>
      <c r="B435" s="238" t="s">
        <v>451</v>
      </c>
      <c r="C435" s="239"/>
      <c r="D435" s="239"/>
      <c r="E435" s="239"/>
      <c r="F435" s="239"/>
      <c r="G435" s="239"/>
      <c r="H435" s="239"/>
      <c r="I435" s="239"/>
      <c r="J435" s="239"/>
      <c r="K435" s="239"/>
      <c r="L435" s="239"/>
      <c r="M435" s="239"/>
      <c r="N435" s="239"/>
      <c r="O435" s="239"/>
      <c r="P435" s="239"/>
      <c r="Q435" s="239"/>
      <c r="R435" s="239"/>
      <c r="S435" s="239"/>
      <c r="T435" s="239"/>
      <c r="U435" s="239"/>
      <c r="V435" s="239"/>
      <c r="W435" s="239"/>
      <c r="X435" s="239"/>
      <c r="Y435" s="239"/>
      <c r="Z435" s="239"/>
      <c r="AA435" s="239"/>
      <c r="AB435" s="239"/>
      <c r="AC435" s="239"/>
      <c r="AD435" s="239"/>
      <c r="AE435" s="239"/>
      <c r="AF435" s="239"/>
      <c r="AG435" s="239"/>
      <c r="AH435" s="239"/>
      <c r="AI435" s="239"/>
      <c r="AJ435" s="239"/>
      <c r="AK435" s="239"/>
      <c r="AL435" s="239"/>
      <c r="AM435" s="239"/>
      <c r="AN435" s="239"/>
      <c r="AO435" s="239"/>
      <c r="AP435" s="239"/>
      <c r="AQ435" s="239"/>
      <c r="AR435" s="239"/>
      <c r="AS435" s="239"/>
      <c r="AT435" s="239"/>
      <c r="AU435" s="239"/>
      <c r="AV435" s="239"/>
      <c r="AW435" s="24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</row>
    <row r="436" spans="1:92" s="11" customFormat="1">
      <c r="A436" s="9"/>
      <c r="B436" s="144"/>
      <c r="C436" s="145"/>
      <c r="D436" s="145"/>
      <c r="E436" s="145"/>
      <c r="F436" s="145"/>
      <c r="G436" s="145"/>
      <c r="H436" s="146"/>
      <c r="I436" s="247" t="s">
        <v>452</v>
      </c>
      <c r="J436" s="248"/>
      <c r="K436" s="248"/>
      <c r="L436" s="248"/>
      <c r="M436" s="249"/>
      <c r="N436" s="247" t="s">
        <v>453</v>
      </c>
      <c r="O436" s="248"/>
      <c r="P436" s="248"/>
      <c r="Q436" s="248"/>
      <c r="R436" s="249"/>
      <c r="S436" s="238" t="s">
        <v>454</v>
      </c>
      <c r="T436" s="239"/>
      <c r="U436" s="239"/>
      <c r="V436" s="239"/>
      <c r="W436" s="239"/>
      <c r="X436" s="239"/>
      <c r="Y436" s="239"/>
      <c r="Z436" s="239"/>
      <c r="AA436" s="239"/>
      <c r="AB436" s="239"/>
      <c r="AC436" s="239"/>
      <c r="AD436" s="239"/>
      <c r="AE436" s="239"/>
      <c r="AF436" s="239"/>
      <c r="AG436" s="239"/>
      <c r="AH436" s="239"/>
      <c r="AI436" s="239"/>
      <c r="AJ436" s="239"/>
      <c r="AK436" s="239"/>
      <c r="AL436" s="239"/>
      <c r="AM436" s="239"/>
      <c r="AN436" s="239"/>
      <c r="AO436" s="239"/>
      <c r="AP436" s="239"/>
      <c r="AQ436" s="240"/>
      <c r="AR436" s="241" t="s">
        <v>455</v>
      </c>
      <c r="AS436" s="242"/>
      <c r="AT436" s="242"/>
      <c r="AU436" s="242"/>
      <c r="AV436" s="243"/>
      <c r="AW436" s="147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</row>
    <row r="437" spans="1:92" s="11" customFormat="1">
      <c r="A437" s="9"/>
      <c r="B437" s="148"/>
      <c r="C437" s="149"/>
      <c r="D437" s="149"/>
      <c r="E437" s="149"/>
      <c r="F437" s="149"/>
      <c r="G437" s="149"/>
      <c r="H437" s="150"/>
      <c r="I437" s="250"/>
      <c r="J437" s="251"/>
      <c r="K437" s="251"/>
      <c r="L437" s="251"/>
      <c r="M437" s="252"/>
      <c r="N437" s="250"/>
      <c r="O437" s="251"/>
      <c r="P437" s="251"/>
      <c r="Q437" s="251"/>
      <c r="R437" s="252"/>
      <c r="S437" s="238" t="s">
        <v>456</v>
      </c>
      <c r="T437" s="239"/>
      <c r="U437" s="239"/>
      <c r="V437" s="239"/>
      <c r="W437" s="239"/>
      <c r="X437" s="239"/>
      <c r="Y437" s="239"/>
      <c r="Z437" s="239"/>
      <c r="AA437" s="239"/>
      <c r="AB437" s="239"/>
      <c r="AC437" s="239"/>
      <c r="AD437" s="239"/>
      <c r="AE437" s="239"/>
      <c r="AF437" s="239"/>
      <c r="AG437" s="240"/>
      <c r="AH437" s="241" t="s">
        <v>457</v>
      </c>
      <c r="AI437" s="242"/>
      <c r="AJ437" s="242"/>
      <c r="AK437" s="242"/>
      <c r="AL437" s="243"/>
      <c r="AM437" s="241" t="s">
        <v>458</v>
      </c>
      <c r="AN437" s="242"/>
      <c r="AO437" s="242"/>
      <c r="AP437" s="242"/>
      <c r="AQ437" s="243"/>
      <c r="AR437" s="256"/>
      <c r="AS437" s="257"/>
      <c r="AT437" s="257"/>
      <c r="AU437" s="257"/>
      <c r="AV437" s="258"/>
      <c r="AW437" s="151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</row>
    <row r="438" spans="1:92" s="11" customFormat="1">
      <c r="A438" s="9"/>
      <c r="B438" s="152"/>
      <c r="C438" s="153"/>
      <c r="D438" s="153"/>
      <c r="E438" s="153"/>
      <c r="F438" s="153"/>
      <c r="G438" s="153"/>
      <c r="H438" s="154"/>
      <c r="I438" s="253"/>
      <c r="J438" s="254"/>
      <c r="K438" s="254"/>
      <c r="L438" s="254"/>
      <c r="M438" s="255"/>
      <c r="N438" s="253"/>
      <c r="O438" s="254"/>
      <c r="P438" s="254"/>
      <c r="Q438" s="254"/>
      <c r="R438" s="255"/>
      <c r="S438" s="259" t="s">
        <v>459</v>
      </c>
      <c r="T438" s="260"/>
      <c r="U438" s="260"/>
      <c r="V438" s="260"/>
      <c r="W438" s="261"/>
      <c r="X438" s="238" t="s">
        <v>460</v>
      </c>
      <c r="Y438" s="239"/>
      <c r="Z438" s="239"/>
      <c r="AA438" s="239"/>
      <c r="AB438" s="240"/>
      <c r="AC438" s="238" t="s">
        <v>461</v>
      </c>
      <c r="AD438" s="239"/>
      <c r="AE438" s="239"/>
      <c r="AF438" s="239"/>
      <c r="AG438" s="240"/>
      <c r="AH438" s="244"/>
      <c r="AI438" s="245"/>
      <c r="AJ438" s="245"/>
      <c r="AK438" s="245"/>
      <c r="AL438" s="246"/>
      <c r="AM438" s="244"/>
      <c r="AN438" s="245"/>
      <c r="AO438" s="245"/>
      <c r="AP438" s="245"/>
      <c r="AQ438" s="246"/>
      <c r="AR438" s="244"/>
      <c r="AS438" s="245"/>
      <c r="AT438" s="245"/>
      <c r="AU438" s="245"/>
      <c r="AV438" s="246"/>
      <c r="AW438" s="155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</row>
    <row r="439" spans="1:92" ht="14.25">
      <c r="B439" s="96" t="s">
        <v>462</v>
      </c>
      <c r="C439" s="97"/>
      <c r="D439" s="97"/>
      <c r="E439" s="97"/>
      <c r="F439" s="97"/>
      <c r="G439" s="97"/>
      <c r="H439" s="98"/>
      <c r="I439" s="120">
        <v>1200</v>
      </c>
      <c r="J439" s="217"/>
      <c r="K439" s="218"/>
      <c r="L439" s="218"/>
      <c r="M439" s="219"/>
      <c r="N439" s="120">
        <v>1211</v>
      </c>
      <c r="O439" s="217"/>
      <c r="P439" s="218"/>
      <c r="Q439" s="218"/>
      <c r="R439" s="219"/>
      <c r="S439" s="120">
        <v>1221</v>
      </c>
      <c r="T439" s="217"/>
      <c r="U439" s="218"/>
      <c r="V439" s="218"/>
      <c r="W439" s="219"/>
      <c r="X439" s="120">
        <v>1730</v>
      </c>
      <c r="Y439" s="217"/>
      <c r="Z439" s="218"/>
      <c r="AA439" s="218"/>
      <c r="AB439" s="219"/>
      <c r="AC439" s="120">
        <v>1731</v>
      </c>
      <c r="AD439" s="217"/>
      <c r="AE439" s="218"/>
      <c r="AF439" s="218"/>
      <c r="AG439" s="219"/>
      <c r="AH439" s="120">
        <v>1234</v>
      </c>
      <c r="AI439" s="217"/>
      <c r="AJ439" s="218"/>
      <c r="AK439" s="218"/>
      <c r="AL439" s="219"/>
      <c r="AM439" s="120">
        <v>1246</v>
      </c>
      <c r="AN439" s="217"/>
      <c r="AO439" s="218"/>
      <c r="AP439" s="218"/>
      <c r="AQ439" s="219"/>
      <c r="AR439" s="120">
        <v>1260</v>
      </c>
      <c r="AS439" s="217"/>
      <c r="AT439" s="218"/>
      <c r="AU439" s="218"/>
      <c r="AV439" s="219"/>
      <c r="AW439" s="156" t="s">
        <v>14</v>
      </c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</row>
    <row r="440" spans="1:92" ht="14.25">
      <c r="B440" s="91" t="s">
        <v>463</v>
      </c>
      <c r="C440" s="92"/>
      <c r="D440" s="92"/>
      <c r="E440" s="92"/>
      <c r="F440" s="92"/>
      <c r="G440" s="92"/>
      <c r="H440" s="93"/>
      <c r="I440" s="157"/>
      <c r="J440" s="158"/>
      <c r="K440" s="158"/>
      <c r="L440" s="158"/>
      <c r="M440" s="159"/>
      <c r="N440" s="157"/>
      <c r="O440" s="158"/>
      <c r="P440" s="158"/>
      <c r="Q440" s="158"/>
      <c r="R440" s="159"/>
      <c r="S440" s="160">
        <v>1222</v>
      </c>
      <c r="T440" s="217"/>
      <c r="U440" s="218"/>
      <c r="V440" s="218"/>
      <c r="W440" s="219"/>
      <c r="X440" s="157"/>
      <c r="Y440" s="158"/>
      <c r="Z440" s="158"/>
      <c r="AA440" s="158"/>
      <c r="AB440" s="159"/>
      <c r="AC440" s="120">
        <v>1843</v>
      </c>
      <c r="AD440" s="217"/>
      <c r="AE440" s="218"/>
      <c r="AF440" s="218"/>
      <c r="AG440" s="219"/>
      <c r="AH440" s="120">
        <v>1235</v>
      </c>
      <c r="AI440" s="217"/>
      <c r="AJ440" s="218"/>
      <c r="AK440" s="218"/>
      <c r="AL440" s="219"/>
      <c r="AM440" s="120">
        <v>1247</v>
      </c>
      <c r="AN440" s="217"/>
      <c r="AO440" s="218"/>
      <c r="AP440" s="218"/>
      <c r="AQ440" s="219"/>
      <c r="AR440" s="157"/>
      <c r="AS440" s="158"/>
      <c r="AT440" s="158"/>
      <c r="AU440" s="158"/>
      <c r="AV440" s="159"/>
      <c r="AW440" s="156" t="s">
        <v>45</v>
      </c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</row>
    <row r="441" spans="1:92" ht="14.25">
      <c r="B441" s="96" t="s">
        <v>443</v>
      </c>
      <c r="C441" s="97"/>
      <c r="D441" s="97"/>
      <c r="E441" s="97"/>
      <c r="F441" s="97"/>
      <c r="G441" s="97"/>
      <c r="H441" s="98"/>
      <c r="I441" s="120">
        <v>1202</v>
      </c>
      <c r="J441" s="217"/>
      <c r="K441" s="218"/>
      <c r="L441" s="218"/>
      <c r="M441" s="219"/>
      <c r="N441" s="120">
        <v>1212</v>
      </c>
      <c r="O441" s="217"/>
      <c r="P441" s="218"/>
      <c r="Q441" s="218"/>
      <c r="R441" s="219"/>
      <c r="S441" s="120">
        <v>1224</v>
      </c>
      <c r="T441" s="217"/>
      <c r="U441" s="218"/>
      <c r="V441" s="218"/>
      <c r="W441" s="219"/>
      <c r="X441" s="120">
        <v>1733</v>
      </c>
      <c r="Y441" s="217"/>
      <c r="Z441" s="218"/>
      <c r="AA441" s="218"/>
      <c r="AB441" s="219"/>
      <c r="AC441" s="120">
        <v>1734</v>
      </c>
      <c r="AD441" s="217"/>
      <c r="AE441" s="218"/>
      <c r="AF441" s="218"/>
      <c r="AG441" s="219"/>
      <c r="AH441" s="120">
        <v>1236</v>
      </c>
      <c r="AI441" s="217"/>
      <c r="AJ441" s="218"/>
      <c r="AK441" s="218"/>
      <c r="AL441" s="219"/>
      <c r="AM441" s="120">
        <v>1248</v>
      </c>
      <c r="AN441" s="217"/>
      <c r="AO441" s="218"/>
      <c r="AP441" s="218"/>
      <c r="AQ441" s="219"/>
      <c r="AR441" s="120">
        <v>1262</v>
      </c>
      <c r="AS441" s="217"/>
      <c r="AT441" s="218"/>
      <c r="AU441" s="218"/>
      <c r="AV441" s="219"/>
      <c r="AW441" s="156" t="s">
        <v>14</v>
      </c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</row>
    <row r="442" spans="1:92" ht="14.25">
      <c r="B442" s="96" t="s">
        <v>444</v>
      </c>
      <c r="C442" s="97"/>
      <c r="D442" s="97"/>
      <c r="E442" s="97"/>
      <c r="F442" s="97"/>
      <c r="G442" s="97"/>
      <c r="H442" s="98"/>
      <c r="I442" s="120">
        <v>1203</v>
      </c>
      <c r="J442" s="217"/>
      <c r="K442" s="218"/>
      <c r="L442" s="218"/>
      <c r="M442" s="219"/>
      <c r="N442" s="120">
        <v>1213</v>
      </c>
      <c r="O442" s="217"/>
      <c r="P442" s="218"/>
      <c r="Q442" s="218"/>
      <c r="R442" s="219"/>
      <c r="S442" s="120">
        <v>1225</v>
      </c>
      <c r="T442" s="217"/>
      <c r="U442" s="218"/>
      <c r="V442" s="218"/>
      <c r="W442" s="219"/>
      <c r="X442" s="120">
        <v>1735</v>
      </c>
      <c r="Y442" s="217"/>
      <c r="Z442" s="218"/>
      <c r="AA442" s="218"/>
      <c r="AB442" s="219"/>
      <c r="AC442" s="120">
        <v>1736</v>
      </c>
      <c r="AD442" s="217"/>
      <c r="AE442" s="218"/>
      <c r="AF442" s="218"/>
      <c r="AG442" s="219"/>
      <c r="AH442" s="120">
        <v>1237</v>
      </c>
      <c r="AI442" s="217"/>
      <c r="AJ442" s="218"/>
      <c r="AK442" s="218"/>
      <c r="AL442" s="219"/>
      <c r="AM442" s="120">
        <v>1249</v>
      </c>
      <c r="AN442" s="217"/>
      <c r="AO442" s="218"/>
      <c r="AP442" s="218"/>
      <c r="AQ442" s="219"/>
      <c r="AR442" s="120">
        <v>1263</v>
      </c>
      <c r="AS442" s="217"/>
      <c r="AT442" s="218"/>
      <c r="AU442" s="218"/>
      <c r="AV442" s="219"/>
      <c r="AW442" s="156" t="s">
        <v>45</v>
      </c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</row>
    <row r="443" spans="1:92" ht="14.25">
      <c r="B443" s="96" t="s">
        <v>464</v>
      </c>
      <c r="C443" s="97"/>
      <c r="D443" s="97"/>
      <c r="E443" s="97"/>
      <c r="F443" s="97"/>
      <c r="G443" s="97"/>
      <c r="H443" s="98"/>
      <c r="I443" s="120">
        <v>1204</v>
      </c>
      <c r="J443" s="217"/>
      <c r="K443" s="218"/>
      <c r="L443" s="218"/>
      <c r="M443" s="219"/>
      <c r="N443" s="120">
        <v>1214</v>
      </c>
      <c r="O443" s="217"/>
      <c r="P443" s="218"/>
      <c r="Q443" s="218"/>
      <c r="R443" s="219"/>
      <c r="S443" s="120">
        <v>1226</v>
      </c>
      <c r="T443" s="217"/>
      <c r="U443" s="218"/>
      <c r="V443" s="218"/>
      <c r="W443" s="219"/>
      <c r="X443" s="120">
        <v>1737</v>
      </c>
      <c r="Y443" s="217"/>
      <c r="Z443" s="218"/>
      <c r="AA443" s="218"/>
      <c r="AB443" s="219"/>
      <c r="AC443" s="120">
        <v>1738</v>
      </c>
      <c r="AD443" s="217"/>
      <c r="AE443" s="218"/>
      <c r="AF443" s="218"/>
      <c r="AG443" s="219"/>
      <c r="AH443" s="120">
        <v>1238</v>
      </c>
      <c r="AI443" s="217"/>
      <c r="AJ443" s="218"/>
      <c r="AK443" s="218"/>
      <c r="AL443" s="219"/>
      <c r="AM443" s="120">
        <v>1250</v>
      </c>
      <c r="AN443" s="217"/>
      <c r="AO443" s="218"/>
      <c r="AP443" s="218"/>
      <c r="AQ443" s="219"/>
      <c r="AR443" s="120">
        <v>1264</v>
      </c>
      <c r="AS443" s="217"/>
      <c r="AT443" s="218"/>
      <c r="AU443" s="218"/>
      <c r="AV443" s="219"/>
      <c r="AW443" s="156" t="s">
        <v>45</v>
      </c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</row>
    <row r="444" spans="1:92" ht="14.25">
      <c r="B444" s="96" t="s">
        <v>465</v>
      </c>
      <c r="C444" s="97"/>
      <c r="D444" s="97"/>
      <c r="E444" s="97"/>
      <c r="F444" s="97"/>
      <c r="G444" s="97"/>
      <c r="H444" s="98"/>
      <c r="I444" s="120">
        <v>1205</v>
      </c>
      <c r="J444" s="217"/>
      <c r="K444" s="218"/>
      <c r="L444" s="218"/>
      <c r="M444" s="219"/>
      <c r="N444" s="120">
        <v>1215</v>
      </c>
      <c r="O444" s="217"/>
      <c r="P444" s="218"/>
      <c r="Q444" s="218"/>
      <c r="R444" s="219"/>
      <c r="S444" s="157"/>
      <c r="T444" s="158"/>
      <c r="U444" s="158"/>
      <c r="V444" s="158"/>
      <c r="W444" s="159"/>
      <c r="X444" s="157"/>
      <c r="Y444" s="158"/>
      <c r="Z444" s="158"/>
      <c r="AA444" s="158"/>
      <c r="AB444" s="159"/>
      <c r="AC444" s="120">
        <v>1740</v>
      </c>
      <c r="AD444" s="217"/>
      <c r="AE444" s="218"/>
      <c r="AF444" s="218"/>
      <c r="AG444" s="219"/>
      <c r="AH444" s="120">
        <v>1239</v>
      </c>
      <c r="AI444" s="217"/>
      <c r="AJ444" s="218"/>
      <c r="AK444" s="218"/>
      <c r="AL444" s="219"/>
      <c r="AM444" s="120">
        <v>1251</v>
      </c>
      <c r="AN444" s="217"/>
      <c r="AO444" s="218"/>
      <c r="AP444" s="218"/>
      <c r="AQ444" s="219"/>
      <c r="AR444" s="157"/>
      <c r="AS444" s="158"/>
      <c r="AT444" s="158"/>
      <c r="AU444" s="158"/>
      <c r="AV444" s="159"/>
      <c r="AW444" s="156" t="s">
        <v>14</v>
      </c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</row>
    <row r="445" spans="1:92" ht="14.25">
      <c r="B445" s="96" t="s">
        <v>466</v>
      </c>
      <c r="C445" s="97"/>
      <c r="D445" s="97"/>
      <c r="E445" s="97"/>
      <c r="F445" s="97"/>
      <c r="G445" s="97"/>
      <c r="H445" s="98"/>
      <c r="I445" s="120">
        <v>1206</v>
      </c>
      <c r="J445" s="217"/>
      <c r="K445" s="218"/>
      <c r="L445" s="218"/>
      <c r="M445" s="219"/>
      <c r="N445" s="120">
        <v>1216</v>
      </c>
      <c r="O445" s="217"/>
      <c r="P445" s="218"/>
      <c r="Q445" s="218"/>
      <c r="R445" s="219"/>
      <c r="S445" s="120">
        <v>1228</v>
      </c>
      <c r="T445" s="217"/>
      <c r="U445" s="218"/>
      <c r="V445" s="218"/>
      <c r="W445" s="219"/>
      <c r="X445" s="120">
        <v>1741</v>
      </c>
      <c r="Y445" s="217"/>
      <c r="Z445" s="218"/>
      <c r="AA445" s="218"/>
      <c r="AB445" s="219"/>
      <c r="AC445" s="120">
        <v>1742</v>
      </c>
      <c r="AD445" s="217"/>
      <c r="AE445" s="218"/>
      <c r="AF445" s="218"/>
      <c r="AG445" s="219"/>
      <c r="AH445" s="120">
        <v>1240</v>
      </c>
      <c r="AI445" s="217"/>
      <c r="AJ445" s="218"/>
      <c r="AK445" s="218"/>
      <c r="AL445" s="219"/>
      <c r="AM445" s="120">
        <v>1252</v>
      </c>
      <c r="AN445" s="217"/>
      <c r="AO445" s="218"/>
      <c r="AP445" s="218"/>
      <c r="AQ445" s="219"/>
      <c r="AR445" s="120">
        <v>1265</v>
      </c>
      <c r="AS445" s="217"/>
      <c r="AT445" s="218"/>
      <c r="AU445" s="218"/>
      <c r="AV445" s="219"/>
      <c r="AW445" s="156" t="s">
        <v>14</v>
      </c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</row>
    <row r="446" spans="1:92" ht="14.25">
      <c r="B446" s="96" t="s">
        <v>467</v>
      </c>
      <c r="C446" s="97"/>
      <c r="D446" s="97"/>
      <c r="E446" s="97"/>
      <c r="F446" s="97"/>
      <c r="G446" s="97"/>
      <c r="H446" s="98"/>
      <c r="I446" s="120">
        <v>1207</v>
      </c>
      <c r="J446" s="217"/>
      <c r="K446" s="218"/>
      <c r="L446" s="218"/>
      <c r="M446" s="219"/>
      <c r="N446" s="120">
        <v>1217</v>
      </c>
      <c r="O446" s="217"/>
      <c r="P446" s="218"/>
      <c r="Q446" s="218"/>
      <c r="R446" s="219"/>
      <c r="S446" s="120">
        <v>1229</v>
      </c>
      <c r="T446" s="217"/>
      <c r="U446" s="218"/>
      <c r="V446" s="218"/>
      <c r="W446" s="219"/>
      <c r="X446" s="120">
        <v>1743</v>
      </c>
      <c r="Y446" s="217"/>
      <c r="Z446" s="218"/>
      <c r="AA446" s="218"/>
      <c r="AB446" s="219"/>
      <c r="AC446" s="120">
        <v>1744</v>
      </c>
      <c r="AD446" s="217"/>
      <c r="AE446" s="218"/>
      <c r="AF446" s="218"/>
      <c r="AG446" s="219"/>
      <c r="AH446" s="120">
        <v>1241</v>
      </c>
      <c r="AI446" s="217"/>
      <c r="AJ446" s="218"/>
      <c r="AK446" s="218"/>
      <c r="AL446" s="219"/>
      <c r="AM446" s="120">
        <v>1253</v>
      </c>
      <c r="AN446" s="217"/>
      <c r="AO446" s="218"/>
      <c r="AP446" s="218"/>
      <c r="AQ446" s="219"/>
      <c r="AR446" s="120">
        <v>1266</v>
      </c>
      <c r="AS446" s="217"/>
      <c r="AT446" s="218"/>
      <c r="AU446" s="218"/>
      <c r="AV446" s="219"/>
      <c r="AW446" s="156" t="s">
        <v>45</v>
      </c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</row>
    <row r="447" spans="1:92" ht="14.25">
      <c r="B447" s="96" t="s">
        <v>468</v>
      </c>
      <c r="C447" s="97"/>
      <c r="D447" s="97"/>
      <c r="E447" s="97"/>
      <c r="F447" s="97"/>
      <c r="G447" s="97"/>
      <c r="H447" s="98"/>
      <c r="I447" s="120">
        <v>1208</v>
      </c>
      <c r="J447" s="217"/>
      <c r="K447" s="218"/>
      <c r="L447" s="218"/>
      <c r="M447" s="219"/>
      <c r="N447" s="120">
        <v>1218</v>
      </c>
      <c r="O447" s="217"/>
      <c r="P447" s="218"/>
      <c r="Q447" s="218"/>
      <c r="R447" s="219"/>
      <c r="S447" s="120">
        <v>1230</v>
      </c>
      <c r="T447" s="217"/>
      <c r="U447" s="218"/>
      <c r="V447" s="218"/>
      <c r="W447" s="219"/>
      <c r="X447" s="120">
        <v>1745</v>
      </c>
      <c r="Y447" s="217"/>
      <c r="Z447" s="218"/>
      <c r="AA447" s="218"/>
      <c r="AB447" s="219"/>
      <c r="AC447" s="120">
        <v>1746</v>
      </c>
      <c r="AD447" s="217"/>
      <c r="AE447" s="218"/>
      <c r="AF447" s="218"/>
      <c r="AG447" s="219"/>
      <c r="AH447" s="120">
        <v>1242</v>
      </c>
      <c r="AI447" s="217"/>
      <c r="AJ447" s="218"/>
      <c r="AK447" s="218"/>
      <c r="AL447" s="219"/>
      <c r="AM447" s="120">
        <v>1254</v>
      </c>
      <c r="AN447" s="217"/>
      <c r="AO447" s="218"/>
      <c r="AP447" s="218"/>
      <c r="AQ447" s="219"/>
      <c r="AR447" s="120">
        <v>1267</v>
      </c>
      <c r="AS447" s="217"/>
      <c r="AT447" s="218"/>
      <c r="AU447" s="218"/>
      <c r="AV447" s="219"/>
      <c r="AW447" s="156" t="s">
        <v>45</v>
      </c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</row>
    <row r="448" spans="1:92" ht="14.25">
      <c r="B448" s="96" t="s">
        <v>469</v>
      </c>
      <c r="C448" s="97"/>
      <c r="D448" s="97"/>
      <c r="E448" s="97"/>
      <c r="F448" s="97"/>
      <c r="G448" s="97"/>
      <c r="H448" s="98"/>
      <c r="I448" s="120">
        <v>1209</v>
      </c>
      <c r="J448" s="217"/>
      <c r="K448" s="218"/>
      <c r="L448" s="218"/>
      <c r="M448" s="219"/>
      <c r="N448" s="120">
        <v>1219</v>
      </c>
      <c r="O448" s="217"/>
      <c r="P448" s="218"/>
      <c r="Q448" s="218"/>
      <c r="R448" s="219"/>
      <c r="S448" s="120">
        <v>1231</v>
      </c>
      <c r="T448" s="217"/>
      <c r="U448" s="218"/>
      <c r="V448" s="218"/>
      <c r="W448" s="219"/>
      <c r="X448" s="120">
        <v>1747</v>
      </c>
      <c r="Y448" s="217"/>
      <c r="Z448" s="218"/>
      <c r="AA448" s="218"/>
      <c r="AB448" s="219"/>
      <c r="AC448" s="120">
        <v>1748</v>
      </c>
      <c r="AD448" s="217"/>
      <c r="AE448" s="218"/>
      <c r="AF448" s="218"/>
      <c r="AG448" s="219"/>
      <c r="AH448" s="120">
        <v>1243</v>
      </c>
      <c r="AI448" s="217"/>
      <c r="AJ448" s="218"/>
      <c r="AK448" s="218"/>
      <c r="AL448" s="219"/>
      <c r="AM448" s="120">
        <v>1255</v>
      </c>
      <c r="AN448" s="217"/>
      <c r="AO448" s="218"/>
      <c r="AP448" s="218"/>
      <c r="AQ448" s="219"/>
      <c r="AR448" s="120">
        <v>1268</v>
      </c>
      <c r="AS448" s="217"/>
      <c r="AT448" s="218"/>
      <c r="AU448" s="218"/>
      <c r="AV448" s="219"/>
      <c r="AW448" s="156" t="s">
        <v>45</v>
      </c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</row>
    <row r="449" spans="1:76" ht="14.25">
      <c r="B449" s="96" t="s">
        <v>470</v>
      </c>
      <c r="C449" s="97"/>
      <c r="D449" s="97"/>
      <c r="E449" s="97"/>
      <c r="F449" s="97"/>
      <c r="G449" s="97"/>
      <c r="H449" s="98"/>
      <c r="I449" s="120">
        <v>1210</v>
      </c>
      <c r="J449" s="217">
        <f>+IF(($J$439+$J$441+$J$444+$J$445-$J$440-$J$442-$J$443-$J$446-$J$447-$J$448)&gt;0,$J$439+$J$441+$J$444+$J$445-$J$440-$J$442-$J$443-$J$446-$J$447-$J$448,0)</f>
        <v>0</v>
      </c>
      <c r="K449" s="218"/>
      <c r="L449" s="218"/>
      <c r="M449" s="219"/>
      <c r="N449" s="120">
        <v>1220</v>
      </c>
      <c r="O449" s="217">
        <f>+IF(($O$439+$O$441+$O$444+$O$445-$O$440-$O$442-$O$443-$O$446-$O$447-$O$448)&gt;0,$O$439+$O$441+$O$444+$O$445-$O$440-$O$442-$O$443-$O$446-$O$447-$O$448,0)</f>
        <v>0</v>
      </c>
      <c r="P449" s="218"/>
      <c r="Q449" s="218"/>
      <c r="R449" s="219"/>
      <c r="S449" s="120">
        <v>1232</v>
      </c>
      <c r="T449" s="217">
        <f>+IF(($T$439+$T$441+$T$444+$T$445-$T$440-$T$442-$T$443-$T$446-$T$447-$T$448)&gt;0,$T$439+$T$441+$T$444+$T$445-$T$440-$T$442-$T$443-$T$446-$T$447-$T$448,0)</f>
        <v>0</v>
      </c>
      <c r="U449" s="218"/>
      <c r="V449" s="218"/>
      <c r="W449" s="219"/>
      <c r="X449" s="120">
        <v>1749</v>
      </c>
      <c r="Y449" s="217">
        <f>+IF(($Y$439+$Y$441+$Y$444+$Y$445-$Y$440-$Y$442-$Y$443-$Y$446-$Y$447-$Y$448)&gt;0,$Y$439+$Y$441+$Y$444+$Y$445-$Y$440-$Y$442-$Y$443-$Y$446-$Y$447-$Y$448,0)</f>
        <v>0</v>
      </c>
      <c r="Z449" s="218"/>
      <c r="AA449" s="218"/>
      <c r="AB449" s="219"/>
      <c r="AC449" s="120">
        <v>1750</v>
      </c>
      <c r="AD449" s="217">
        <f>+IF(($AD$439+$AD$441+$AD$444+$AD$445-$AD$440-$AD$442-$AD$443-$AD$446-$AD$447-$AD$448)&gt;0,$AD$439+$AD$441+$AD$444+$AD$445-$AD$440-$AD$442-$AD$443-$AD$446-$AD$447-$AD$448,0)</f>
        <v>0</v>
      </c>
      <c r="AE449" s="218"/>
      <c r="AF449" s="218"/>
      <c r="AG449" s="219"/>
      <c r="AH449" s="120">
        <v>1244</v>
      </c>
      <c r="AI449" s="217">
        <f>+IF(($AI$439+$AI$441+$AI$444+$AI$445-$AI$440-$AI$442-$AI$443-$AI$446-$AI$447-$AI$448)&gt;0,$AI$439+$AI$441+$AI$444+$AI$445-$AI$440-$AI$442-$AI$443-$AI$446-$AI$447-$AI$448,0)</f>
        <v>0</v>
      </c>
      <c r="AJ449" s="218"/>
      <c r="AK449" s="218"/>
      <c r="AL449" s="219"/>
      <c r="AM449" s="120">
        <v>1256</v>
      </c>
      <c r="AN449" s="217">
        <f>+IF(($AN$439+$AN$441+$AN$444+$AN$445-$AN$440-$AN$442-$AN$443-$AN$446-$AN$447-$AN$448)&gt;0,$AN$439+$AN$441+$AN$444+$AN$445-$AN$440-$AN$442-$AN$443-$AN$446-$AN$447-$AN$448,0)</f>
        <v>0</v>
      </c>
      <c r="AO449" s="218"/>
      <c r="AP449" s="218"/>
      <c r="AQ449" s="219"/>
      <c r="AR449" s="120">
        <v>1269</v>
      </c>
      <c r="AS449" s="217">
        <f>+IF(($AS$439+$AS$441+$AS$444+$AS$445-$AS$440-$AS$442-$AS$443-$AS$446-$AS$447-$AS$448)&gt;0,$AS$439+$AS$441+$AS$444+$AS$445-$AS$440-$AS$442-$AS$443-$AS$446-$AS$447-$AS$448,0)</f>
        <v>0</v>
      </c>
      <c r="AT449" s="218"/>
      <c r="AU449" s="218"/>
      <c r="AV449" s="219"/>
      <c r="AW449" s="156" t="s">
        <v>50</v>
      </c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</row>
    <row r="450" spans="1:76" ht="14.25">
      <c r="B450" s="91" t="s">
        <v>471</v>
      </c>
      <c r="C450" s="92"/>
      <c r="D450" s="92"/>
      <c r="E450" s="92"/>
      <c r="F450" s="92"/>
      <c r="G450" s="92"/>
      <c r="H450" s="93"/>
      <c r="I450" s="157"/>
      <c r="J450" s="158"/>
      <c r="K450" s="158"/>
      <c r="L450" s="158"/>
      <c r="M450" s="159"/>
      <c r="N450" s="157"/>
      <c r="O450" s="158"/>
      <c r="P450" s="158"/>
      <c r="Q450" s="158"/>
      <c r="R450" s="159"/>
      <c r="S450" s="120">
        <v>1233</v>
      </c>
      <c r="T450" s="217">
        <f>-IF(($T$439+$T$441+$T$444+$T$445-$T$440-$T$442-$T$443-$T$446-$T$447-$T$448)&lt;0,$T$439+$T$441+$T$444+$T$445-$T$440-$T$442-$T$443-$T$446-$T$447-$T$448,0)</f>
        <v>0</v>
      </c>
      <c r="U450" s="218"/>
      <c r="V450" s="218"/>
      <c r="W450" s="219"/>
      <c r="X450" s="157"/>
      <c r="Y450" s="158"/>
      <c r="Z450" s="158"/>
      <c r="AA450" s="158"/>
      <c r="AB450" s="159"/>
      <c r="AC450" s="120">
        <v>1844</v>
      </c>
      <c r="AD450" s="217">
        <f>-IF(($AD$439+$AD$441+$AD$444+$AD$445-$AD$440-$AD$442-$AD$443-$AD$446-$AD$447-$AD$448)&lt;0,$AD$439+$AD$441+$AD$444+$AD$445-$AD$440-$AD$442-$AD$443-$AD$446-$AD$447-$AD$448,0)</f>
        <v>0</v>
      </c>
      <c r="AE450" s="218"/>
      <c r="AF450" s="218"/>
      <c r="AG450" s="219"/>
      <c r="AH450" s="120">
        <v>1245</v>
      </c>
      <c r="AI450" s="217">
        <f>-IF(($AI$439+$AI$441+$AI$444+$AI$445-$AI$440-$AI$442-$AI$443-$AI$446-$AI$447-$AI$448)&lt;0,$AI$439+$AI$441+$AI$444+$AI$445-$AI$440-$AI$442-$AI$443-$AI$446-$AI$447-$AI$448,0)</f>
        <v>0</v>
      </c>
      <c r="AJ450" s="218"/>
      <c r="AK450" s="218"/>
      <c r="AL450" s="219"/>
      <c r="AM450" s="120">
        <v>1257</v>
      </c>
      <c r="AN450" s="217">
        <f>-IF(($AN$439+$AN$441+$AN$444+$AN$445-$AN$440-$AN$442-$AN$443-$AN$446-$AN$447-$AN$448)&lt;0,$AN$439+$AN$441+$AN$444+$AN$445-$AN$440-$AN$442-$AN$443-$AN$446-$AN$447-$AN$448,0)</f>
        <v>0</v>
      </c>
      <c r="AO450" s="218"/>
      <c r="AP450" s="218"/>
      <c r="AQ450" s="219"/>
      <c r="AR450" s="157"/>
      <c r="AS450" s="158"/>
      <c r="AT450" s="158"/>
      <c r="AU450" s="158"/>
      <c r="AV450" s="159"/>
      <c r="AW450" s="156" t="s">
        <v>50</v>
      </c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</row>
    <row r="451" spans="1:76" s="11" customFormat="1">
      <c r="A451" s="9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  <c r="AA451" s="116"/>
      <c r="AB451" s="116"/>
      <c r="AC451" s="116"/>
      <c r="AD451" s="116"/>
      <c r="AE451" s="116"/>
      <c r="AF451" s="116"/>
      <c r="AG451" s="116"/>
      <c r="AH451" s="116"/>
      <c r="AI451" s="116"/>
      <c r="AJ451" s="116"/>
      <c r="AK451" s="116"/>
      <c r="AL451" s="116"/>
      <c r="AM451" s="116"/>
      <c r="AN451" s="116"/>
      <c r="AO451" s="116"/>
      <c r="AP451" s="116"/>
      <c r="AQ451" s="116"/>
      <c r="AR451" s="116"/>
      <c r="AS451" s="116"/>
      <c r="AT451" s="116"/>
      <c r="AU451" s="116"/>
      <c r="AV451" s="116"/>
      <c r="AW451" s="116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</row>
    <row r="452" spans="1:76" s="11" customFormat="1">
      <c r="A452" s="9"/>
      <c r="B452" s="238" t="s">
        <v>472</v>
      </c>
      <c r="C452" s="239"/>
      <c r="D452" s="239"/>
      <c r="E452" s="239"/>
      <c r="F452" s="239"/>
      <c r="G452" s="239"/>
      <c r="H452" s="239"/>
      <c r="I452" s="239"/>
      <c r="J452" s="239"/>
      <c r="K452" s="239"/>
      <c r="L452" s="239"/>
      <c r="M452" s="239"/>
      <c r="N452" s="239"/>
      <c r="O452" s="239"/>
      <c r="P452" s="239"/>
      <c r="Q452" s="239"/>
      <c r="R452" s="239"/>
      <c r="S452" s="239"/>
      <c r="T452" s="239"/>
      <c r="U452" s="239"/>
      <c r="V452" s="239"/>
      <c r="W452" s="239"/>
      <c r="X452" s="239"/>
      <c r="Y452" s="239"/>
      <c r="Z452" s="239"/>
      <c r="AA452" s="239"/>
      <c r="AB452" s="239"/>
      <c r="AC452" s="239"/>
      <c r="AD452" s="239"/>
      <c r="AE452" s="239"/>
      <c r="AF452" s="239"/>
      <c r="AG452" s="239"/>
      <c r="AH452" s="239"/>
      <c r="AI452" s="239"/>
      <c r="AJ452" s="239"/>
      <c r="AK452" s="239"/>
      <c r="AL452" s="239"/>
      <c r="AM452" s="239"/>
      <c r="AN452" s="239"/>
      <c r="AO452" s="239"/>
      <c r="AP452" s="239"/>
      <c r="AQ452" s="239"/>
      <c r="AR452" s="239"/>
      <c r="AS452" s="239"/>
      <c r="AT452" s="239"/>
      <c r="AU452" s="239"/>
      <c r="AV452" s="239"/>
      <c r="AW452" s="24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</row>
    <row r="453" spans="1:76" s="11" customFormat="1">
      <c r="A453" s="9"/>
      <c r="B453" s="144"/>
      <c r="C453" s="145"/>
      <c r="D453" s="145"/>
      <c r="E453" s="145"/>
      <c r="F453" s="145"/>
      <c r="G453" s="145"/>
      <c r="H453" s="146"/>
      <c r="I453" s="238" t="s">
        <v>473</v>
      </c>
      <c r="J453" s="239"/>
      <c r="K453" s="239"/>
      <c r="L453" s="239"/>
      <c r="M453" s="239"/>
      <c r="N453" s="239"/>
      <c r="O453" s="239"/>
      <c r="P453" s="239"/>
      <c r="Q453" s="239"/>
      <c r="R453" s="239"/>
      <c r="S453" s="239"/>
      <c r="T453" s="239"/>
      <c r="U453" s="239"/>
      <c r="V453" s="239"/>
      <c r="W453" s="239"/>
      <c r="X453" s="239"/>
      <c r="Y453" s="239"/>
      <c r="Z453" s="239"/>
      <c r="AA453" s="239"/>
      <c r="AB453" s="239"/>
      <c r="AC453" s="239"/>
      <c r="AD453" s="239"/>
      <c r="AE453" s="239"/>
      <c r="AF453" s="239"/>
      <c r="AG453" s="240"/>
      <c r="AH453" s="238" t="s">
        <v>474</v>
      </c>
      <c r="AI453" s="239"/>
      <c r="AJ453" s="239"/>
      <c r="AK453" s="239"/>
      <c r="AL453" s="239"/>
      <c r="AM453" s="239"/>
      <c r="AN453" s="239"/>
      <c r="AO453" s="239"/>
      <c r="AP453" s="239"/>
      <c r="AQ453" s="239"/>
      <c r="AR453" s="239"/>
      <c r="AS453" s="239"/>
      <c r="AT453" s="239"/>
      <c r="AU453" s="239"/>
      <c r="AV453" s="240"/>
      <c r="AW453" s="147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</row>
    <row r="454" spans="1:76" s="11" customFormat="1">
      <c r="A454" s="9"/>
      <c r="B454" s="148"/>
      <c r="C454" s="149"/>
      <c r="D454" s="149"/>
      <c r="E454" s="149"/>
      <c r="F454" s="149"/>
      <c r="G454" s="149"/>
      <c r="H454" s="150"/>
      <c r="I454" s="238" t="s">
        <v>299</v>
      </c>
      <c r="J454" s="239"/>
      <c r="K454" s="239"/>
      <c r="L454" s="239"/>
      <c r="M454" s="239"/>
      <c r="N454" s="239"/>
      <c r="O454" s="239"/>
      <c r="P454" s="239"/>
      <c r="Q454" s="239"/>
      <c r="R454" s="240"/>
      <c r="S454" s="238" t="s">
        <v>475</v>
      </c>
      <c r="T454" s="239"/>
      <c r="U454" s="239"/>
      <c r="V454" s="239"/>
      <c r="W454" s="239"/>
      <c r="X454" s="239"/>
      <c r="Y454" s="239"/>
      <c r="Z454" s="239"/>
      <c r="AA454" s="239"/>
      <c r="AB454" s="240"/>
      <c r="AC454" s="241" t="s">
        <v>476</v>
      </c>
      <c r="AD454" s="242"/>
      <c r="AE454" s="242"/>
      <c r="AF454" s="242"/>
      <c r="AG454" s="243"/>
      <c r="AH454" s="241" t="s">
        <v>477</v>
      </c>
      <c r="AI454" s="242"/>
      <c r="AJ454" s="242"/>
      <c r="AK454" s="242"/>
      <c r="AL454" s="243"/>
      <c r="AM454" s="241" t="s">
        <v>478</v>
      </c>
      <c r="AN454" s="242"/>
      <c r="AO454" s="242"/>
      <c r="AP454" s="242"/>
      <c r="AQ454" s="243"/>
      <c r="AR454" s="241" t="s">
        <v>476</v>
      </c>
      <c r="AS454" s="242"/>
      <c r="AT454" s="242"/>
      <c r="AU454" s="242"/>
      <c r="AV454" s="243"/>
      <c r="AW454" s="151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</row>
    <row r="455" spans="1:76" s="11" customFormat="1">
      <c r="A455" s="9"/>
      <c r="B455" s="152"/>
      <c r="C455" s="153"/>
      <c r="D455" s="153"/>
      <c r="E455" s="153"/>
      <c r="F455" s="153"/>
      <c r="G455" s="153"/>
      <c r="H455" s="154"/>
      <c r="I455" s="238" t="s">
        <v>477</v>
      </c>
      <c r="J455" s="239"/>
      <c r="K455" s="239"/>
      <c r="L455" s="239"/>
      <c r="M455" s="239"/>
      <c r="N455" s="238" t="s">
        <v>299</v>
      </c>
      <c r="O455" s="239"/>
      <c r="P455" s="239"/>
      <c r="Q455" s="239"/>
      <c r="R455" s="240"/>
      <c r="S455" s="238" t="s">
        <v>477</v>
      </c>
      <c r="T455" s="239"/>
      <c r="U455" s="239"/>
      <c r="V455" s="239"/>
      <c r="W455" s="239"/>
      <c r="X455" s="238" t="s">
        <v>299</v>
      </c>
      <c r="Y455" s="239"/>
      <c r="Z455" s="239"/>
      <c r="AA455" s="239"/>
      <c r="AB455" s="240"/>
      <c r="AC455" s="244"/>
      <c r="AD455" s="245"/>
      <c r="AE455" s="245"/>
      <c r="AF455" s="245"/>
      <c r="AG455" s="246"/>
      <c r="AH455" s="244"/>
      <c r="AI455" s="245"/>
      <c r="AJ455" s="245"/>
      <c r="AK455" s="245"/>
      <c r="AL455" s="246"/>
      <c r="AM455" s="244"/>
      <c r="AN455" s="245"/>
      <c r="AO455" s="245"/>
      <c r="AP455" s="245"/>
      <c r="AQ455" s="246"/>
      <c r="AR455" s="244"/>
      <c r="AS455" s="245"/>
      <c r="AT455" s="245"/>
      <c r="AU455" s="245"/>
      <c r="AV455" s="246"/>
      <c r="AW455" s="155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</row>
    <row r="456" spans="1:76" ht="14.25">
      <c r="B456" s="91" t="s">
        <v>479</v>
      </c>
      <c r="C456" s="92"/>
      <c r="D456" s="92"/>
      <c r="E456" s="92"/>
      <c r="F456" s="92"/>
      <c r="G456" s="92"/>
      <c r="H456" s="93"/>
      <c r="I456" s="120">
        <v>1270</v>
      </c>
      <c r="J456" s="217"/>
      <c r="K456" s="218"/>
      <c r="L456" s="218"/>
      <c r="M456" s="219"/>
      <c r="N456" s="120">
        <v>1279</v>
      </c>
      <c r="O456" s="217"/>
      <c r="P456" s="218"/>
      <c r="Q456" s="218"/>
      <c r="R456" s="219"/>
      <c r="S456" s="120">
        <v>1288</v>
      </c>
      <c r="T456" s="217"/>
      <c r="U456" s="218"/>
      <c r="V456" s="218"/>
      <c r="W456" s="219"/>
      <c r="X456" s="120">
        <v>1301</v>
      </c>
      <c r="Y456" s="217"/>
      <c r="Z456" s="218"/>
      <c r="AA456" s="218"/>
      <c r="AB456" s="219"/>
      <c r="AC456" s="120">
        <v>1313</v>
      </c>
      <c r="AD456" s="217"/>
      <c r="AE456" s="218"/>
      <c r="AF456" s="218"/>
      <c r="AG456" s="219"/>
      <c r="AH456" s="120">
        <v>1324</v>
      </c>
      <c r="AI456" s="217"/>
      <c r="AJ456" s="218"/>
      <c r="AK456" s="218"/>
      <c r="AL456" s="219"/>
      <c r="AM456" s="120">
        <v>1335</v>
      </c>
      <c r="AN456" s="217"/>
      <c r="AO456" s="218"/>
      <c r="AP456" s="218"/>
      <c r="AQ456" s="219"/>
      <c r="AR456" s="120">
        <v>1346</v>
      </c>
      <c r="AS456" s="217"/>
      <c r="AT456" s="218"/>
      <c r="AU456" s="218"/>
      <c r="AV456" s="219"/>
      <c r="AW456" s="156" t="s">
        <v>14</v>
      </c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</row>
    <row r="457" spans="1:76" ht="14.25">
      <c r="B457" s="91" t="s">
        <v>480</v>
      </c>
      <c r="C457" s="92"/>
      <c r="D457" s="92"/>
      <c r="E457" s="92"/>
      <c r="F457" s="92"/>
      <c r="G457" s="92"/>
      <c r="H457" s="93"/>
      <c r="I457" s="120">
        <v>1821</v>
      </c>
      <c r="J457" s="217"/>
      <c r="K457" s="218"/>
      <c r="L457" s="218"/>
      <c r="M457" s="219"/>
      <c r="N457" s="120">
        <v>1822</v>
      </c>
      <c r="O457" s="217"/>
      <c r="P457" s="218"/>
      <c r="Q457" s="218"/>
      <c r="R457" s="219"/>
      <c r="S457" s="120">
        <v>1289</v>
      </c>
      <c r="T457" s="217"/>
      <c r="U457" s="218"/>
      <c r="V457" s="218"/>
      <c r="W457" s="219"/>
      <c r="X457" s="120">
        <v>1302</v>
      </c>
      <c r="Y457" s="217"/>
      <c r="Z457" s="218"/>
      <c r="AA457" s="218"/>
      <c r="AB457" s="219"/>
      <c r="AC457" s="157"/>
      <c r="AD457" s="158"/>
      <c r="AE457" s="158"/>
      <c r="AF457" s="158"/>
      <c r="AG457" s="159"/>
      <c r="AH457" s="157"/>
      <c r="AI457" s="158"/>
      <c r="AJ457" s="158"/>
      <c r="AK457" s="158"/>
      <c r="AL457" s="159"/>
      <c r="AM457" s="157"/>
      <c r="AN457" s="158"/>
      <c r="AO457" s="158"/>
      <c r="AP457" s="158"/>
      <c r="AQ457" s="159"/>
      <c r="AR457" s="157"/>
      <c r="AS457" s="158"/>
      <c r="AT457" s="158"/>
      <c r="AU457" s="158"/>
      <c r="AV457" s="159"/>
      <c r="AW457" s="156" t="s">
        <v>45</v>
      </c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</row>
    <row r="458" spans="1:76" ht="14.25">
      <c r="B458" s="91" t="s">
        <v>443</v>
      </c>
      <c r="C458" s="92"/>
      <c r="D458" s="92"/>
      <c r="E458" s="92"/>
      <c r="F458" s="92"/>
      <c r="G458" s="92"/>
      <c r="H458" s="93"/>
      <c r="I458" s="120">
        <v>1271</v>
      </c>
      <c r="J458" s="217"/>
      <c r="K458" s="218"/>
      <c r="L458" s="218"/>
      <c r="M458" s="219"/>
      <c r="N458" s="120">
        <v>1280</v>
      </c>
      <c r="O458" s="217"/>
      <c r="P458" s="218"/>
      <c r="Q458" s="218"/>
      <c r="R458" s="219"/>
      <c r="S458" s="120">
        <v>1290</v>
      </c>
      <c r="T458" s="217"/>
      <c r="U458" s="218"/>
      <c r="V458" s="218"/>
      <c r="W458" s="219"/>
      <c r="X458" s="120">
        <v>1303</v>
      </c>
      <c r="Y458" s="217"/>
      <c r="Z458" s="218"/>
      <c r="AA458" s="218"/>
      <c r="AB458" s="219"/>
      <c r="AC458" s="120">
        <v>1314</v>
      </c>
      <c r="AD458" s="217"/>
      <c r="AE458" s="218"/>
      <c r="AF458" s="218"/>
      <c r="AG458" s="219"/>
      <c r="AH458" s="120">
        <v>1326</v>
      </c>
      <c r="AI458" s="217"/>
      <c r="AJ458" s="218"/>
      <c r="AK458" s="218"/>
      <c r="AL458" s="219"/>
      <c r="AM458" s="120">
        <v>1337</v>
      </c>
      <c r="AN458" s="217"/>
      <c r="AO458" s="218"/>
      <c r="AP458" s="218"/>
      <c r="AQ458" s="219"/>
      <c r="AR458" s="120">
        <v>1347</v>
      </c>
      <c r="AS458" s="217"/>
      <c r="AT458" s="218"/>
      <c r="AU458" s="218"/>
      <c r="AV458" s="219"/>
      <c r="AW458" s="156" t="s">
        <v>14</v>
      </c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</row>
    <row r="459" spans="1:76" ht="14.25">
      <c r="B459" s="91" t="s">
        <v>444</v>
      </c>
      <c r="C459" s="92"/>
      <c r="D459" s="92"/>
      <c r="E459" s="92"/>
      <c r="F459" s="92"/>
      <c r="G459" s="92"/>
      <c r="H459" s="93"/>
      <c r="I459" s="120">
        <v>1272</v>
      </c>
      <c r="J459" s="217"/>
      <c r="K459" s="218"/>
      <c r="L459" s="218"/>
      <c r="M459" s="219"/>
      <c r="N459" s="120">
        <v>1281</v>
      </c>
      <c r="O459" s="217"/>
      <c r="P459" s="218"/>
      <c r="Q459" s="218"/>
      <c r="R459" s="219"/>
      <c r="S459" s="120">
        <v>1291</v>
      </c>
      <c r="T459" s="217"/>
      <c r="U459" s="218"/>
      <c r="V459" s="218"/>
      <c r="W459" s="219"/>
      <c r="X459" s="120">
        <v>1304</v>
      </c>
      <c r="Y459" s="217"/>
      <c r="Z459" s="218"/>
      <c r="AA459" s="218"/>
      <c r="AB459" s="219"/>
      <c r="AC459" s="120">
        <v>1315</v>
      </c>
      <c r="AD459" s="217"/>
      <c r="AE459" s="218"/>
      <c r="AF459" s="218"/>
      <c r="AG459" s="219"/>
      <c r="AH459" s="120">
        <v>1327</v>
      </c>
      <c r="AI459" s="217"/>
      <c r="AJ459" s="218"/>
      <c r="AK459" s="218"/>
      <c r="AL459" s="219"/>
      <c r="AM459" s="120">
        <v>1338</v>
      </c>
      <c r="AN459" s="217"/>
      <c r="AO459" s="218"/>
      <c r="AP459" s="218"/>
      <c r="AQ459" s="219"/>
      <c r="AR459" s="120">
        <v>1348</v>
      </c>
      <c r="AS459" s="217"/>
      <c r="AT459" s="218"/>
      <c r="AU459" s="218"/>
      <c r="AV459" s="219"/>
      <c r="AW459" s="156" t="s">
        <v>45</v>
      </c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</row>
    <row r="460" spans="1:76" ht="14.25">
      <c r="B460" s="91" t="s">
        <v>481</v>
      </c>
      <c r="C460" s="92"/>
      <c r="D460" s="92"/>
      <c r="E460" s="92"/>
      <c r="F460" s="92"/>
      <c r="G460" s="92"/>
      <c r="H460" s="93"/>
      <c r="I460" s="157"/>
      <c r="J460" s="158"/>
      <c r="K460" s="158"/>
      <c r="L460" s="158"/>
      <c r="M460" s="159"/>
      <c r="N460" s="157"/>
      <c r="O460" s="158"/>
      <c r="P460" s="158"/>
      <c r="Q460" s="158"/>
      <c r="R460" s="159"/>
      <c r="S460" s="120">
        <v>1292</v>
      </c>
      <c r="T460" s="217"/>
      <c r="U460" s="218"/>
      <c r="V460" s="218"/>
      <c r="W460" s="219"/>
      <c r="X460" s="120">
        <v>1305</v>
      </c>
      <c r="Y460" s="217"/>
      <c r="Z460" s="218"/>
      <c r="AA460" s="218"/>
      <c r="AB460" s="219"/>
      <c r="AC460" s="120">
        <v>1316</v>
      </c>
      <c r="AD460" s="217"/>
      <c r="AE460" s="218"/>
      <c r="AF460" s="218"/>
      <c r="AG460" s="219"/>
      <c r="AH460" s="157"/>
      <c r="AI460" s="158"/>
      <c r="AJ460" s="158"/>
      <c r="AK460" s="158"/>
      <c r="AL460" s="159"/>
      <c r="AM460" s="157"/>
      <c r="AN460" s="158"/>
      <c r="AO460" s="158"/>
      <c r="AP460" s="158"/>
      <c r="AQ460" s="159"/>
      <c r="AR460" s="157"/>
      <c r="AS460" s="158"/>
      <c r="AT460" s="158"/>
      <c r="AU460" s="158"/>
      <c r="AV460" s="159"/>
      <c r="AW460" s="156" t="s">
        <v>14</v>
      </c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</row>
    <row r="461" spans="1:76" ht="14.25">
      <c r="B461" s="91" t="s">
        <v>482</v>
      </c>
      <c r="C461" s="92"/>
      <c r="D461" s="92"/>
      <c r="E461" s="92"/>
      <c r="F461" s="92"/>
      <c r="G461" s="92"/>
      <c r="H461" s="93"/>
      <c r="I461" s="120">
        <v>1273</v>
      </c>
      <c r="J461" s="217"/>
      <c r="K461" s="218"/>
      <c r="L461" s="218"/>
      <c r="M461" s="219"/>
      <c r="N461" s="120">
        <v>1282</v>
      </c>
      <c r="O461" s="217"/>
      <c r="P461" s="218"/>
      <c r="Q461" s="218"/>
      <c r="R461" s="219"/>
      <c r="S461" s="120">
        <v>1293</v>
      </c>
      <c r="T461" s="217"/>
      <c r="U461" s="218"/>
      <c r="V461" s="218"/>
      <c r="W461" s="219"/>
      <c r="X461" s="120">
        <v>1306</v>
      </c>
      <c r="Y461" s="217"/>
      <c r="Z461" s="218"/>
      <c r="AA461" s="218"/>
      <c r="AB461" s="219"/>
      <c r="AC461" s="120">
        <v>1317</v>
      </c>
      <c r="AD461" s="217"/>
      <c r="AE461" s="218"/>
      <c r="AF461" s="218"/>
      <c r="AG461" s="219"/>
      <c r="AH461" s="120">
        <v>1328</v>
      </c>
      <c r="AI461" s="217"/>
      <c r="AJ461" s="218"/>
      <c r="AK461" s="218"/>
      <c r="AL461" s="219"/>
      <c r="AM461" s="120">
        <v>1339</v>
      </c>
      <c r="AN461" s="217"/>
      <c r="AO461" s="218"/>
      <c r="AP461" s="218"/>
      <c r="AQ461" s="219"/>
      <c r="AR461" s="160">
        <v>1349</v>
      </c>
      <c r="AS461" s="217"/>
      <c r="AT461" s="218"/>
      <c r="AU461" s="218"/>
      <c r="AV461" s="219"/>
      <c r="AW461" s="156" t="s">
        <v>14</v>
      </c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</row>
    <row r="462" spans="1:76" ht="14.25">
      <c r="B462" s="91" t="s">
        <v>466</v>
      </c>
      <c r="C462" s="92"/>
      <c r="D462" s="92"/>
      <c r="E462" s="92"/>
      <c r="F462" s="92"/>
      <c r="G462" s="92"/>
      <c r="H462" s="93"/>
      <c r="I462" s="120">
        <v>1274</v>
      </c>
      <c r="J462" s="217"/>
      <c r="K462" s="218"/>
      <c r="L462" s="218"/>
      <c r="M462" s="219"/>
      <c r="N462" s="120">
        <v>1283</v>
      </c>
      <c r="O462" s="217"/>
      <c r="P462" s="218"/>
      <c r="Q462" s="218"/>
      <c r="R462" s="219"/>
      <c r="S462" s="120">
        <v>1294</v>
      </c>
      <c r="T462" s="217"/>
      <c r="U462" s="218"/>
      <c r="V462" s="218"/>
      <c r="W462" s="219"/>
      <c r="X462" s="120">
        <v>1307</v>
      </c>
      <c r="Y462" s="217"/>
      <c r="Z462" s="218"/>
      <c r="AA462" s="218"/>
      <c r="AB462" s="219"/>
      <c r="AC462" s="120">
        <v>1318</v>
      </c>
      <c r="AD462" s="217"/>
      <c r="AE462" s="218"/>
      <c r="AF462" s="218"/>
      <c r="AG462" s="219"/>
      <c r="AH462" s="120">
        <v>1329</v>
      </c>
      <c r="AI462" s="217"/>
      <c r="AJ462" s="218"/>
      <c r="AK462" s="218"/>
      <c r="AL462" s="219"/>
      <c r="AM462" s="120">
        <v>1340</v>
      </c>
      <c r="AN462" s="217"/>
      <c r="AO462" s="218"/>
      <c r="AP462" s="218"/>
      <c r="AQ462" s="219"/>
      <c r="AR462" s="120">
        <v>1350</v>
      </c>
      <c r="AS462" s="217"/>
      <c r="AT462" s="218"/>
      <c r="AU462" s="218"/>
      <c r="AV462" s="219"/>
      <c r="AW462" s="156" t="s">
        <v>14</v>
      </c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</row>
    <row r="463" spans="1:76" ht="14.25">
      <c r="B463" s="91" t="s">
        <v>467</v>
      </c>
      <c r="C463" s="92"/>
      <c r="D463" s="92"/>
      <c r="E463" s="92"/>
      <c r="F463" s="92"/>
      <c r="G463" s="92"/>
      <c r="H463" s="93"/>
      <c r="I463" s="120">
        <v>1275</v>
      </c>
      <c r="J463" s="217"/>
      <c r="K463" s="218"/>
      <c r="L463" s="218"/>
      <c r="M463" s="219"/>
      <c r="N463" s="120">
        <v>1284</v>
      </c>
      <c r="O463" s="217"/>
      <c r="P463" s="218"/>
      <c r="Q463" s="218"/>
      <c r="R463" s="219"/>
      <c r="S463" s="120">
        <v>1295</v>
      </c>
      <c r="T463" s="217"/>
      <c r="U463" s="218"/>
      <c r="V463" s="218"/>
      <c r="W463" s="219"/>
      <c r="X463" s="120">
        <v>1308</v>
      </c>
      <c r="Y463" s="217"/>
      <c r="Z463" s="218"/>
      <c r="AA463" s="218"/>
      <c r="AB463" s="219"/>
      <c r="AC463" s="120">
        <v>1319</v>
      </c>
      <c r="AD463" s="217"/>
      <c r="AE463" s="218"/>
      <c r="AF463" s="218"/>
      <c r="AG463" s="219"/>
      <c r="AH463" s="120">
        <v>1330</v>
      </c>
      <c r="AI463" s="217"/>
      <c r="AJ463" s="218"/>
      <c r="AK463" s="218"/>
      <c r="AL463" s="219"/>
      <c r="AM463" s="120">
        <v>1341</v>
      </c>
      <c r="AN463" s="217"/>
      <c r="AO463" s="218"/>
      <c r="AP463" s="218"/>
      <c r="AQ463" s="219"/>
      <c r="AR463" s="120">
        <v>1351</v>
      </c>
      <c r="AS463" s="217"/>
      <c r="AT463" s="218"/>
      <c r="AU463" s="218"/>
      <c r="AV463" s="219"/>
      <c r="AW463" s="156" t="s">
        <v>45</v>
      </c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</row>
    <row r="464" spans="1:76" ht="14.25">
      <c r="B464" s="91" t="s">
        <v>483</v>
      </c>
      <c r="C464" s="92"/>
      <c r="D464" s="92"/>
      <c r="E464" s="92"/>
      <c r="F464" s="92"/>
      <c r="G464" s="92"/>
      <c r="H464" s="93"/>
      <c r="I464" s="120">
        <v>1276</v>
      </c>
      <c r="J464" s="217"/>
      <c r="K464" s="218"/>
      <c r="L464" s="218"/>
      <c r="M464" s="219"/>
      <c r="N464" s="120">
        <v>1285</v>
      </c>
      <c r="O464" s="217"/>
      <c r="P464" s="218"/>
      <c r="Q464" s="218"/>
      <c r="R464" s="219"/>
      <c r="S464" s="120">
        <v>1296</v>
      </c>
      <c r="T464" s="217"/>
      <c r="U464" s="218"/>
      <c r="V464" s="218"/>
      <c r="W464" s="219"/>
      <c r="X464" s="120">
        <v>1309</v>
      </c>
      <c r="Y464" s="217"/>
      <c r="Z464" s="218"/>
      <c r="AA464" s="218"/>
      <c r="AB464" s="219"/>
      <c r="AC464" s="120">
        <v>1320</v>
      </c>
      <c r="AD464" s="217"/>
      <c r="AE464" s="218"/>
      <c r="AF464" s="218"/>
      <c r="AG464" s="219"/>
      <c r="AH464" s="120">
        <v>1331</v>
      </c>
      <c r="AI464" s="217"/>
      <c r="AJ464" s="218"/>
      <c r="AK464" s="218"/>
      <c r="AL464" s="219"/>
      <c r="AM464" s="120">
        <v>1342</v>
      </c>
      <c r="AN464" s="217"/>
      <c r="AO464" s="218"/>
      <c r="AP464" s="218"/>
      <c r="AQ464" s="219"/>
      <c r="AR464" s="120">
        <v>1352</v>
      </c>
      <c r="AS464" s="217"/>
      <c r="AT464" s="218"/>
      <c r="AU464" s="218"/>
      <c r="AV464" s="219"/>
      <c r="AW464" s="156" t="s">
        <v>45</v>
      </c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</row>
    <row r="465" spans="1:107" ht="14.25">
      <c r="B465" s="91" t="s">
        <v>484</v>
      </c>
      <c r="C465" s="92"/>
      <c r="D465" s="92"/>
      <c r="E465" s="92"/>
      <c r="F465" s="92"/>
      <c r="G465" s="92"/>
      <c r="H465" s="93"/>
      <c r="I465" s="120">
        <v>1277</v>
      </c>
      <c r="J465" s="217"/>
      <c r="K465" s="218"/>
      <c r="L465" s="218"/>
      <c r="M465" s="219"/>
      <c r="N465" s="120">
        <v>1286</v>
      </c>
      <c r="O465" s="217"/>
      <c r="P465" s="218"/>
      <c r="Q465" s="218"/>
      <c r="R465" s="219"/>
      <c r="S465" s="120">
        <v>1297</v>
      </c>
      <c r="T465" s="217"/>
      <c r="U465" s="218"/>
      <c r="V465" s="218"/>
      <c r="W465" s="219"/>
      <c r="X465" s="120">
        <v>1310</v>
      </c>
      <c r="Y465" s="217"/>
      <c r="Z465" s="218"/>
      <c r="AA465" s="218"/>
      <c r="AB465" s="219"/>
      <c r="AC465" s="120">
        <v>1321</v>
      </c>
      <c r="AD465" s="217"/>
      <c r="AE465" s="218"/>
      <c r="AF465" s="218"/>
      <c r="AG465" s="219"/>
      <c r="AH465" s="120">
        <v>1332</v>
      </c>
      <c r="AI465" s="217"/>
      <c r="AJ465" s="218"/>
      <c r="AK465" s="218"/>
      <c r="AL465" s="219"/>
      <c r="AM465" s="120">
        <v>1343</v>
      </c>
      <c r="AN465" s="217"/>
      <c r="AO465" s="218"/>
      <c r="AP465" s="218"/>
      <c r="AQ465" s="219"/>
      <c r="AR465" s="120">
        <v>1353</v>
      </c>
      <c r="AS465" s="217"/>
      <c r="AT465" s="218"/>
      <c r="AU465" s="218"/>
      <c r="AV465" s="219"/>
      <c r="AW465" s="156" t="s">
        <v>45</v>
      </c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</row>
    <row r="466" spans="1:107" ht="14.25">
      <c r="B466" s="91" t="s">
        <v>485</v>
      </c>
      <c r="C466" s="92"/>
      <c r="D466" s="92"/>
      <c r="E466" s="92"/>
      <c r="F466" s="92"/>
      <c r="G466" s="92"/>
      <c r="H466" s="93"/>
      <c r="I466" s="157"/>
      <c r="J466" s="158"/>
      <c r="K466" s="158"/>
      <c r="L466" s="158"/>
      <c r="M466" s="159"/>
      <c r="N466" s="157"/>
      <c r="O466" s="158"/>
      <c r="P466" s="158"/>
      <c r="Q466" s="158"/>
      <c r="R466" s="159"/>
      <c r="S466" s="120">
        <v>1298</v>
      </c>
      <c r="T466" s="217"/>
      <c r="U466" s="218"/>
      <c r="V466" s="218"/>
      <c r="W466" s="219"/>
      <c r="X466" s="120">
        <v>1311</v>
      </c>
      <c r="Y466" s="217"/>
      <c r="Z466" s="218"/>
      <c r="AA466" s="218"/>
      <c r="AB466" s="219"/>
      <c r="AC466" s="120">
        <v>1322</v>
      </c>
      <c r="AD466" s="217"/>
      <c r="AE466" s="218"/>
      <c r="AF466" s="218"/>
      <c r="AG466" s="219"/>
      <c r="AH466" s="120">
        <v>1333</v>
      </c>
      <c r="AI466" s="217"/>
      <c r="AJ466" s="218"/>
      <c r="AK466" s="218"/>
      <c r="AL466" s="219"/>
      <c r="AM466" s="120">
        <v>1344</v>
      </c>
      <c r="AN466" s="217"/>
      <c r="AO466" s="218"/>
      <c r="AP466" s="218"/>
      <c r="AQ466" s="219"/>
      <c r="AR466" s="120">
        <v>1354</v>
      </c>
      <c r="AS466" s="217"/>
      <c r="AT466" s="218"/>
      <c r="AU466" s="218"/>
      <c r="AV466" s="219"/>
      <c r="AW466" s="156" t="s">
        <v>45</v>
      </c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</row>
    <row r="467" spans="1:107" ht="14.25">
      <c r="B467" s="91" t="s">
        <v>470</v>
      </c>
      <c r="C467" s="92"/>
      <c r="D467" s="92"/>
      <c r="E467" s="92"/>
      <c r="F467" s="92"/>
      <c r="G467" s="92"/>
      <c r="H467" s="93"/>
      <c r="I467" s="120">
        <v>1278</v>
      </c>
      <c r="J467" s="217">
        <f>+IF(($J$456+$J$458+$J$460+$J$461+$J$462-$J$457-$J$459-$J$463-$J$464-$J$465-$J$466)&gt;0,($J$456+$J$458+$J$460+$J$461+$J$462-$J$457-$J$459-$J$463-$J$464-$J$465-$J$466),0)</f>
        <v>0</v>
      </c>
      <c r="K467" s="218"/>
      <c r="L467" s="218"/>
      <c r="M467" s="219"/>
      <c r="N467" s="120">
        <v>1287</v>
      </c>
      <c r="O467" s="217">
        <f>+IF(($O$456+$O$458+$O$460+$O$461+$O$462-$O$457-$O$459-$O$463-$O$464-$O$465-$O$466)&gt;0,($O$456+$O$458+$O$460+$O$461+$O$462-$O$457-$O$459-$O$463-$O$464-$O$465-$O$466),0)</f>
        <v>0</v>
      </c>
      <c r="P467" s="218"/>
      <c r="Q467" s="218"/>
      <c r="R467" s="219"/>
      <c r="S467" s="120">
        <v>1312</v>
      </c>
      <c r="T467" s="217">
        <f>+IF(($T$456+$T$458+$T$460+$T$461+$T$462-$T$457-$T$459-$T$463-$T$464-$T$465-$T$466)&gt;0,($T$456+$T$458+$T$460+$T$461+$T$462-$T$457-$T$459-$T$463-$T$464-$T$465-$T$466),0)</f>
        <v>0</v>
      </c>
      <c r="U467" s="218"/>
      <c r="V467" s="218"/>
      <c r="W467" s="219"/>
      <c r="X467" s="120">
        <v>1300</v>
      </c>
      <c r="Y467" s="217">
        <f>+IF(($Y$456+$Y$458+$Y$460+$Y$461+$Y$462-$Y$457-$Y$459-$Y$463-$Y$464-$Y$465-$Y$466)&gt;0,($Y$456+$Y$458+$Y$460+$Y$461+$Y$462-$Y$457-$Y$459-$Y$463-$Y$464-$Y$465-$Y$466),0)</f>
        <v>0</v>
      </c>
      <c r="Z467" s="218"/>
      <c r="AA467" s="218"/>
      <c r="AB467" s="219"/>
      <c r="AC467" s="120">
        <v>1323</v>
      </c>
      <c r="AD467" s="217">
        <f>+IF(($AD$456+$AD$458+$AD$460+$AD$461+$AD$462-$AD$457-$AD$459-$AD$463-$AD$464-$AD$465-$AD$466)&gt;0,($AD$456+$AD$458+$AD$460+$AD$461+$AD$462-$AD$457-$AD$459-$AD$463-$AD$464-$AD$465-$AD$466),0)</f>
        <v>0</v>
      </c>
      <c r="AE467" s="218"/>
      <c r="AF467" s="218"/>
      <c r="AG467" s="219"/>
      <c r="AH467" s="120">
        <v>1334</v>
      </c>
      <c r="AI467" s="217">
        <f>+IF(($AI$456+$AI$458+$AI$460+$AI$461+$AI$462-$AI$457-$AI$459-$AI$463-$AI$464-$AI$465-$AI$466)&gt;0,($AI$456+$AI$458+$AI$460+$AI$461+$AI$462-$AI$457-$AI$459-$AI$463-$AI$464-$AI$465-$AI$466),0)</f>
        <v>0</v>
      </c>
      <c r="AJ467" s="218"/>
      <c r="AK467" s="218"/>
      <c r="AL467" s="219"/>
      <c r="AM467" s="120">
        <v>1345</v>
      </c>
      <c r="AN467" s="217">
        <f>+IF(($AN$456+$AN$458+$AN$460+$AN$461+$AN$462-$AN$457-$AN$459-$AN$463-$AN$464-$AN$465-$AN$466)&gt;0,($AN$456+$AN$458+$AN$460+$AN$461+$AN$462-$AN$457-$AN$459-$AN$463-$AN$464-$AN$465-$AN$466),0)</f>
        <v>0</v>
      </c>
      <c r="AO467" s="218"/>
      <c r="AP467" s="218"/>
      <c r="AQ467" s="219"/>
      <c r="AR467" s="120">
        <v>1355</v>
      </c>
      <c r="AS467" s="217">
        <f>+IF(($AS$456+$AS$458+$AS$460+$AS$461+$AS$462-$AS$457-$AS$459-$AS$463-$AS$464-$AS$465-$AS$466)&gt;0,($AS$456+$AS$458+$AS$460+$AS$461+$AS$462-$AS$457-$AS$459-$AS$463-$AS$464-$AS$465-$AS$466),0)</f>
        <v>0</v>
      </c>
      <c r="AT467" s="218"/>
      <c r="AU467" s="218"/>
      <c r="AV467" s="219"/>
      <c r="AW467" s="156" t="s">
        <v>50</v>
      </c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</row>
    <row r="468" spans="1:107" ht="14.25">
      <c r="B468" s="91" t="s">
        <v>471</v>
      </c>
      <c r="C468" s="92"/>
      <c r="D468" s="92"/>
      <c r="E468" s="92"/>
      <c r="F468" s="92"/>
      <c r="G468" s="92"/>
      <c r="H468" s="93"/>
      <c r="I468" s="120">
        <v>1723</v>
      </c>
      <c r="J468" s="217">
        <f>-IF(($J$456+$J$458+$J$460+$J$461+$J$462-$J$457-$J$459-$J$463-$J$464-$J$465-$J$466)&lt;0,($J$456+$J$458+$J$460+$J$461+$J$462-$J$457-$J$459-$J$463-$J$464-$J$465-$J$466),0)</f>
        <v>0</v>
      </c>
      <c r="K468" s="218"/>
      <c r="L468" s="218"/>
      <c r="M468" s="219"/>
      <c r="N468" s="120">
        <v>1724</v>
      </c>
      <c r="O468" s="217">
        <f>-IF(($O$456+$O$458+$O$460+$O$461+$O$462-$O$457-$O$459-$O$463-$O$464-$O$465-$O$466)&lt;0,($O$456+$O$458+$O$460+$O$461+$O$462-$O$457-$O$459-$O$463-$O$464-$O$465-$O$466),0)</f>
        <v>0</v>
      </c>
      <c r="P468" s="218"/>
      <c r="Q468" s="218"/>
      <c r="R468" s="219"/>
      <c r="S468" s="120">
        <v>1299</v>
      </c>
      <c r="T468" s="217">
        <f>-IF(($T$456+$T$458+$T$460+$T$461+$T$462-$T$457-$T$459-$T$463-$T$464-$T$465-$T$466)&lt;0,($T$456+$T$458+$T$460+$T$461+$T$462-$T$457-$T$459-$T$463-$T$464-$T$465-$T$466),0)</f>
        <v>0</v>
      </c>
      <c r="U468" s="218"/>
      <c r="V468" s="218"/>
      <c r="W468" s="219"/>
      <c r="X468" s="120">
        <v>1373</v>
      </c>
      <c r="Y468" s="217">
        <f>-IF(($Y$456+$Y$458+$Y$460+$Y$461+$Y$462-$Y$457-$Y$459-$Y$463-$Y$464-$Y$465-$Y$466)&lt;0,($Y$456+$Y$458+$Y$460+$Y$461+$Y$462-$Y$457-$Y$459-$Y$463-$Y$464-$Y$465-$Y$466),0)</f>
        <v>0</v>
      </c>
      <c r="Z468" s="218"/>
      <c r="AA468" s="218"/>
      <c r="AB468" s="219"/>
      <c r="AC468" s="157"/>
      <c r="AD468" s="158"/>
      <c r="AE468" s="158"/>
      <c r="AF468" s="158"/>
      <c r="AG468" s="158"/>
      <c r="AH468" s="158"/>
      <c r="AI468" s="158"/>
      <c r="AJ468" s="158"/>
      <c r="AK468" s="158"/>
      <c r="AL468" s="158"/>
      <c r="AM468" s="158"/>
      <c r="AN468" s="158"/>
      <c r="AO468" s="158"/>
      <c r="AP468" s="158"/>
      <c r="AQ468" s="158"/>
      <c r="AR468" s="158"/>
      <c r="AS468" s="158"/>
      <c r="AT468" s="158"/>
      <c r="AU468" s="158"/>
      <c r="AV468" s="159"/>
      <c r="AW468" s="156" t="s">
        <v>50</v>
      </c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</row>
    <row r="469" spans="1:107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0"/>
    </row>
    <row r="470" spans="1:107">
      <c r="A470" s="9"/>
      <c r="B470" s="226" t="s">
        <v>486</v>
      </c>
      <c r="C470" s="227"/>
      <c r="D470" s="227"/>
      <c r="E470" s="227"/>
      <c r="F470" s="227"/>
      <c r="G470" s="227"/>
      <c r="H470" s="227"/>
      <c r="I470" s="227"/>
      <c r="J470" s="227"/>
      <c r="K470" s="227"/>
      <c r="L470" s="227"/>
      <c r="M470" s="227"/>
      <c r="N470" s="227"/>
      <c r="O470" s="227"/>
      <c r="P470" s="227"/>
      <c r="Q470" s="227"/>
      <c r="R470" s="228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  <c r="DC470" s="10"/>
    </row>
    <row r="471" spans="1:107">
      <c r="A471" s="9"/>
      <c r="B471" s="229"/>
      <c r="C471" s="230"/>
      <c r="D471" s="230"/>
      <c r="E471" s="230"/>
      <c r="F471" s="230"/>
      <c r="G471" s="230"/>
      <c r="H471" s="230"/>
      <c r="I471" s="230"/>
      <c r="J471" s="230"/>
      <c r="K471" s="230"/>
      <c r="L471" s="230"/>
      <c r="M471" s="230"/>
      <c r="N471" s="230"/>
      <c r="O471" s="230"/>
      <c r="P471" s="230"/>
      <c r="Q471" s="230"/>
      <c r="R471" s="231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  <c r="DC471" s="10"/>
    </row>
    <row r="472" spans="1:107">
      <c r="A472" s="9"/>
      <c r="B472" s="96"/>
      <c r="C472" s="97"/>
      <c r="D472" s="97"/>
      <c r="E472" s="97"/>
      <c r="F472" s="97"/>
      <c r="G472" s="97"/>
      <c r="H472" s="97"/>
      <c r="I472" s="97"/>
      <c r="J472" s="97"/>
      <c r="K472" s="97"/>
      <c r="L472" s="98"/>
      <c r="M472" s="119"/>
      <c r="N472" s="235" t="s">
        <v>487</v>
      </c>
      <c r="O472" s="236"/>
      <c r="P472" s="236"/>
      <c r="Q472" s="237"/>
      <c r="R472" s="141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  <c r="DC472" s="10"/>
    </row>
    <row r="473" spans="1:107" ht="14.25">
      <c r="B473" s="91" t="s">
        <v>488</v>
      </c>
      <c r="C473" s="92"/>
      <c r="D473" s="92"/>
      <c r="E473" s="92"/>
      <c r="F473" s="92"/>
      <c r="G473" s="92"/>
      <c r="H473" s="92"/>
      <c r="I473" s="92"/>
      <c r="J473" s="92"/>
      <c r="K473" s="92"/>
      <c r="L473" s="93"/>
      <c r="M473" s="120">
        <v>1400</v>
      </c>
      <c r="N473" s="217"/>
      <c r="O473" s="218"/>
      <c r="P473" s="218"/>
      <c r="Q473" s="219"/>
      <c r="R473" s="142" t="s">
        <v>14</v>
      </c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  <c r="DC473" s="10"/>
    </row>
    <row r="474" spans="1:107" ht="14.25">
      <c r="B474" s="91" t="s">
        <v>489</v>
      </c>
      <c r="C474" s="92"/>
      <c r="D474" s="92"/>
      <c r="E474" s="92"/>
      <c r="F474" s="92"/>
      <c r="G474" s="92"/>
      <c r="H474" s="92"/>
      <c r="I474" s="92"/>
      <c r="J474" s="92"/>
      <c r="K474" s="92"/>
      <c r="L474" s="93"/>
      <c r="M474" s="120">
        <v>1817</v>
      </c>
      <c r="N474" s="217"/>
      <c r="O474" s="218"/>
      <c r="P474" s="218"/>
      <c r="Q474" s="219"/>
      <c r="R474" s="142" t="s">
        <v>14</v>
      </c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10"/>
      <c r="CY474" s="10"/>
      <c r="CZ474" s="10"/>
      <c r="DA474" s="10"/>
      <c r="DB474" s="10"/>
      <c r="DC474" s="10"/>
    </row>
    <row r="475" spans="1:107" ht="14.25">
      <c r="B475" s="91" t="s">
        <v>490</v>
      </c>
      <c r="C475" s="92"/>
      <c r="D475" s="92"/>
      <c r="E475" s="92"/>
      <c r="F475" s="92"/>
      <c r="G475" s="92"/>
      <c r="H475" s="92"/>
      <c r="I475" s="92"/>
      <c r="J475" s="92"/>
      <c r="K475" s="92"/>
      <c r="L475" s="93"/>
      <c r="M475" s="120">
        <v>1401</v>
      </c>
      <c r="N475" s="217"/>
      <c r="O475" s="218"/>
      <c r="P475" s="218"/>
      <c r="Q475" s="219"/>
      <c r="R475" s="142" t="s">
        <v>14</v>
      </c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  <c r="DC475" s="10"/>
    </row>
    <row r="476" spans="1:107" ht="14.25">
      <c r="B476" s="91" t="s">
        <v>491</v>
      </c>
      <c r="C476" s="92"/>
      <c r="D476" s="92"/>
      <c r="E476" s="92"/>
      <c r="F476" s="92"/>
      <c r="G476" s="92"/>
      <c r="H476" s="92"/>
      <c r="I476" s="92"/>
      <c r="J476" s="92"/>
      <c r="K476" s="92"/>
      <c r="L476" s="93"/>
      <c r="M476" s="120">
        <v>1402</v>
      </c>
      <c r="N476" s="217"/>
      <c r="O476" s="218"/>
      <c r="P476" s="218"/>
      <c r="Q476" s="219"/>
      <c r="R476" s="142" t="s">
        <v>14</v>
      </c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  <c r="DC476" s="10"/>
    </row>
    <row r="477" spans="1:107" ht="14.25">
      <c r="B477" s="91" t="s">
        <v>492</v>
      </c>
      <c r="C477" s="92"/>
      <c r="D477" s="92"/>
      <c r="E477" s="92"/>
      <c r="F477" s="92"/>
      <c r="G477" s="92"/>
      <c r="H477" s="92"/>
      <c r="I477" s="92"/>
      <c r="J477" s="92"/>
      <c r="K477" s="92"/>
      <c r="L477" s="93"/>
      <c r="M477" s="120">
        <v>1403</v>
      </c>
      <c r="N477" s="217"/>
      <c r="O477" s="218"/>
      <c r="P477" s="218"/>
      <c r="Q477" s="219"/>
      <c r="R477" s="142" t="s">
        <v>14</v>
      </c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0"/>
    </row>
    <row r="478" spans="1:107" ht="14.25">
      <c r="B478" s="91" t="s">
        <v>493</v>
      </c>
      <c r="C478" s="92"/>
      <c r="D478" s="92"/>
      <c r="E478" s="92"/>
      <c r="F478" s="92"/>
      <c r="G478" s="92"/>
      <c r="H478" s="92"/>
      <c r="I478" s="92"/>
      <c r="J478" s="92"/>
      <c r="K478" s="92"/>
      <c r="L478" s="93"/>
      <c r="M478" s="120">
        <v>1587</v>
      </c>
      <c r="N478" s="217"/>
      <c r="O478" s="218"/>
      <c r="P478" s="218"/>
      <c r="Q478" s="219"/>
      <c r="R478" s="142" t="s">
        <v>14</v>
      </c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0"/>
    </row>
    <row r="479" spans="1:107" ht="14.25">
      <c r="B479" s="91" t="s">
        <v>371</v>
      </c>
      <c r="C479" s="92"/>
      <c r="D479" s="92"/>
      <c r="E479" s="92"/>
      <c r="F479" s="92"/>
      <c r="G479" s="92"/>
      <c r="H479" s="92"/>
      <c r="I479" s="92"/>
      <c r="J479" s="92"/>
      <c r="K479" s="92"/>
      <c r="L479" s="93"/>
      <c r="M479" s="120">
        <v>1588</v>
      </c>
      <c r="N479" s="217"/>
      <c r="O479" s="218"/>
      <c r="P479" s="218"/>
      <c r="Q479" s="219"/>
      <c r="R479" s="142" t="s">
        <v>14</v>
      </c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0"/>
    </row>
    <row r="480" spans="1:107" ht="14.25">
      <c r="B480" s="91" t="s">
        <v>494</v>
      </c>
      <c r="C480" s="92"/>
      <c r="D480" s="92"/>
      <c r="E480" s="92"/>
      <c r="F480" s="92"/>
      <c r="G480" s="92"/>
      <c r="H480" s="92"/>
      <c r="I480" s="92"/>
      <c r="J480" s="92"/>
      <c r="K480" s="92"/>
      <c r="L480" s="93"/>
      <c r="M480" s="120">
        <v>1404</v>
      </c>
      <c r="N480" s="217"/>
      <c r="O480" s="218"/>
      <c r="P480" s="218"/>
      <c r="Q480" s="219"/>
      <c r="R480" s="142" t="s">
        <v>14</v>
      </c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  <c r="DC480" s="10"/>
    </row>
    <row r="481" spans="2:107" ht="14.25">
      <c r="B481" s="91" t="s">
        <v>495</v>
      </c>
      <c r="C481" s="92"/>
      <c r="D481" s="92"/>
      <c r="E481" s="92"/>
      <c r="F481" s="92"/>
      <c r="G481" s="92"/>
      <c r="H481" s="92"/>
      <c r="I481" s="92"/>
      <c r="J481" s="92"/>
      <c r="K481" s="92"/>
      <c r="L481" s="93"/>
      <c r="M481" s="120">
        <v>1405</v>
      </c>
      <c r="N481" s="217"/>
      <c r="O481" s="218"/>
      <c r="P481" s="218"/>
      <c r="Q481" s="219"/>
      <c r="R481" s="142" t="s">
        <v>14</v>
      </c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0"/>
    </row>
    <row r="482" spans="2:107" ht="14.25">
      <c r="B482" s="91" t="s">
        <v>496</v>
      </c>
      <c r="C482" s="92"/>
      <c r="D482" s="92"/>
      <c r="E482" s="92"/>
      <c r="F482" s="92"/>
      <c r="G482" s="92"/>
      <c r="H482" s="92"/>
      <c r="I482" s="92"/>
      <c r="J482" s="92"/>
      <c r="K482" s="92"/>
      <c r="L482" s="93"/>
      <c r="M482" s="120">
        <v>1410</v>
      </c>
      <c r="N482" s="217">
        <f>+SUM($N$473:$Q$481)</f>
        <v>0</v>
      </c>
      <c r="O482" s="218"/>
      <c r="P482" s="218"/>
      <c r="Q482" s="219"/>
      <c r="R482" s="142" t="s">
        <v>50</v>
      </c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0"/>
    </row>
    <row r="483" spans="2:107" ht="14.25">
      <c r="B483" s="91" t="s">
        <v>497</v>
      </c>
      <c r="C483" s="92"/>
      <c r="D483" s="92"/>
      <c r="E483" s="92"/>
      <c r="F483" s="92"/>
      <c r="G483" s="92"/>
      <c r="H483" s="92"/>
      <c r="I483" s="92"/>
      <c r="J483" s="92"/>
      <c r="K483" s="92"/>
      <c r="L483" s="93"/>
      <c r="M483" s="120">
        <v>1406</v>
      </c>
      <c r="N483" s="217"/>
      <c r="O483" s="218"/>
      <c r="P483" s="218"/>
      <c r="Q483" s="219"/>
      <c r="R483" s="142" t="s">
        <v>45</v>
      </c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0"/>
    </row>
    <row r="484" spans="2:107" ht="14.25">
      <c r="B484" s="91" t="s">
        <v>498</v>
      </c>
      <c r="C484" s="92"/>
      <c r="D484" s="92"/>
      <c r="E484" s="92"/>
      <c r="F484" s="92"/>
      <c r="G484" s="92"/>
      <c r="H484" s="92"/>
      <c r="I484" s="92"/>
      <c r="J484" s="92"/>
      <c r="K484" s="92"/>
      <c r="L484" s="93"/>
      <c r="M484" s="120">
        <v>1407</v>
      </c>
      <c r="N484" s="217"/>
      <c r="O484" s="218"/>
      <c r="P484" s="218"/>
      <c r="Q484" s="219"/>
      <c r="R484" s="142" t="s">
        <v>45</v>
      </c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0"/>
    </row>
    <row r="485" spans="2:107" ht="14.25">
      <c r="B485" s="91" t="s">
        <v>499</v>
      </c>
      <c r="C485" s="92"/>
      <c r="D485" s="92"/>
      <c r="E485" s="92"/>
      <c r="F485" s="92"/>
      <c r="G485" s="92"/>
      <c r="H485" s="92"/>
      <c r="I485" s="92"/>
      <c r="J485" s="92"/>
      <c r="K485" s="92"/>
      <c r="L485" s="93"/>
      <c r="M485" s="120">
        <v>1408</v>
      </c>
      <c r="N485" s="217"/>
      <c r="O485" s="218"/>
      <c r="P485" s="218"/>
      <c r="Q485" s="219"/>
      <c r="R485" s="142" t="s">
        <v>45</v>
      </c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0"/>
    </row>
    <row r="486" spans="2:107" ht="14.25">
      <c r="B486" s="91" t="s">
        <v>500</v>
      </c>
      <c r="C486" s="92"/>
      <c r="D486" s="92"/>
      <c r="E486" s="92"/>
      <c r="F486" s="92"/>
      <c r="G486" s="92"/>
      <c r="H486" s="92"/>
      <c r="I486" s="92"/>
      <c r="J486" s="92"/>
      <c r="K486" s="92"/>
      <c r="L486" s="93"/>
      <c r="M486" s="120">
        <v>1409</v>
      </c>
      <c r="N486" s="217"/>
      <c r="O486" s="218"/>
      <c r="P486" s="218"/>
      <c r="Q486" s="219"/>
      <c r="R486" s="142" t="s">
        <v>45</v>
      </c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0"/>
    </row>
    <row r="487" spans="2:107" ht="14.25">
      <c r="B487" s="91" t="s">
        <v>501</v>
      </c>
      <c r="C487" s="92"/>
      <c r="D487" s="92"/>
      <c r="E487" s="92"/>
      <c r="F487" s="92"/>
      <c r="G487" s="92"/>
      <c r="H487" s="92"/>
      <c r="I487" s="92"/>
      <c r="J487" s="92"/>
      <c r="K487" s="92"/>
      <c r="L487" s="93"/>
      <c r="M487" s="120">
        <v>1818</v>
      </c>
      <c r="N487" s="217"/>
      <c r="O487" s="218"/>
      <c r="P487" s="218"/>
      <c r="Q487" s="219"/>
      <c r="R487" s="142" t="s">
        <v>45</v>
      </c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0"/>
    </row>
    <row r="488" spans="2:107" ht="14.25">
      <c r="B488" s="91" t="s">
        <v>502</v>
      </c>
      <c r="C488" s="92"/>
      <c r="D488" s="92"/>
      <c r="E488" s="92"/>
      <c r="F488" s="92"/>
      <c r="G488" s="92"/>
      <c r="H488" s="92"/>
      <c r="I488" s="92"/>
      <c r="J488" s="92"/>
      <c r="K488" s="92"/>
      <c r="L488" s="93"/>
      <c r="M488" s="120">
        <v>1429</v>
      </c>
      <c r="N488" s="217"/>
      <c r="O488" s="218"/>
      <c r="P488" s="218"/>
      <c r="Q488" s="219"/>
      <c r="R488" s="142" t="s">
        <v>45</v>
      </c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0"/>
    </row>
    <row r="489" spans="2:107" ht="14.25">
      <c r="B489" s="91" t="s">
        <v>503</v>
      </c>
      <c r="C489" s="92"/>
      <c r="D489" s="92"/>
      <c r="E489" s="92"/>
      <c r="F489" s="92"/>
      <c r="G489" s="92"/>
      <c r="H489" s="92"/>
      <c r="I489" s="92"/>
      <c r="J489" s="92"/>
      <c r="K489" s="92"/>
      <c r="L489" s="93"/>
      <c r="M489" s="120">
        <v>1411</v>
      </c>
      <c r="N489" s="217"/>
      <c r="O489" s="218"/>
      <c r="P489" s="218"/>
      <c r="Q489" s="219"/>
      <c r="R489" s="142" t="s">
        <v>45</v>
      </c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0"/>
    </row>
    <row r="490" spans="2:107" ht="14.25">
      <c r="B490" s="91" t="s">
        <v>504</v>
      </c>
      <c r="C490" s="92"/>
      <c r="D490" s="92"/>
      <c r="E490" s="92"/>
      <c r="F490" s="92"/>
      <c r="G490" s="92"/>
      <c r="H490" s="92"/>
      <c r="I490" s="92"/>
      <c r="J490" s="92"/>
      <c r="K490" s="92"/>
      <c r="L490" s="93"/>
      <c r="M490" s="120">
        <v>1412</v>
      </c>
      <c r="N490" s="217"/>
      <c r="O490" s="218"/>
      <c r="P490" s="218"/>
      <c r="Q490" s="219"/>
      <c r="R490" s="77" t="s">
        <v>45</v>
      </c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  <c r="CW490" s="10"/>
      <c r="CX490" s="10"/>
      <c r="CY490" s="10"/>
      <c r="CZ490" s="10"/>
      <c r="DA490" s="10"/>
      <c r="DB490" s="10"/>
      <c r="DC490" s="10"/>
    </row>
    <row r="491" spans="2:107" ht="14.25">
      <c r="B491" s="91" t="s">
        <v>505</v>
      </c>
      <c r="C491" s="92"/>
      <c r="D491" s="92"/>
      <c r="E491" s="92"/>
      <c r="F491" s="92"/>
      <c r="G491" s="92"/>
      <c r="H491" s="92"/>
      <c r="I491" s="92"/>
      <c r="J491" s="92"/>
      <c r="K491" s="92"/>
      <c r="L491" s="93"/>
      <c r="M491" s="120">
        <v>1413</v>
      </c>
      <c r="N491" s="217"/>
      <c r="O491" s="218"/>
      <c r="P491" s="218"/>
      <c r="Q491" s="219"/>
      <c r="R491" s="77" t="s">
        <v>45</v>
      </c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  <c r="CW491" s="10"/>
      <c r="CX491" s="10"/>
      <c r="CY491" s="10"/>
      <c r="CZ491" s="10"/>
      <c r="DA491" s="10"/>
      <c r="DB491" s="10"/>
      <c r="DC491" s="10"/>
    </row>
    <row r="492" spans="2:107" ht="14.25">
      <c r="B492" s="91" t="s">
        <v>506</v>
      </c>
      <c r="C492" s="92"/>
      <c r="D492" s="92"/>
      <c r="E492" s="92"/>
      <c r="F492" s="92"/>
      <c r="G492" s="92"/>
      <c r="H492" s="92"/>
      <c r="I492" s="92"/>
      <c r="J492" s="92"/>
      <c r="K492" s="92"/>
      <c r="L492" s="93"/>
      <c r="M492" s="120">
        <v>1415</v>
      </c>
      <c r="N492" s="217"/>
      <c r="O492" s="218"/>
      <c r="P492" s="218"/>
      <c r="Q492" s="219"/>
      <c r="R492" s="77" t="s">
        <v>45</v>
      </c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  <c r="CW492" s="10"/>
      <c r="CX492" s="10"/>
      <c r="CY492" s="10"/>
      <c r="CZ492" s="10"/>
      <c r="DA492" s="10"/>
      <c r="DB492" s="10"/>
      <c r="DC492" s="10"/>
    </row>
    <row r="493" spans="2:107" ht="14.25">
      <c r="B493" s="91" t="s">
        <v>507</v>
      </c>
      <c r="C493" s="92"/>
      <c r="D493" s="92"/>
      <c r="E493" s="92"/>
      <c r="F493" s="92"/>
      <c r="G493" s="92"/>
      <c r="H493" s="92"/>
      <c r="I493" s="92"/>
      <c r="J493" s="92"/>
      <c r="K493" s="92"/>
      <c r="L493" s="93"/>
      <c r="M493" s="120">
        <v>1416</v>
      </c>
      <c r="N493" s="217"/>
      <c r="O493" s="218"/>
      <c r="P493" s="218"/>
      <c r="Q493" s="219"/>
      <c r="R493" s="77" t="s">
        <v>45</v>
      </c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  <c r="CW493" s="10"/>
      <c r="CX493" s="10"/>
      <c r="CY493" s="10"/>
      <c r="CZ493" s="10"/>
      <c r="DA493" s="10"/>
      <c r="DB493" s="10"/>
      <c r="DC493" s="10"/>
    </row>
    <row r="494" spans="2:107" ht="14.25">
      <c r="B494" s="91" t="s">
        <v>508</v>
      </c>
      <c r="C494" s="92"/>
      <c r="D494" s="92"/>
      <c r="E494" s="92"/>
      <c r="F494" s="92"/>
      <c r="G494" s="92"/>
      <c r="H494" s="92"/>
      <c r="I494" s="92"/>
      <c r="J494" s="92"/>
      <c r="K494" s="92"/>
      <c r="L494" s="93"/>
      <c r="M494" s="120">
        <v>1417</v>
      </c>
      <c r="N494" s="217"/>
      <c r="O494" s="218"/>
      <c r="P494" s="218"/>
      <c r="Q494" s="219"/>
      <c r="R494" s="77" t="s">
        <v>45</v>
      </c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  <c r="CW494" s="10"/>
      <c r="CX494" s="10"/>
      <c r="CY494" s="10"/>
      <c r="CZ494" s="10"/>
      <c r="DA494" s="10"/>
      <c r="DB494" s="10"/>
      <c r="DC494" s="10"/>
    </row>
    <row r="495" spans="2:107" ht="14.25">
      <c r="B495" s="91" t="s">
        <v>379</v>
      </c>
      <c r="C495" s="92"/>
      <c r="D495" s="92"/>
      <c r="E495" s="92"/>
      <c r="F495" s="92"/>
      <c r="G495" s="92"/>
      <c r="H495" s="92"/>
      <c r="I495" s="92"/>
      <c r="J495" s="92"/>
      <c r="K495" s="92"/>
      <c r="L495" s="93"/>
      <c r="M495" s="120">
        <v>1418</v>
      </c>
      <c r="N495" s="217"/>
      <c r="O495" s="218"/>
      <c r="P495" s="218"/>
      <c r="Q495" s="219"/>
      <c r="R495" s="77" t="s">
        <v>45</v>
      </c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  <c r="CW495" s="10"/>
      <c r="CX495" s="10"/>
      <c r="CY495" s="10"/>
      <c r="CZ495" s="10"/>
      <c r="DA495" s="10"/>
      <c r="DB495" s="10"/>
      <c r="DC495" s="10"/>
    </row>
    <row r="496" spans="2:107" ht="14.25">
      <c r="B496" s="91" t="s">
        <v>509</v>
      </c>
      <c r="C496" s="92"/>
      <c r="D496" s="92"/>
      <c r="E496" s="92"/>
      <c r="F496" s="92"/>
      <c r="G496" s="92"/>
      <c r="H496" s="92"/>
      <c r="I496" s="92"/>
      <c r="J496" s="92"/>
      <c r="K496" s="92"/>
      <c r="L496" s="93"/>
      <c r="M496" s="120">
        <v>1419</v>
      </c>
      <c r="N496" s="217"/>
      <c r="O496" s="218"/>
      <c r="P496" s="218"/>
      <c r="Q496" s="219"/>
      <c r="R496" s="77" t="s">
        <v>45</v>
      </c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  <c r="CW496" s="10"/>
      <c r="CX496" s="10"/>
      <c r="CY496" s="10"/>
      <c r="CZ496" s="10"/>
      <c r="DA496" s="10"/>
      <c r="DB496" s="10"/>
      <c r="DC496" s="10"/>
    </row>
    <row r="497" spans="2:107" ht="14.25">
      <c r="B497" s="91" t="s">
        <v>510</v>
      </c>
      <c r="C497" s="92"/>
      <c r="D497" s="92"/>
      <c r="E497" s="92"/>
      <c r="F497" s="92"/>
      <c r="G497" s="92"/>
      <c r="H497" s="92"/>
      <c r="I497" s="92"/>
      <c r="J497" s="92"/>
      <c r="K497" s="92"/>
      <c r="L497" s="93"/>
      <c r="M497" s="120">
        <v>1421</v>
      </c>
      <c r="N497" s="217"/>
      <c r="O497" s="218"/>
      <c r="P497" s="218"/>
      <c r="Q497" s="219"/>
      <c r="R497" s="77" t="s">
        <v>45</v>
      </c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  <c r="CW497" s="10"/>
      <c r="CX497" s="10"/>
      <c r="CY497" s="10"/>
      <c r="CZ497" s="10"/>
      <c r="DA497" s="10"/>
      <c r="DB497" s="10"/>
      <c r="DC497" s="10"/>
    </row>
    <row r="498" spans="2:107" ht="14.25">
      <c r="B498" s="91" t="s">
        <v>511</v>
      </c>
      <c r="C498" s="92"/>
      <c r="D498" s="92"/>
      <c r="E498" s="92"/>
      <c r="F498" s="92"/>
      <c r="G498" s="92"/>
      <c r="H498" s="92"/>
      <c r="I498" s="92"/>
      <c r="J498" s="92"/>
      <c r="K498" s="92"/>
      <c r="L498" s="93"/>
      <c r="M498" s="120">
        <v>1422</v>
      </c>
      <c r="N498" s="217"/>
      <c r="O498" s="218"/>
      <c r="P498" s="218"/>
      <c r="Q498" s="219"/>
      <c r="R498" s="77" t="s">
        <v>45</v>
      </c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  <c r="DC498" s="10"/>
    </row>
    <row r="499" spans="2:107" ht="14.25">
      <c r="B499" s="91" t="s">
        <v>512</v>
      </c>
      <c r="C499" s="92"/>
      <c r="D499" s="92"/>
      <c r="E499" s="92"/>
      <c r="F499" s="92"/>
      <c r="G499" s="92"/>
      <c r="H499" s="92"/>
      <c r="I499" s="92"/>
      <c r="J499" s="92"/>
      <c r="K499" s="92"/>
      <c r="L499" s="93"/>
      <c r="M499" s="120">
        <v>1423</v>
      </c>
      <c r="N499" s="217"/>
      <c r="O499" s="218"/>
      <c r="P499" s="218"/>
      <c r="Q499" s="219"/>
      <c r="R499" s="77" t="s">
        <v>45</v>
      </c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  <c r="CW499" s="10"/>
      <c r="CX499" s="10"/>
      <c r="CY499" s="10"/>
      <c r="CZ499" s="10"/>
      <c r="DA499" s="10"/>
      <c r="DB499" s="10"/>
      <c r="DC499" s="10"/>
    </row>
    <row r="500" spans="2:107" ht="14.25">
      <c r="B500" s="91" t="s">
        <v>513</v>
      </c>
      <c r="C500" s="92"/>
      <c r="D500" s="92"/>
      <c r="E500" s="92"/>
      <c r="F500" s="92"/>
      <c r="G500" s="92"/>
      <c r="H500" s="92"/>
      <c r="I500" s="92"/>
      <c r="J500" s="92"/>
      <c r="K500" s="92"/>
      <c r="L500" s="93"/>
      <c r="M500" s="120">
        <v>1424</v>
      </c>
      <c r="N500" s="217"/>
      <c r="O500" s="218"/>
      <c r="P500" s="218"/>
      <c r="Q500" s="219"/>
      <c r="R500" s="77" t="s">
        <v>45</v>
      </c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  <c r="CW500" s="10"/>
      <c r="CX500" s="10"/>
      <c r="CY500" s="10"/>
      <c r="CZ500" s="10"/>
      <c r="DA500" s="10"/>
      <c r="DB500" s="10"/>
      <c r="DC500" s="10"/>
    </row>
    <row r="501" spans="2:107" ht="14.25">
      <c r="B501" s="91" t="s">
        <v>514</v>
      </c>
      <c r="C501" s="92"/>
      <c r="D501" s="92"/>
      <c r="E501" s="92"/>
      <c r="F501" s="92"/>
      <c r="G501" s="92"/>
      <c r="H501" s="92"/>
      <c r="I501" s="92"/>
      <c r="J501" s="92"/>
      <c r="K501" s="92"/>
      <c r="L501" s="93"/>
      <c r="M501" s="120">
        <v>1425</v>
      </c>
      <c r="N501" s="217"/>
      <c r="O501" s="218"/>
      <c r="P501" s="218"/>
      <c r="Q501" s="219"/>
      <c r="R501" s="77" t="s">
        <v>45</v>
      </c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  <c r="CW501" s="10"/>
      <c r="CX501" s="10"/>
      <c r="CY501" s="10"/>
      <c r="CZ501" s="10"/>
      <c r="DA501" s="10"/>
      <c r="DB501" s="10"/>
      <c r="DC501" s="10"/>
    </row>
    <row r="502" spans="2:107" ht="14.25">
      <c r="B502" s="91" t="s">
        <v>515</v>
      </c>
      <c r="C502" s="92"/>
      <c r="D502" s="92"/>
      <c r="E502" s="92"/>
      <c r="F502" s="92"/>
      <c r="G502" s="92"/>
      <c r="H502" s="92"/>
      <c r="I502" s="92"/>
      <c r="J502" s="92"/>
      <c r="K502" s="92"/>
      <c r="L502" s="93"/>
      <c r="M502" s="120">
        <v>1426</v>
      </c>
      <c r="N502" s="217"/>
      <c r="O502" s="218"/>
      <c r="P502" s="218"/>
      <c r="Q502" s="219"/>
      <c r="R502" s="77" t="s">
        <v>45</v>
      </c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  <c r="CW502" s="10"/>
      <c r="CX502" s="10"/>
      <c r="CY502" s="10"/>
      <c r="CZ502" s="10"/>
      <c r="DA502" s="10"/>
      <c r="DB502" s="10"/>
      <c r="DC502" s="10"/>
    </row>
    <row r="503" spans="2:107" ht="14.25">
      <c r="B503" s="91" t="s">
        <v>516</v>
      </c>
      <c r="C503" s="92"/>
      <c r="D503" s="92"/>
      <c r="E503" s="92"/>
      <c r="F503" s="92"/>
      <c r="G503" s="92"/>
      <c r="H503" s="92"/>
      <c r="I503" s="92"/>
      <c r="J503" s="92"/>
      <c r="K503" s="92"/>
      <c r="L503" s="93"/>
      <c r="M503" s="120">
        <v>1427</v>
      </c>
      <c r="N503" s="217"/>
      <c r="O503" s="218"/>
      <c r="P503" s="218"/>
      <c r="Q503" s="219"/>
      <c r="R503" s="77" t="s">
        <v>45</v>
      </c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  <c r="CC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  <c r="CW503" s="10"/>
      <c r="CX503" s="10"/>
      <c r="CY503" s="10"/>
      <c r="CZ503" s="10"/>
      <c r="DA503" s="10"/>
      <c r="DB503" s="10"/>
      <c r="DC503" s="10"/>
    </row>
    <row r="504" spans="2:107" ht="14.25">
      <c r="B504" s="91" t="s">
        <v>410</v>
      </c>
      <c r="C504" s="92"/>
      <c r="D504" s="92"/>
      <c r="E504" s="92"/>
      <c r="F504" s="92"/>
      <c r="G504" s="92"/>
      <c r="H504" s="92"/>
      <c r="I504" s="92"/>
      <c r="J504" s="92"/>
      <c r="K504" s="92"/>
      <c r="L504" s="93"/>
      <c r="M504" s="120">
        <v>1428</v>
      </c>
      <c r="N504" s="217"/>
      <c r="O504" s="218"/>
      <c r="P504" s="218"/>
      <c r="Q504" s="219"/>
      <c r="R504" s="77" t="s">
        <v>45</v>
      </c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  <c r="BV504" s="10"/>
      <c r="BW504" s="10"/>
      <c r="BX504" s="10"/>
      <c r="BY504" s="10"/>
      <c r="BZ504" s="10"/>
      <c r="CA504" s="10"/>
      <c r="CB504" s="10"/>
      <c r="CC504" s="10"/>
      <c r="CD504" s="10"/>
      <c r="CE504" s="10"/>
      <c r="CF504" s="10"/>
      <c r="CG504" s="10"/>
      <c r="CH504" s="10"/>
      <c r="CI504" s="10"/>
      <c r="CJ504" s="10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  <c r="CU504" s="10"/>
      <c r="CV504" s="10"/>
      <c r="CW504" s="10"/>
      <c r="CX504" s="10"/>
      <c r="CY504" s="10"/>
      <c r="CZ504" s="10"/>
      <c r="DA504" s="10"/>
      <c r="DB504" s="10"/>
      <c r="DC504" s="10"/>
    </row>
    <row r="505" spans="2:107" ht="14.25">
      <c r="B505" s="91" t="s">
        <v>517</v>
      </c>
      <c r="C505" s="92"/>
      <c r="D505" s="92"/>
      <c r="E505" s="92"/>
      <c r="F505" s="92"/>
      <c r="G505" s="92"/>
      <c r="H505" s="92"/>
      <c r="I505" s="92"/>
      <c r="J505" s="92"/>
      <c r="K505" s="92"/>
      <c r="L505" s="93"/>
      <c r="M505" s="120">
        <v>1430</v>
      </c>
      <c r="N505" s="217">
        <f>+SUM(N483:Q504)</f>
        <v>0</v>
      </c>
      <c r="O505" s="218"/>
      <c r="P505" s="218"/>
      <c r="Q505" s="219"/>
      <c r="R505" s="77" t="s">
        <v>50</v>
      </c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  <c r="BV505" s="10"/>
      <c r="BW505" s="10"/>
      <c r="BX505" s="10"/>
      <c r="BY505" s="10"/>
      <c r="BZ505" s="10"/>
      <c r="CA505" s="10"/>
      <c r="CB505" s="10"/>
      <c r="CC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  <c r="CU505" s="10"/>
      <c r="CV505" s="10"/>
      <c r="CW505" s="10"/>
      <c r="CX505" s="10"/>
      <c r="CY505" s="10"/>
      <c r="CZ505" s="10"/>
      <c r="DA505" s="10"/>
      <c r="DB505" s="10"/>
      <c r="DC505" s="10"/>
    </row>
    <row r="506" spans="2:107" ht="14.25">
      <c r="B506" s="91" t="s">
        <v>518</v>
      </c>
      <c r="C506" s="92"/>
      <c r="D506" s="92"/>
      <c r="E506" s="92"/>
      <c r="F506" s="92"/>
      <c r="G506" s="92"/>
      <c r="H506" s="92"/>
      <c r="I506" s="92"/>
      <c r="J506" s="92"/>
      <c r="K506" s="92"/>
      <c r="L506" s="93"/>
      <c r="M506" s="120">
        <v>1431</v>
      </c>
      <c r="N506" s="217"/>
      <c r="O506" s="218"/>
      <c r="P506" s="218"/>
      <c r="Q506" s="219"/>
      <c r="R506" s="77" t="s">
        <v>14</v>
      </c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  <c r="BV506" s="10"/>
      <c r="BW506" s="10"/>
      <c r="BX506" s="10"/>
      <c r="BY506" s="10"/>
      <c r="BZ506" s="10"/>
      <c r="CA506" s="10"/>
      <c r="CB506" s="10"/>
      <c r="CC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  <c r="CU506" s="10"/>
      <c r="CV506" s="10"/>
      <c r="CW506" s="10"/>
      <c r="CX506" s="10"/>
      <c r="CY506" s="10"/>
      <c r="CZ506" s="10"/>
      <c r="DA506" s="10"/>
      <c r="DB506" s="10"/>
      <c r="DC506" s="10"/>
    </row>
    <row r="507" spans="2:107" ht="14.25">
      <c r="B507" s="91" t="s">
        <v>519</v>
      </c>
      <c r="C507" s="92"/>
      <c r="D507" s="92"/>
      <c r="E507" s="92"/>
      <c r="F507" s="92"/>
      <c r="G507" s="92"/>
      <c r="H507" s="92"/>
      <c r="I507" s="92"/>
      <c r="J507" s="92"/>
      <c r="K507" s="92"/>
      <c r="L507" s="93"/>
      <c r="M507" s="120">
        <v>1729</v>
      </c>
      <c r="N507" s="217">
        <f>+$N$482-$N$505+$N$506</f>
        <v>0</v>
      </c>
      <c r="O507" s="218"/>
      <c r="P507" s="218"/>
      <c r="Q507" s="219"/>
      <c r="R507" s="77" t="s">
        <v>50</v>
      </c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  <c r="CC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  <c r="CV507" s="10"/>
      <c r="CW507" s="10"/>
      <c r="CX507" s="10"/>
      <c r="CY507" s="10"/>
      <c r="CZ507" s="10"/>
      <c r="DA507" s="10"/>
      <c r="DB507" s="10"/>
      <c r="DC507" s="10"/>
    </row>
    <row r="508" spans="2:107" ht="14.25">
      <c r="B508" s="91" t="s">
        <v>414</v>
      </c>
      <c r="C508" s="92"/>
      <c r="D508" s="92"/>
      <c r="E508" s="92"/>
      <c r="F508" s="92"/>
      <c r="G508" s="92"/>
      <c r="H508" s="92"/>
      <c r="I508" s="92"/>
      <c r="J508" s="92"/>
      <c r="K508" s="92"/>
      <c r="L508" s="93"/>
      <c r="M508" s="120">
        <v>1432</v>
      </c>
      <c r="N508" s="217"/>
      <c r="O508" s="218"/>
      <c r="P508" s="218"/>
      <c r="Q508" s="219"/>
      <c r="R508" s="77" t="s">
        <v>45</v>
      </c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  <c r="CC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  <c r="CW508" s="10"/>
      <c r="CX508" s="10"/>
      <c r="CY508" s="10"/>
      <c r="CZ508" s="10"/>
      <c r="DA508" s="10"/>
      <c r="DB508" s="10"/>
      <c r="DC508" s="10"/>
    </row>
    <row r="509" spans="2:107" ht="14.25">
      <c r="B509" s="91" t="s">
        <v>415</v>
      </c>
      <c r="C509" s="92"/>
      <c r="D509" s="92"/>
      <c r="E509" s="92"/>
      <c r="F509" s="92"/>
      <c r="G509" s="92"/>
      <c r="H509" s="92"/>
      <c r="I509" s="92"/>
      <c r="J509" s="92"/>
      <c r="K509" s="92"/>
      <c r="L509" s="93"/>
      <c r="M509" s="120">
        <v>1433</v>
      </c>
      <c r="N509" s="217"/>
      <c r="O509" s="218"/>
      <c r="P509" s="218"/>
      <c r="Q509" s="219"/>
      <c r="R509" s="77" t="s">
        <v>45</v>
      </c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  <c r="BV509" s="10"/>
      <c r="BW509" s="10"/>
      <c r="BX509" s="10"/>
      <c r="BY509" s="10"/>
      <c r="BZ509" s="10"/>
      <c r="CA509" s="10"/>
      <c r="CB509" s="10"/>
      <c r="CC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  <c r="CV509" s="10"/>
      <c r="CW509" s="10"/>
      <c r="CX509" s="10"/>
      <c r="CY509" s="10"/>
      <c r="CZ509" s="10"/>
      <c r="DA509" s="10"/>
      <c r="DB509" s="10"/>
      <c r="DC509" s="10"/>
    </row>
    <row r="510" spans="2:107" ht="14.25">
      <c r="B510" s="91" t="s">
        <v>520</v>
      </c>
      <c r="C510" s="92"/>
      <c r="D510" s="92"/>
      <c r="E510" s="92"/>
      <c r="F510" s="92"/>
      <c r="G510" s="92"/>
      <c r="H510" s="92"/>
      <c r="I510" s="92"/>
      <c r="J510" s="92"/>
      <c r="K510" s="92"/>
      <c r="L510" s="93"/>
      <c r="M510" s="120">
        <v>1440</v>
      </c>
      <c r="N510" s="217">
        <f>+$N$507-$N$508-$N$509</f>
        <v>0</v>
      </c>
      <c r="O510" s="218"/>
      <c r="P510" s="218"/>
      <c r="Q510" s="219"/>
      <c r="R510" s="77" t="s">
        <v>50</v>
      </c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  <c r="CC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  <c r="CV510" s="10"/>
      <c r="CW510" s="10"/>
      <c r="CX510" s="10"/>
      <c r="CY510" s="10"/>
      <c r="CZ510" s="10"/>
      <c r="DA510" s="10"/>
      <c r="DB510" s="10"/>
      <c r="DC510" s="10"/>
    </row>
    <row r="511" spans="2:107">
      <c r="B511" s="268" t="s">
        <v>417</v>
      </c>
      <c r="C511" s="269"/>
      <c r="D511" s="269"/>
      <c r="E511" s="269"/>
      <c r="F511" s="269"/>
      <c r="G511" s="269"/>
      <c r="H511" s="269"/>
      <c r="I511" s="269"/>
      <c r="J511" s="269"/>
      <c r="K511" s="269"/>
      <c r="L511" s="269"/>
      <c r="M511" s="269"/>
      <c r="N511" s="269"/>
      <c r="O511" s="269"/>
      <c r="P511" s="269"/>
      <c r="Q511" s="269"/>
      <c r="R511" s="27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  <c r="BV511" s="10"/>
      <c r="BW511" s="10"/>
      <c r="BX511" s="10"/>
      <c r="BY511" s="10"/>
      <c r="BZ511" s="10"/>
      <c r="CA511" s="10"/>
      <c r="CB511" s="10"/>
      <c r="CC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  <c r="CU511" s="10"/>
      <c r="CV511" s="10"/>
      <c r="CW511" s="10"/>
      <c r="CX511" s="10"/>
      <c r="CY511" s="10"/>
      <c r="CZ511" s="10"/>
      <c r="DA511" s="10"/>
      <c r="DB511" s="10"/>
      <c r="DC511" s="10"/>
    </row>
    <row r="512" spans="2:107" ht="14.25">
      <c r="B512" s="91" t="s">
        <v>418</v>
      </c>
      <c r="C512" s="92"/>
      <c r="D512" s="92"/>
      <c r="E512" s="92"/>
      <c r="F512" s="92"/>
      <c r="G512" s="92"/>
      <c r="H512" s="92"/>
      <c r="I512" s="92"/>
      <c r="J512" s="92"/>
      <c r="K512" s="92"/>
      <c r="L512" s="93"/>
      <c r="M512" s="120">
        <v>1434</v>
      </c>
      <c r="N512" s="217"/>
      <c r="O512" s="218"/>
      <c r="P512" s="218"/>
      <c r="Q512" s="219"/>
      <c r="R512" s="77" t="s">
        <v>14</v>
      </c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  <c r="CW512" s="10"/>
      <c r="CX512" s="10"/>
      <c r="CY512" s="10"/>
      <c r="CZ512" s="10"/>
      <c r="DA512" s="10"/>
      <c r="DB512" s="10"/>
      <c r="DC512" s="10"/>
    </row>
    <row r="513" spans="1:107" ht="14.25">
      <c r="B513" s="91" t="s">
        <v>419</v>
      </c>
      <c r="C513" s="92"/>
      <c r="D513" s="92"/>
      <c r="E513" s="92"/>
      <c r="F513" s="92"/>
      <c r="G513" s="92"/>
      <c r="H513" s="92"/>
      <c r="I513" s="92"/>
      <c r="J513" s="92"/>
      <c r="K513" s="92"/>
      <c r="L513" s="93"/>
      <c r="M513" s="120">
        <v>1435</v>
      </c>
      <c r="N513" s="217"/>
      <c r="O513" s="218"/>
      <c r="P513" s="218"/>
      <c r="Q513" s="219"/>
      <c r="R513" s="77" t="s">
        <v>14</v>
      </c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  <c r="CC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  <c r="CV513" s="10"/>
      <c r="CW513" s="10"/>
      <c r="CX513" s="10"/>
      <c r="CY513" s="10"/>
      <c r="CZ513" s="10"/>
      <c r="DA513" s="10"/>
      <c r="DB513" s="10"/>
      <c r="DC513" s="10"/>
    </row>
    <row r="514" spans="1:107" ht="14.25">
      <c r="B514" s="91" t="s">
        <v>420</v>
      </c>
      <c r="C514" s="92"/>
      <c r="D514" s="92"/>
      <c r="E514" s="92"/>
      <c r="F514" s="92"/>
      <c r="G514" s="92"/>
      <c r="H514" s="92"/>
      <c r="I514" s="92"/>
      <c r="J514" s="92"/>
      <c r="K514" s="92"/>
      <c r="L514" s="93"/>
      <c r="M514" s="120">
        <v>1450</v>
      </c>
      <c r="N514" s="217">
        <f>+IF((N510&lt;0),$N$510+N512+N513,0)</f>
        <v>0</v>
      </c>
      <c r="O514" s="218"/>
      <c r="P514" s="218"/>
      <c r="Q514" s="219"/>
      <c r="R514" s="77" t="s">
        <v>50</v>
      </c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  <c r="CC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  <c r="CV514" s="10"/>
      <c r="CW514" s="10"/>
      <c r="CX514" s="10"/>
      <c r="CY514" s="10"/>
      <c r="CZ514" s="10"/>
      <c r="DA514" s="10"/>
      <c r="DB514" s="10"/>
      <c r="DC514" s="10"/>
    </row>
    <row r="515" spans="1:107">
      <c r="A515" s="9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  <c r="BV515" s="10"/>
      <c r="BW515" s="10"/>
      <c r="BX515" s="10"/>
      <c r="BY515" s="10"/>
      <c r="BZ515" s="10"/>
      <c r="CA515" s="10"/>
      <c r="CB515" s="10"/>
      <c r="CC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  <c r="CU515" s="10"/>
      <c r="CV515" s="10"/>
      <c r="CW515" s="10"/>
      <c r="CX515" s="10"/>
      <c r="CY515" s="10"/>
      <c r="CZ515" s="10"/>
      <c r="DA515" s="10"/>
      <c r="DB515" s="10"/>
      <c r="DC515" s="10"/>
    </row>
    <row r="516" spans="1:107">
      <c r="A516" s="9"/>
      <c r="B516" s="226" t="s">
        <v>521</v>
      </c>
      <c r="C516" s="227"/>
      <c r="D516" s="227"/>
      <c r="E516" s="227"/>
      <c r="F516" s="227"/>
      <c r="G516" s="227"/>
      <c r="H516" s="227"/>
      <c r="I516" s="227"/>
      <c r="J516" s="227"/>
      <c r="K516" s="227"/>
      <c r="L516" s="227"/>
      <c r="M516" s="227"/>
      <c r="N516" s="227"/>
      <c r="O516" s="227"/>
      <c r="P516" s="227"/>
      <c r="Q516" s="227"/>
      <c r="R516" s="228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/>
      <c r="BX516" s="10"/>
      <c r="BY516" s="10"/>
      <c r="BZ516" s="10"/>
      <c r="CA516" s="10"/>
      <c r="CB516" s="10"/>
      <c r="CC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  <c r="CV516" s="10"/>
      <c r="CW516" s="10"/>
      <c r="CX516" s="10"/>
      <c r="CY516" s="10"/>
      <c r="CZ516" s="10"/>
      <c r="DA516" s="10"/>
      <c r="DB516" s="10"/>
      <c r="DC516" s="10"/>
    </row>
    <row r="517" spans="1:107">
      <c r="A517" s="9"/>
      <c r="B517" s="229"/>
      <c r="C517" s="230"/>
      <c r="D517" s="230"/>
      <c r="E517" s="230"/>
      <c r="F517" s="230"/>
      <c r="G517" s="230"/>
      <c r="H517" s="230"/>
      <c r="I517" s="230"/>
      <c r="J517" s="230"/>
      <c r="K517" s="230"/>
      <c r="L517" s="230"/>
      <c r="M517" s="230"/>
      <c r="N517" s="230"/>
      <c r="O517" s="230"/>
      <c r="P517" s="230"/>
      <c r="Q517" s="230"/>
      <c r="R517" s="231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  <c r="CC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  <c r="CV517" s="10"/>
      <c r="CW517" s="10"/>
      <c r="CX517" s="10"/>
      <c r="CY517" s="10"/>
      <c r="CZ517" s="10"/>
      <c r="DA517" s="10"/>
      <c r="DB517" s="10"/>
      <c r="DC517" s="10"/>
    </row>
    <row r="518" spans="1:107" ht="14.25">
      <c r="B518" s="91" t="s">
        <v>522</v>
      </c>
      <c r="C518" s="92"/>
      <c r="D518" s="92"/>
      <c r="E518" s="92"/>
      <c r="F518" s="92"/>
      <c r="G518" s="92"/>
      <c r="H518" s="92"/>
      <c r="I518" s="92"/>
      <c r="J518" s="92"/>
      <c r="K518" s="92"/>
      <c r="L518" s="93"/>
      <c r="M518" s="119">
        <v>1703</v>
      </c>
      <c r="N518" s="217"/>
      <c r="O518" s="218"/>
      <c r="P518" s="218"/>
      <c r="Q518" s="219"/>
      <c r="R518" s="161" t="s">
        <v>14</v>
      </c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  <c r="CC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  <c r="CW518" s="10"/>
      <c r="CX518" s="10"/>
      <c r="CY518" s="10"/>
      <c r="CZ518" s="10"/>
      <c r="DA518" s="10"/>
      <c r="DB518" s="10"/>
      <c r="DC518" s="10"/>
    </row>
    <row r="519" spans="1:107" ht="14.25">
      <c r="B519" s="91" t="s">
        <v>523</v>
      </c>
      <c r="C519" s="92"/>
      <c r="D519" s="92"/>
      <c r="E519" s="92"/>
      <c r="F519" s="92"/>
      <c r="G519" s="92"/>
      <c r="H519" s="92"/>
      <c r="I519" s="92"/>
      <c r="J519" s="92"/>
      <c r="K519" s="92"/>
      <c r="L519" s="93"/>
      <c r="M519" s="120">
        <v>1719</v>
      </c>
      <c r="N519" s="217"/>
      <c r="O519" s="218"/>
      <c r="P519" s="218"/>
      <c r="Q519" s="219"/>
      <c r="R519" s="77" t="s">
        <v>45</v>
      </c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  <c r="BV519" s="10"/>
      <c r="BW519" s="10"/>
      <c r="BX519" s="10"/>
      <c r="BY519" s="10"/>
      <c r="BZ519" s="10"/>
      <c r="CA519" s="10"/>
      <c r="CB519" s="10"/>
      <c r="CC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  <c r="CV519" s="10"/>
      <c r="CW519" s="10"/>
      <c r="CX519" s="10"/>
      <c r="CY519" s="10"/>
      <c r="CZ519" s="10"/>
      <c r="DA519" s="10"/>
      <c r="DB519" s="10"/>
      <c r="DC519" s="10"/>
    </row>
    <row r="520" spans="1:107" ht="14.25">
      <c r="B520" s="91" t="s">
        <v>424</v>
      </c>
      <c r="C520" s="92"/>
      <c r="D520" s="92"/>
      <c r="E520" s="92"/>
      <c r="F520" s="92"/>
      <c r="G520" s="92"/>
      <c r="H520" s="92"/>
      <c r="I520" s="92"/>
      <c r="J520" s="92"/>
      <c r="K520" s="92"/>
      <c r="L520" s="93"/>
      <c r="M520" s="120">
        <v>1492</v>
      </c>
      <c r="N520" s="217"/>
      <c r="O520" s="218"/>
      <c r="P520" s="218"/>
      <c r="Q520" s="219"/>
      <c r="R520" s="77" t="s">
        <v>14</v>
      </c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  <c r="BV520" s="10"/>
      <c r="BW520" s="10"/>
      <c r="BX520" s="10"/>
      <c r="BY520" s="10"/>
      <c r="BZ520" s="10"/>
      <c r="CA520" s="10"/>
      <c r="CB520" s="10"/>
      <c r="CC520" s="10"/>
      <c r="CD520" s="10"/>
      <c r="CE520" s="10"/>
      <c r="CF520" s="10"/>
      <c r="CG520" s="10"/>
      <c r="CH520" s="10"/>
      <c r="CI520" s="10"/>
      <c r="CJ520" s="10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  <c r="CU520" s="10"/>
      <c r="CV520" s="10"/>
      <c r="CW520" s="10"/>
      <c r="CX520" s="10"/>
      <c r="CY520" s="10"/>
      <c r="CZ520" s="10"/>
      <c r="DA520" s="10"/>
      <c r="DB520" s="10"/>
      <c r="DC520" s="10"/>
    </row>
    <row r="521" spans="1:107" ht="14.25">
      <c r="B521" s="91" t="s">
        <v>524</v>
      </c>
      <c r="C521" s="92"/>
      <c r="D521" s="92"/>
      <c r="E521" s="92"/>
      <c r="F521" s="92"/>
      <c r="G521" s="92"/>
      <c r="H521" s="92"/>
      <c r="I521" s="92"/>
      <c r="J521" s="92"/>
      <c r="K521" s="92"/>
      <c r="L521" s="93"/>
      <c r="M521" s="120">
        <v>1704</v>
      </c>
      <c r="N521" s="217"/>
      <c r="O521" s="218"/>
      <c r="P521" s="218"/>
      <c r="Q521" s="219"/>
      <c r="R521" s="77" t="s">
        <v>14</v>
      </c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  <c r="BV521" s="10"/>
      <c r="BW521" s="10"/>
      <c r="BX521" s="10"/>
      <c r="BY521" s="10"/>
      <c r="BZ521" s="10"/>
      <c r="CA521" s="10"/>
      <c r="CB521" s="10"/>
      <c r="CC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  <c r="CV521" s="10"/>
      <c r="CW521" s="10"/>
      <c r="CX521" s="10"/>
      <c r="CY521" s="10"/>
      <c r="CZ521" s="10"/>
      <c r="DA521" s="10"/>
      <c r="DB521" s="10"/>
      <c r="DC521" s="10"/>
    </row>
    <row r="522" spans="1:107" ht="14.25">
      <c r="B522" s="91" t="s">
        <v>426</v>
      </c>
      <c r="C522" s="92"/>
      <c r="D522" s="92"/>
      <c r="E522" s="92"/>
      <c r="F522" s="92"/>
      <c r="G522" s="92"/>
      <c r="H522" s="92"/>
      <c r="I522" s="92"/>
      <c r="J522" s="92"/>
      <c r="K522" s="92"/>
      <c r="L522" s="93"/>
      <c r="M522" s="120">
        <v>1720</v>
      </c>
      <c r="N522" s="217">
        <f>+IF(($N$518+$N$520+$N$521-$N$519)&gt;0,($N$518+$N$520+$N$521-$N$519),0)</f>
        <v>0</v>
      </c>
      <c r="O522" s="218"/>
      <c r="P522" s="218"/>
      <c r="Q522" s="219"/>
      <c r="R522" s="77" t="s">
        <v>50</v>
      </c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  <c r="CW522" s="10"/>
      <c r="CX522" s="10"/>
      <c r="CY522" s="10"/>
      <c r="CZ522" s="10"/>
      <c r="DA522" s="10"/>
      <c r="DB522" s="10"/>
      <c r="DC522" s="10"/>
    </row>
    <row r="523" spans="1:107" ht="14.25">
      <c r="B523" s="91" t="s">
        <v>427</v>
      </c>
      <c r="C523" s="92"/>
      <c r="D523" s="92"/>
      <c r="E523" s="92"/>
      <c r="F523" s="92"/>
      <c r="G523" s="92"/>
      <c r="H523" s="92"/>
      <c r="I523" s="92"/>
      <c r="J523" s="92"/>
      <c r="K523" s="92"/>
      <c r="L523" s="93"/>
      <c r="M523" s="120">
        <v>1493</v>
      </c>
      <c r="N523" s="217"/>
      <c r="O523" s="218"/>
      <c r="P523" s="218"/>
      <c r="Q523" s="219"/>
      <c r="R523" s="77" t="s">
        <v>45</v>
      </c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  <c r="CW523" s="10"/>
      <c r="CX523" s="10"/>
      <c r="CY523" s="10"/>
      <c r="CZ523" s="10"/>
      <c r="DA523" s="10"/>
      <c r="DB523" s="10"/>
      <c r="DC523" s="10"/>
    </row>
    <row r="524" spans="1:107" ht="14.25">
      <c r="B524" s="91" t="s">
        <v>525</v>
      </c>
      <c r="C524" s="92"/>
      <c r="D524" s="92"/>
      <c r="E524" s="92"/>
      <c r="F524" s="92"/>
      <c r="G524" s="92"/>
      <c r="H524" s="92"/>
      <c r="I524" s="92"/>
      <c r="J524" s="92"/>
      <c r="K524" s="92"/>
      <c r="L524" s="93"/>
      <c r="M524" s="120">
        <v>1494</v>
      </c>
      <c r="N524" s="217"/>
      <c r="O524" s="218"/>
      <c r="P524" s="218"/>
      <c r="Q524" s="219"/>
      <c r="R524" s="77" t="s">
        <v>45</v>
      </c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  <c r="CW524" s="10"/>
      <c r="CX524" s="10"/>
      <c r="CY524" s="10"/>
      <c r="CZ524" s="10"/>
      <c r="DA524" s="10"/>
      <c r="DB524" s="10"/>
      <c r="DC524" s="10"/>
    </row>
    <row r="525" spans="1:107" ht="14.25">
      <c r="B525" s="91" t="s">
        <v>429</v>
      </c>
      <c r="C525" s="92"/>
      <c r="D525" s="92"/>
      <c r="E525" s="92"/>
      <c r="F525" s="92"/>
      <c r="G525" s="92"/>
      <c r="H525" s="92"/>
      <c r="I525" s="92"/>
      <c r="J525" s="92"/>
      <c r="K525" s="92"/>
      <c r="L525" s="93"/>
      <c r="M525" s="120">
        <v>1725</v>
      </c>
      <c r="N525" s="217"/>
      <c r="O525" s="218"/>
      <c r="P525" s="218"/>
      <c r="Q525" s="219"/>
      <c r="R525" s="77" t="s">
        <v>45</v>
      </c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  <c r="CX525" s="10"/>
      <c r="CY525" s="10"/>
      <c r="CZ525" s="10"/>
      <c r="DA525" s="10"/>
      <c r="DB525" s="10"/>
      <c r="DC525" s="10"/>
    </row>
    <row r="526" spans="1:107" ht="14.25">
      <c r="B526" s="91" t="s">
        <v>526</v>
      </c>
      <c r="C526" s="92"/>
      <c r="D526" s="92"/>
      <c r="E526" s="92"/>
      <c r="F526" s="92"/>
      <c r="G526" s="92"/>
      <c r="H526" s="92"/>
      <c r="I526" s="92"/>
      <c r="J526" s="92"/>
      <c r="K526" s="92"/>
      <c r="L526" s="93"/>
      <c r="M526" s="120">
        <v>1727</v>
      </c>
      <c r="N526" s="217"/>
      <c r="O526" s="218"/>
      <c r="P526" s="218"/>
      <c r="Q526" s="219"/>
      <c r="R526" s="77" t="s">
        <v>45</v>
      </c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  <c r="CW526" s="10"/>
      <c r="CX526" s="10"/>
      <c r="CY526" s="10"/>
      <c r="CZ526" s="10"/>
      <c r="DA526" s="10"/>
      <c r="DB526" s="10"/>
      <c r="DC526" s="10"/>
    </row>
    <row r="527" spans="1:107" ht="14.25">
      <c r="B527" s="91" t="s">
        <v>431</v>
      </c>
      <c r="C527" s="92"/>
      <c r="D527" s="92"/>
      <c r="E527" s="92"/>
      <c r="F527" s="92"/>
      <c r="G527" s="92"/>
      <c r="H527" s="92"/>
      <c r="I527" s="92"/>
      <c r="J527" s="92"/>
      <c r="K527" s="92"/>
      <c r="L527" s="93"/>
      <c r="M527" s="120">
        <v>1500</v>
      </c>
      <c r="N527" s="217">
        <f>+IF(($N$522-$N$523-$N$524-$N$525-$N$526)&gt;0,($N$522-$N$523-$N$524-$N$525-$N$526),0)</f>
        <v>0</v>
      </c>
      <c r="O527" s="218"/>
      <c r="P527" s="218"/>
      <c r="Q527" s="219"/>
      <c r="R527" s="77" t="s">
        <v>50</v>
      </c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  <c r="CW527" s="10"/>
      <c r="CX527" s="10"/>
      <c r="CY527" s="10"/>
      <c r="CZ527" s="10"/>
      <c r="DA527" s="10"/>
      <c r="DB527" s="10"/>
      <c r="DC527" s="10"/>
    </row>
    <row r="528" spans="1:107">
      <c r="A528" s="9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  <c r="CW528" s="10"/>
      <c r="CX528" s="10"/>
      <c r="CY528" s="10"/>
      <c r="CZ528" s="10"/>
      <c r="DA528" s="10"/>
      <c r="DB528" s="10"/>
      <c r="DC528" s="10"/>
    </row>
    <row r="529" spans="1:107">
      <c r="A529" s="9"/>
      <c r="B529" s="262" t="s">
        <v>527</v>
      </c>
      <c r="C529" s="263"/>
      <c r="D529" s="263"/>
      <c r="E529" s="263"/>
      <c r="F529" s="263"/>
      <c r="G529" s="263"/>
      <c r="H529" s="263"/>
      <c r="I529" s="263"/>
      <c r="J529" s="263"/>
      <c r="K529" s="263"/>
      <c r="L529" s="263"/>
      <c r="M529" s="263"/>
      <c r="N529" s="263"/>
      <c r="O529" s="263"/>
      <c r="P529" s="263"/>
      <c r="Q529" s="263"/>
      <c r="R529" s="264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  <c r="DC529" s="10"/>
    </row>
    <row r="530" spans="1:107">
      <c r="A530" s="9"/>
      <c r="B530" s="265"/>
      <c r="C530" s="266"/>
      <c r="D530" s="266"/>
      <c r="E530" s="266"/>
      <c r="F530" s="266"/>
      <c r="G530" s="266"/>
      <c r="H530" s="266"/>
      <c r="I530" s="266"/>
      <c r="J530" s="266"/>
      <c r="K530" s="266"/>
      <c r="L530" s="266"/>
      <c r="M530" s="266"/>
      <c r="N530" s="266"/>
      <c r="O530" s="266"/>
      <c r="P530" s="266"/>
      <c r="Q530" s="266"/>
      <c r="R530" s="267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  <c r="CC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  <c r="CW530" s="10"/>
      <c r="CX530" s="10"/>
      <c r="CY530" s="10"/>
      <c r="CZ530" s="10"/>
      <c r="DA530" s="10"/>
      <c r="DB530" s="10"/>
      <c r="DC530" s="10"/>
    </row>
    <row r="531" spans="1:107" ht="14.25">
      <c r="B531" s="91" t="s">
        <v>528</v>
      </c>
      <c r="C531" s="92"/>
      <c r="D531" s="92"/>
      <c r="E531" s="92"/>
      <c r="F531" s="92"/>
      <c r="G531" s="92"/>
      <c r="H531" s="92"/>
      <c r="I531" s="92"/>
      <c r="J531" s="92"/>
      <c r="K531" s="92"/>
      <c r="L531" s="93"/>
      <c r="M531" s="119">
        <v>1445</v>
      </c>
      <c r="N531" s="217"/>
      <c r="O531" s="218"/>
      <c r="P531" s="218"/>
      <c r="Q531" s="219"/>
      <c r="R531" s="141" t="s">
        <v>14</v>
      </c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  <c r="CW531" s="10"/>
      <c r="CX531" s="10"/>
      <c r="CY531" s="10"/>
      <c r="CZ531" s="10"/>
      <c r="DA531" s="10"/>
      <c r="DB531" s="10"/>
      <c r="DC531" s="10"/>
    </row>
    <row r="532" spans="1:107" ht="14.25">
      <c r="B532" s="91" t="s">
        <v>529</v>
      </c>
      <c r="C532" s="92"/>
      <c r="D532" s="92"/>
      <c r="E532" s="92"/>
      <c r="F532" s="92"/>
      <c r="G532" s="92"/>
      <c r="H532" s="92"/>
      <c r="I532" s="92"/>
      <c r="J532" s="92"/>
      <c r="K532" s="92"/>
      <c r="L532" s="93"/>
      <c r="M532" s="120">
        <v>1446</v>
      </c>
      <c r="N532" s="217"/>
      <c r="O532" s="218"/>
      <c r="P532" s="218"/>
      <c r="Q532" s="219"/>
      <c r="R532" s="142" t="s">
        <v>45</v>
      </c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  <c r="CW532" s="10"/>
      <c r="CX532" s="10"/>
      <c r="CY532" s="10"/>
      <c r="CZ532" s="10"/>
      <c r="DA532" s="10"/>
      <c r="DB532" s="10"/>
      <c r="DC532" s="10"/>
    </row>
    <row r="533" spans="1:107" ht="14.25">
      <c r="B533" s="91" t="s">
        <v>530</v>
      </c>
      <c r="C533" s="92"/>
      <c r="D533" s="92"/>
      <c r="E533" s="92"/>
      <c r="F533" s="92"/>
      <c r="G533" s="92"/>
      <c r="H533" s="92"/>
      <c r="I533" s="92"/>
      <c r="J533" s="92"/>
      <c r="K533" s="92"/>
      <c r="L533" s="93"/>
      <c r="M533" s="120">
        <v>1374</v>
      </c>
      <c r="N533" s="217"/>
      <c r="O533" s="218"/>
      <c r="P533" s="218"/>
      <c r="Q533" s="219"/>
      <c r="R533" s="142" t="s">
        <v>14</v>
      </c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  <c r="CW533" s="10"/>
      <c r="CX533" s="10"/>
      <c r="CY533" s="10"/>
      <c r="CZ533" s="10"/>
      <c r="DA533" s="10"/>
      <c r="DB533" s="10"/>
      <c r="DC533" s="10"/>
    </row>
    <row r="534" spans="1:107" ht="14.25">
      <c r="B534" s="91" t="s">
        <v>531</v>
      </c>
      <c r="C534" s="92"/>
      <c r="D534" s="92"/>
      <c r="E534" s="92"/>
      <c r="F534" s="92"/>
      <c r="G534" s="92"/>
      <c r="H534" s="92"/>
      <c r="I534" s="92"/>
      <c r="J534" s="92"/>
      <c r="K534" s="92"/>
      <c r="L534" s="93"/>
      <c r="M534" s="120">
        <v>1375</v>
      </c>
      <c r="N534" s="217"/>
      <c r="O534" s="218"/>
      <c r="P534" s="218"/>
      <c r="Q534" s="219"/>
      <c r="R534" s="142" t="s">
        <v>14</v>
      </c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  <c r="CC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  <c r="CV534" s="10"/>
      <c r="CW534" s="10"/>
      <c r="CX534" s="10"/>
      <c r="CY534" s="10"/>
      <c r="CZ534" s="10"/>
      <c r="DA534" s="10"/>
      <c r="DB534" s="10"/>
      <c r="DC534" s="10"/>
    </row>
    <row r="535" spans="1:107" ht="14.25">
      <c r="B535" s="91" t="s">
        <v>532</v>
      </c>
      <c r="C535" s="92"/>
      <c r="D535" s="92"/>
      <c r="E535" s="92"/>
      <c r="F535" s="92"/>
      <c r="G535" s="92"/>
      <c r="H535" s="92"/>
      <c r="I535" s="92"/>
      <c r="J535" s="92"/>
      <c r="K535" s="92"/>
      <c r="L535" s="93"/>
      <c r="M535" s="120">
        <v>1376</v>
      </c>
      <c r="N535" s="217"/>
      <c r="O535" s="218"/>
      <c r="P535" s="218"/>
      <c r="Q535" s="219"/>
      <c r="R535" s="142" t="s">
        <v>45</v>
      </c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  <c r="CC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  <c r="CW535" s="10"/>
      <c r="CX535" s="10"/>
      <c r="CY535" s="10"/>
      <c r="CZ535" s="10"/>
      <c r="DA535" s="10"/>
      <c r="DB535" s="10"/>
      <c r="DC535" s="10"/>
    </row>
    <row r="536" spans="1:107" ht="14.25">
      <c r="B536" s="91" t="s">
        <v>533</v>
      </c>
      <c r="C536" s="92"/>
      <c r="D536" s="92"/>
      <c r="E536" s="92"/>
      <c r="F536" s="92"/>
      <c r="G536" s="92"/>
      <c r="H536" s="92"/>
      <c r="I536" s="92"/>
      <c r="J536" s="92"/>
      <c r="K536" s="92"/>
      <c r="L536" s="93"/>
      <c r="M536" s="120">
        <v>1705</v>
      </c>
      <c r="N536" s="217"/>
      <c r="O536" s="218"/>
      <c r="P536" s="218"/>
      <c r="Q536" s="219"/>
      <c r="R536" s="142" t="s">
        <v>14</v>
      </c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  <c r="CC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  <c r="CV536" s="10"/>
      <c r="CW536" s="10"/>
      <c r="CX536" s="10"/>
      <c r="CY536" s="10"/>
      <c r="CZ536" s="10"/>
      <c r="DA536" s="10"/>
      <c r="DB536" s="10"/>
      <c r="DC536" s="10"/>
    </row>
    <row r="537" spans="1:107" ht="14.25">
      <c r="B537" s="91" t="s">
        <v>420</v>
      </c>
      <c r="C537" s="92"/>
      <c r="D537" s="92"/>
      <c r="E537" s="92"/>
      <c r="F537" s="92"/>
      <c r="G537" s="92"/>
      <c r="H537" s="92"/>
      <c r="I537" s="92"/>
      <c r="J537" s="92"/>
      <c r="K537" s="92"/>
      <c r="L537" s="93"/>
      <c r="M537" s="120">
        <v>1706</v>
      </c>
      <c r="N537" s="217"/>
      <c r="O537" s="218"/>
      <c r="P537" s="218"/>
      <c r="Q537" s="219"/>
      <c r="R537" s="142" t="s">
        <v>45</v>
      </c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  <c r="BV537" s="10"/>
      <c r="BW537" s="10"/>
      <c r="BX537" s="10"/>
      <c r="BY537" s="10"/>
      <c r="BZ537" s="10"/>
      <c r="CA537" s="10"/>
      <c r="CB537" s="10"/>
      <c r="CC537" s="10"/>
      <c r="CD537" s="10"/>
      <c r="CE537" s="10"/>
      <c r="CF537" s="10"/>
      <c r="CG537" s="10"/>
      <c r="CH537" s="10"/>
      <c r="CI537" s="10"/>
      <c r="CJ537" s="10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  <c r="CU537" s="10"/>
      <c r="CV537" s="10"/>
      <c r="CW537" s="10"/>
      <c r="CX537" s="10"/>
      <c r="CY537" s="10"/>
      <c r="CZ537" s="10"/>
      <c r="DA537" s="10"/>
      <c r="DB537" s="10"/>
      <c r="DC537" s="10"/>
    </row>
    <row r="538" spans="1:107" ht="14.25">
      <c r="B538" s="91" t="s">
        <v>515</v>
      </c>
      <c r="C538" s="92"/>
      <c r="D538" s="92"/>
      <c r="E538" s="92"/>
      <c r="F538" s="92"/>
      <c r="G538" s="92"/>
      <c r="H538" s="92"/>
      <c r="I538" s="92"/>
      <c r="J538" s="92"/>
      <c r="K538" s="92"/>
      <c r="L538" s="93"/>
      <c r="M538" s="120">
        <v>1707</v>
      </c>
      <c r="N538" s="217"/>
      <c r="O538" s="218"/>
      <c r="P538" s="218"/>
      <c r="Q538" s="219"/>
      <c r="R538" s="142" t="s">
        <v>14</v>
      </c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  <c r="CC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  <c r="CV538" s="10"/>
      <c r="CW538" s="10"/>
      <c r="CX538" s="10"/>
      <c r="CY538" s="10"/>
      <c r="CZ538" s="10"/>
      <c r="DA538" s="10"/>
      <c r="DB538" s="10"/>
      <c r="DC538" s="10"/>
    </row>
    <row r="539" spans="1:107" ht="14.25">
      <c r="B539" s="91" t="s">
        <v>534</v>
      </c>
      <c r="C539" s="92"/>
      <c r="D539" s="92"/>
      <c r="E539" s="92"/>
      <c r="F539" s="92"/>
      <c r="G539" s="92"/>
      <c r="H539" s="92"/>
      <c r="I539" s="92"/>
      <c r="J539" s="92"/>
      <c r="K539" s="92"/>
      <c r="L539" s="93"/>
      <c r="M539" s="120">
        <v>1377</v>
      </c>
      <c r="N539" s="217"/>
      <c r="O539" s="218"/>
      <c r="P539" s="218"/>
      <c r="Q539" s="219"/>
      <c r="R539" s="142" t="s">
        <v>14</v>
      </c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  <c r="CC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  <c r="CV539" s="10"/>
      <c r="CW539" s="10"/>
      <c r="CX539" s="10"/>
      <c r="CY539" s="10"/>
      <c r="CZ539" s="10"/>
      <c r="DA539" s="10"/>
      <c r="DB539" s="10"/>
      <c r="DC539" s="10"/>
    </row>
    <row r="540" spans="1:107" ht="14.25">
      <c r="B540" s="91" t="s">
        <v>535</v>
      </c>
      <c r="C540" s="92"/>
      <c r="D540" s="92"/>
      <c r="E540" s="92"/>
      <c r="F540" s="92"/>
      <c r="G540" s="92"/>
      <c r="H540" s="92"/>
      <c r="I540" s="92"/>
      <c r="J540" s="92"/>
      <c r="K540" s="92"/>
      <c r="L540" s="93"/>
      <c r="M540" s="120">
        <v>1378</v>
      </c>
      <c r="N540" s="217"/>
      <c r="O540" s="218"/>
      <c r="P540" s="218"/>
      <c r="Q540" s="219"/>
      <c r="R540" s="142" t="s">
        <v>45</v>
      </c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  <c r="CA540" s="10"/>
      <c r="CB540" s="10"/>
      <c r="CC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  <c r="CV540" s="10"/>
      <c r="CW540" s="10"/>
      <c r="CX540" s="10"/>
      <c r="CY540" s="10"/>
      <c r="CZ540" s="10"/>
      <c r="DA540" s="10"/>
      <c r="DB540" s="10"/>
      <c r="DC540" s="10"/>
    </row>
    <row r="541" spans="1:107" ht="14.25">
      <c r="B541" s="91" t="s">
        <v>441</v>
      </c>
      <c r="C541" s="92"/>
      <c r="D541" s="92"/>
      <c r="E541" s="92"/>
      <c r="F541" s="92"/>
      <c r="G541" s="92"/>
      <c r="H541" s="92"/>
      <c r="I541" s="92"/>
      <c r="J541" s="92"/>
      <c r="K541" s="92"/>
      <c r="L541" s="93"/>
      <c r="M541" s="120">
        <v>1726</v>
      </c>
      <c r="N541" s="217"/>
      <c r="O541" s="218"/>
      <c r="P541" s="218"/>
      <c r="Q541" s="219"/>
      <c r="R541" s="142" t="s">
        <v>14</v>
      </c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  <c r="CC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  <c r="CV541" s="10"/>
      <c r="CW541" s="10"/>
      <c r="CX541" s="10"/>
      <c r="CY541" s="10"/>
      <c r="CZ541" s="10"/>
      <c r="DA541" s="10"/>
      <c r="DB541" s="10"/>
      <c r="DC541" s="10"/>
    </row>
    <row r="542" spans="1:107" ht="14.25">
      <c r="B542" s="91" t="s">
        <v>442</v>
      </c>
      <c r="C542" s="92"/>
      <c r="D542" s="92"/>
      <c r="E542" s="92"/>
      <c r="F542" s="92"/>
      <c r="G542" s="92"/>
      <c r="H542" s="92"/>
      <c r="I542" s="92"/>
      <c r="J542" s="92"/>
      <c r="K542" s="92"/>
      <c r="L542" s="93"/>
      <c r="M542" s="120">
        <v>1591</v>
      </c>
      <c r="N542" s="217"/>
      <c r="O542" s="218"/>
      <c r="P542" s="218"/>
      <c r="Q542" s="219"/>
      <c r="R542" s="142" t="s">
        <v>45</v>
      </c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  <c r="CV542" s="10"/>
      <c r="CW542" s="10"/>
      <c r="CX542" s="10"/>
      <c r="CY542" s="10"/>
      <c r="CZ542" s="10"/>
      <c r="DA542" s="10"/>
      <c r="DB542" s="10"/>
      <c r="DC542" s="10"/>
    </row>
    <row r="543" spans="1:107" ht="14.25">
      <c r="B543" s="91" t="s">
        <v>536</v>
      </c>
      <c r="C543" s="92"/>
      <c r="D543" s="92"/>
      <c r="E543" s="92"/>
      <c r="F543" s="92"/>
      <c r="G543" s="92"/>
      <c r="H543" s="92"/>
      <c r="I543" s="92"/>
      <c r="J543" s="92"/>
      <c r="K543" s="92"/>
      <c r="L543" s="93"/>
      <c r="M543" s="120">
        <v>1479</v>
      </c>
      <c r="N543" s="217"/>
      <c r="O543" s="218"/>
      <c r="P543" s="218"/>
      <c r="Q543" s="219"/>
      <c r="R543" s="142" t="s">
        <v>45</v>
      </c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  <c r="CC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  <c r="CV543" s="10"/>
      <c r="CW543" s="10"/>
      <c r="CX543" s="10"/>
      <c r="CY543" s="10"/>
      <c r="CZ543" s="10"/>
      <c r="DA543" s="10"/>
      <c r="DB543" s="10"/>
      <c r="DC543" s="10"/>
    </row>
    <row r="544" spans="1:107" ht="14.25">
      <c r="B544" s="91" t="s">
        <v>537</v>
      </c>
      <c r="C544" s="92"/>
      <c r="D544" s="92"/>
      <c r="E544" s="92"/>
      <c r="F544" s="92"/>
      <c r="G544" s="92"/>
      <c r="H544" s="92"/>
      <c r="I544" s="92"/>
      <c r="J544" s="92"/>
      <c r="K544" s="92"/>
      <c r="L544" s="93"/>
      <c r="M544" s="120">
        <v>1708</v>
      </c>
      <c r="N544" s="217"/>
      <c r="O544" s="218"/>
      <c r="P544" s="218"/>
      <c r="Q544" s="219"/>
      <c r="R544" s="142" t="s">
        <v>45</v>
      </c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  <c r="CW544" s="10"/>
      <c r="CX544" s="10"/>
      <c r="CY544" s="10"/>
      <c r="CZ544" s="10"/>
      <c r="DA544" s="10"/>
      <c r="DB544" s="10"/>
      <c r="DC544" s="10"/>
    </row>
    <row r="545" spans="1:107" ht="14.25">
      <c r="B545" s="91" t="s">
        <v>494</v>
      </c>
      <c r="C545" s="92"/>
      <c r="D545" s="92"/>
      <c r="E545" s="92"/>
      <c r="F545" s="92"/>
      <c r="G545" s="92"/>
      <c r="H545" s="92"/>
      <c r="I545" s="92"/>
      <c r="J545" s="92"/>
      <c r="K545" s="92"/>
      <c r="L545" s="93"/>
      <c r="M545" s="120">
        <v>1709</v>
      </c>
      <c r="N545" s="217"/>
      <c r="O545" s="218"/>
      <c r="P545" s="218"/>
      <c r="Q545" s="219"/>
      <c r="R545" s="142" t="s">
        <v>45</v>
      </c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  <c r="CW545" s="10"/>
      <c r="CX545" s="10"/>
      <c r="CY545" s="10"/>
      <c r="CZ545" s="10"/>
      <c r="DA545" s="10"/>
      <c r="DB545" s="10"/>
      <c r="DC545" s="10"/>
    </row>
    <row r="546" spans="1:107" ht="14.25">
      <c r="B546" s="91" t="s">
        <v>445</v>
      </c>
      <c r="C546" s="92"/>
      <c r="D546" s="92"/>
      <c r="E546" s="92"/>
      <c r="F546" s="92"/>
      <c r="G546" s="92"/>
      <c r="H546" s="92"/>
      <c r="I546" s="92"/>
      <c r="J546" s="92"/>
      <c r="K546" s="92"/>
      <c r="L546" s="93"/>
      <c r="M546" s="120">
        <v>1379</v>
      </c>
      <c r="N546" s="217"/>
      <c r="O546" s="218"/>
      <c r="P546" s="218"/>
      <c r="Q546" s="219"/>
      <c r="R546" s="142" t="s">
        <v>45</v>
      </c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  <c r="CC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  <c r="CV546" s="10"/>
      <c r="CW546" s="10"/>
      <c r="CX546" s="10"/>
      <c r="CY546" s="10"/>
      <c r="CZ546" s="10"/>
      <c r="DA546" s="10"/>
      <c r="DB546" s="10"/>
      <c r="DC546" s="10"/>
    </row>
    <row r="547" spans="1:107" ht="14.25">
      <c r="B547" s="91" t="s">
        <v>414</v>
      </c>
      <c r="C547" s="92"/>
      <c r="D547" s="92"/>
      <c r="E547" s="92"/>
      <c r="F547" s="92"/>
      <c r="G547" s="92"/>
      <c r="H547" s="92"/>
      <c r="I547" s="92"/>
      <c r="J547" s="92"/>
      <c r="K547" s="92"/>
      <c r="L547" s="93"/>
      <c r="M547" s="120">
        <v>1710</v>
      </c>
      <c r="N547" s="217"/>
      <c r="O547" s="218"/>
      <c r="P547" s="218"/>
      <c r="Q547" s="219"/>
      <c r="R547" s="142" t="s">
        <v>14</v>
      </c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  <c r="CC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  <c r="CW547" s="10"/>
      <c r="CX547" s="10"/>
      <c r="CY547" s="10"/>
      <c r="CZ547" s="10"/>
      <c r="DA547" s="10"/>
      <c r="DB547" s="10"/>
      <c r="DC547" s="10"/>
    </row>
    <row r="548" spans="1:107" ht="14.25">
      <c r="B548" s="91" t="s">
        <v>538</v>
      </c>
      <c r="C548" s="92"/>
      <c r="D548" s="92"/>
      <c r="E548" s="92"/>
      <c r="F548" s="92"/>
      <c r="G548" s="92"/>
      <c r="H548" s="92"/>
      <c r="I548" s="92"/>
      <c r="J548" s="92"/>
      <c r="K548" s="92"/>
      <c r="L548" s="93"/>
      <c r="M548" s="120">
        <v>1711</v>
      </c>
      <c r="N548" s="217"/>
      <c r="O548" s="218"/>
      <c r="P548" s="218"/>
      <c r="Q548" s="219"/>
      <c r="R548" s="142" t="s">
        <v>14</v>
      </c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  <c r="CW548" s="10"/>
      <c r="CX548" s="10"/>
      <c r="CY548" s="10"/>
      <c r="CZ548" s="10"/>
      <c r="DA548" s="10"/>
      <c r="DB548" s="10"/>
      <c r="DC548" s="10"/>
    </row>
    <row r="549" spans="1:107" ht="14.25">
      <c r="B549" s="91" t="s">
        <v>447</v>
      </c>
      <c r="C549" s="92"/>
      <c r="D549" s="92"/>
      <c r="E549" s="92"/>
      <c r="F549" s="92"/>
      <c r="G549" s="92"/>
      <c r="H549" s="92"/>
      <c r="I549" s="92"/>
      <c r="J549" s="92"/>
      <c r="K549" s="92"/>
      <c r="L549" s="93"/>
      <c r="M549" s="120">
        <v>1380</v>
      </c>
      <c r="N549" s="217"/>
      <c r="O549" s="218"/>
      <c r="P549" s="218"/>
      <c r="Q549" s="219"/>
      <c r="R549" s="142" t="s">
        <v>14</v>
      </c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  <c r="CW549" s="10"/>
      <c r="CX549" s="10"/>
      <c r="CY549" s="10"/>
      <c r="CZ549" s="10"/>
      <c r="DA549" s="10"/>
      <c r="DB549" s="10"/>
      <c r="DC549" s="10"/>
    </row>
    <row r="550" spans="1:107" ht="14.25">
      <c r="B550" s="91" t="s">
        <v>448</v>
      </c>
      <c r="C550" s="92"/>
      <c r="D550" s="92"/>
      <c r="E550" s="92"/>
      <c r="F550" s="92"/>
      <c r="G550" s="92"/>
      <c r="H550" s="92"/>
      <c r="I550" s="92"/>
      <c r="J550" s="92"/>
      <c r="K550" s="92"/>
      <c r="L550" s="93"/>
      <c r="M550" s="120">
        <v>1381</v>
      </c>
      <c r="N550" s="217"/>
      <c r="O550" s="218"/>
      <c r="P550" s="218"/>
      <c r="Q550" s="219"/>
      <c r="R550" s="142" t="s">
        <v>45</v>
      </c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  <c r="CW550" s="10"/>
      <c r="CX550" s="10"/>
      <c r="CY550" s="10"/>
      <c r="CZ550" s="10"/>
      <c r="DA550" s="10"/>
      <c r="DB550" s="10"/>
      <c r="DC550" s="10"/>
    </row>
    <row r="551" spans="1:107" ht="14.25">
      <c r="B551" s="91" t="s">
        <v>539</v>
      </c>
      <c r="C551" s="92"/>
      <c r="D551" s="92"/>
      <c r="E551" s="92"/>
      <c r="F551" s="92"/>
      <c r="G551" s="92"/>
      <c r="H551" s="92"/>
      <c r="I551" s="92"/>
      <c r="J551" s="92"/>
      <c r="K551" s="92"/>
      <c r="L551" s="93"/>
      <c r="M551" s="120">
        <v>1545</v>
      </c>
      <c r="N551" s="217">
        <f>+IF((N531+N533+N534+N536+N538+N539+N541+N547+N548+N549-N532-N535-N537-N540-N542-N543-N544-N545-N546-N550)&gt;0,(N531+N533+N534+N536+N538+N539+N541+N547+N548+N549-N532-N535-N537-N540-N542-N543-N544-N545-N546-N550),0)</f>
        <v>0</v>
      </c>
      <c r="O551" s="218"/>
      <c r="P551" s="218"/>
      <c r="Q551" s="219"/>
      <c r="R551" s="142" t="s">
        <v>50</v>
      </c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  <c r="CC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  <c r="CW551" s="10"/>
      <c r="CX551" s="10"/>
      <c r="CY551" s="10"/>
      <c r="CZ551" s="10"/>
      <c r="DA551" s="10"/>
      <c r="DB551" s="10"/>
      <c r="DC551" s="10"/>
    </row>
    <row r="552" spans="1:107" ht="14.25">
      <c r="B552" s="91" t="s">
        <v>540</v>
      </c>
      <c r="C552" s="92"/>
      <c r="D552" s="92"/>
      <c r="E552" s="92"/>
      <c r="F552" s="92"/>
      <c r="G552" s="92"/>
      <c r="H552" s="92"/>
      <c r="I552" s="92"/>
      <c r="J552" s="92"/>
      <c r="K552" s="92"/>
      <c r="L552" s="93"/>
      <c r="M552" s="120">
        <v>1546</v>
      </c>
      <c r="N552" s="217">
        <f>-IF((N531+N533+N534+N536+N538+N539+N541+N547+N548+N549-N532-N535-N537-N540-N542-N543-N544-N545-N546-N550)&lt;0,(N531+N533+N534+N536+N538+N539+N541+N547+N548+N549-N532-N535-N537-N540-N542-N543-N544-N545-N546-N550),0)</f>
        <v>0</v>
      </c>
      <c r="O552" s="218"/>
      <c r="P552" s="218"/>
      <c r="Q552" s="219"/>
      <c r="R552" s="162" t="s">
        <v>50</v>
      </c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  <c r="CW552" s="10"/>
      <c r="CX552" s="10"/>
      <c r="CY552" s="10"/>
      <c r="CZ552" s="10"/>
      <c r="DA552" s="10"/>
      <c r="DB552" s="10"/>
      <c r="DC552" s="10"/>
    </row>
    <row r="553" spans="1:107">
      <c r="A553" s="9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  <c r="CX553" s="10"/>
      <c r="CY553" s="10"/>
      <c r="CZ553" s="10"/>
      <c r="DA553" s="10"/>
      <c r="DB553" s="10"/>
      <c r="DC553" s="10"/>
    </row>
    <row r="554" spans="1:107">
      <c r="A554" s="9"/>
      <c r="B554" s="238" t="s">
        <v>541</v>
      </c>
      <c r="C554" s="239"/>
      <c r="D554" s="239"/>
      <c r="E554" s="239"/>
      <c r="F554" s="239"/>
      <c r="G554" s="239"/>
      <c r="H554" s="239"/>
      <c r="I554" s="239"/>
      <c r="J554" s="239"/>
      <c r="K554" s="239"/>
      <c r="L554" s="239"/>
      <c r="M554" s="239"/>
      <c r="N554" s="239"/>
      <c r="O554" s="239"/>
      <c r="P554" s="239"/>
      <c r="Q554" s="239"/>
      <c r="R554" s="239"/>
      <c r="S554" s="239"/>
      <c r="T554" s="239"/>
      <c r="U554" s="239"/>
      <c r="V554" s="239"/>
      <c r="W554" s="239"/>
      <c r="X554" s="239"/>
      <c r="Y554" s="239"/>
      <c r="Z554" s="239"/>
      <c r="AA554" s="239"/>
      <c r="AB554" s="239"/>
      <c r="AC554" s="239"/>
      <c r="AD554" s="239"/>
      <c r="AE554" s="239"/>
      <c r="AF554" s="239"/>
      <c r="AG554" s="239"/>
      <c r="AH554" s="239"/>
      <c r="AI554" s="239"/>
      <c r="AJ554" s="239"/>
      <c r="AK554" s="239"/>
      <c r="AL554" s="239"/>
      <c r="AM554" s="239"/>
      <c r="AN554" s="239"/>
      <c r="AO554" s="239"/>
      <c r="AP554" s="239"/>
      <c r="AQ554" s="239"/>
      <c r="AR554" s="240"/>
    </row>
    <row r="555" spans="1:107">
      <c r="A555" s="9"/>
      <c r="B555" s="144"/>
      <c r="C555" s="145"/>
      <c r="D555" s="145"/>
      <c r="E555" s="145"/>
      <c r="F555" s="145"/>
      <c r="G555" s="145"/>
      <c r="H555" s="146"/>
      <c r="I555" s="247" t="s">
        <v>452</v>
      </c>
      <c r="J555" s="248"/>
      <c r="K555" s="248"/>
      <c r="L555" s="248"/>
      <c r="M555" s="249"/>
      <c r="N555" s="238" t="s">
        <v>454</v>
      </c>
      <c r="O555" s="239"/>
      <c r="P555" s="239"/>
      <c r="Q555" s="239"/>
      <c r="R555" s="239"/>
      <c r="S555" s="239"/>
      <c r="T555" s="239"/>
      <c r="U555" s="239"/>
      <c r="V555" s="239"/>
      <c r="W555" s="239"/>
      <c r="X555" s="239"/>
      <c r="Y555" s="239"/>
      <c r="Z555" s="239"/>
      <c r="AA555" s="239"/>
      <c r="AB555" s="239"/>
      <c r="AC555" s="239"/>
      <c r="AD555" s="239"/>
      <c r="AE555" s="239"/>
      <c r="AF555" s="239"/>
      <c r="AG555" s="239"/>
      <c r="AH555" s="239"/>
      <c r="AI555" s="239"/>
      <c r="AJ555" s="239"/>
      <c r="AK555" s="239"/>
      <c r="AL555" s="240"/>
      <c r="AM555" s="241" t="s">
        <v>455</v>
      </c>
      <c r="AN555" s="242"/>
      <c r="AO555" s="242"/>
      <c r="AP555" s="242"/>
      <c r="AQ555" s="243"/>
      <c r="AR555" s="147"/>
    </row>
    <row r="556" spans="1:107">
      <c r="A556" s="9"/>
      <c r="B556" s="148"/>
      <c r="C556" s="149"/>
      <c r="D556" s="149"/>
      <c r="E556" s="149"/>
      <c r="F556" s="149"/>
      <c r="G556" s="149"/>
      <c r="H556" s="150"/>
      <c r="I556" s="250"/>
      <c r="J556" s="251"/>
      <c r="K556" s="251"/>
      <c r="L556" s="251"/>
      <c r="M556" s="252"/>
      <c r="N556" s="238" t="s">
        <v>456</v>
      </c>
      <c r="O556" s="239"/>
      <c r="P556" s="239"/>
      <c r="Q556" s="239"/>
      <c r="R556" s="239"/>
      <c r="S556" s="239"/>
      <c r="T556" s="239"/>
      <c r="U556" s="239"/>
      <c r="V556" s="239"/>
      <c r="W556" s="239"/>
      <c r="X556" s="239"/>
      <c r="Y556" s="239"/>
      <c r="Z556" s="239"/>
      <c r="AA556" s="239"/>
      <c r="AB556" s="240"/>
      <c r="AC556" s="241" t="s">
        <v>457</v>
      </c>
      <c r="AD556" s="242"/>
      <c r="AE556" s="242"/>
      <c r="AF556" s="242"/>
      <c r="AG556" s="243"/>
      <c r="AH556" s="241" t="s">
        <v>458</v>
      </c>
      <c r="AI556" s="242"/>
      <c r="AJ556" s="242"/>
      <c r="AK556" s="242"/>
      <c r="AL556" s="243"/>
      <c r="AM556" s="256"/>
      <c r="AN556" s="257"/>
      <c r="AO556" s="257"/>
      <c r="AP556" s="257"/>
      <c r="AQ556" s="258"/>
      <c r="AR556" s="151"/>
    </row>
    <row r="557" spans="1:107">
      <c r="A557" s="9"/>
      <c r="B557" s="152"/>
      <c r="C557" s="153"/>
      <c r="D557" s="153"/>
      <c r="E557" s="153"/>
      <c r="F557" s="153"/>
      <c r="G557" s="153"/>
      <c r="H557" s="154"/>
      <c r="I557" s="253"/>
      <c r="J557" s="254"/>
      <c r="K557" s="254"/>
      <c r="L557" s="254"/>
      <c r="M557" s="255"/>
      <c r="N557" s="259" t="s">
        <v>459</v>
      </c>
      <c r="O557" s="260"/>
      <c r="P557" s="260"/>
      <c r="Q557" s="260"/>
      <c r="R557" s="261"/>
      <c r="S557" s="238" t="s">
        <v>460</v>
      </c>
      <c r="T557" s="239"/>
      <c r="U557" s="239"/>
      <c r="V557" s="239"/>
      <c r="W557" s="240"/>
      <c r="X557" s="238" t="s">
        <v>461</v>
      </c>
      <c r="Y557" s="239"/>
      <c r="Z557" s="239"/>
      <c r="AA557" s="239"/>
      <c r="AB557" s="240"/>
      <c r="AC557" s="244"/>
      <c r="AD557" s="245"/>
      <c r="AE557" s="245"/>
      <c r="AF557" s="245"/>
      <c r="AG557" s="246"/>
      <c r="AH557" s="244"/>
      <c r="AI557" s="245"/>
      <c r="AJ557" s="245"/>
      <c r="AK557" s="245"/>
      <c r="AL557" s="246"/>
      <c r="AM557" s="244"/>
      <c r="AN557" s="245"/>
      <c r="AO557" s="245"/>
      <c r="AP557" s="245"/>
      <c r="AQ557" s="246"/>
      <c r="AR557" s="155"/>
    </row>
    <row r="558" spans="1:107" ht="14.25">
      <c r="B558" s="96" t="s">
        <v>479</v>
      </c>
      <c r="C558" s="97"/>
      <c r="D558" s="97"/>
      <c r="E558" s="97"/>
      <c r="F558" s="97"/>
      <c r="G558" s="97"/>
      <c r="H558" s="98"/>
      <c r="I558" s="120">
        <v>1451</v>
      </c>
      <c r="J558" s="217"/>
      <c r="K558" s="218"/>
      <c r="L558" s="218"/>
      <c r="M558" s="219"/>
      <c r="N558" s="120">
        <v>1452</v>
      </c>
      <c r="O558" s="217"/>
      <c r="P558" s="218"/>
      <c r="Q558" s="218"/>
      <c r="R558" s="219"/>
      <c r="S558" s="120">
        <v>1752</v>
      </c>
      <c r="T558" s="217"/>
      <c r="U558" s="218"/>
      <c r="V558" s="218"/>
      <c r="W558" s="219"/>
      <c r="X558" s="120">
        <v>1753</v>
      </c>
      <c r="Y558" s="217"/>
      <c r="Z558" s="218"/>
      <c r="AA558" s="218"/>
      <c r="AB558" s="219"/>
      <c r="AC558" s="120">
        <v>1453</v>
      </c>
      <c r="AD558" s="217"/>
      <c r="AE558" s="218"/>
      <c r="AF558" s="218"/>
      <c r="AG558" s="219"/>
      <c r="AH558" s="120">
        <v>1454</v>
      </c>
      <c r="AI558" s="217"/>
      <c r="AJ558" s="218"/>
      <c r="AK558" s="218"/>
      <c r="AL558" s="219"/>
      <c r="AM558" s="120">
        <v>1382</v>
      </c>
      <c r="AN558" s="217"/>
      <c r="AO558" s="218"/>
      <c r="AP558" s="218"/>
      <c r="AQ558" s="219"/>
      <c r="AR558" s="156" t="s">
        <v>14</v>
      </c>
    </row>
    <row r="559" spans="1:107" ht="14.25">
      <c r="B559" s="91" t="s">
        <v>480</v>
      </c>
      <c r="C559" s="92"/>
      <c r="D559" s="92"/>
      <c r="E559" s="92"/>
      <c r="F559" s="92"/>
      <c r="G559" s="92"/>
      <c r="H559" s="93"/>
      <c r="I559" s="157"/>
      <c r="J559" s="158"/>
      <c r="K559" s="158"/>
      <c r="L559" s="158"/>
      <c r="M559" s="159"/>
      <c r="N559" s="120">
        <v>1589</v>
      </c>
      <c r="O559" s="217"/>
      <c r="P559" s="218"/>
      <c r="Q559" s="218"/>
      <c r="R559" s="219"/>
      <c r="S559" s="157"/>
      <c r="T559" s="158"/>
      <c r="U559" s="158"/>
      <c r="V559" s="158"/>
      <c r="W559" s="159"/>
      <c r="X559" s="120">
        <v>1845</v>
      </c>
      <c r="Y559" s="217"/>
      <c r="Z559" s="218"/>
      <c r="AA559" s="218"/>
      <c r="AB559" s="219"/>
      <c r="AC559" s="120">
        <v>1455</v>
      </c>
      <c r="AD559" s="217"/>
      <c r="AE559" s="218"/>
      <c r="AF559" s="218"/>
      <c r="AG559" s="219"/>
      <c r="AH559" s="120">
        <v>1456</v>
      </c>
      <c r="AI559" s="217"/>
      <c r="AJ559" s="218"/>
      <c r="AK559" s="218"/>
      <c r="AL559" s="219"/>
      <c r="AM559" s="157"/>
      <c r="AN559" s="158"/>
      <c r="AO559" s="158"/>
      <c r="AP559" s="158"/>
      <c r="AQ559" s="159"/>
      <c r="AR559" s="156" t="s">
        <v>45</v>
      </c>
    </row>
    <row r="560" spans="1:107" ht="14.25">
      <c r="B560" s="96" t="s">
        <v>443</v>
      </c>
      <c r="C560" s="97"/>
      <c r="D560" s="97"/>
      <c r="E560" s="97"/>
      <c r="F560" s="97"/>
      <c r="G560" s="97"/>
      <c r="H560" s="98"/>
      <c r="I560" s="120">
        <v>1392</v>
      </c>
      <c r="J560" s="217"/>
      <c r="K560" s="218"/>
      <c r="L560" s="218"/>
      <c r="M560" s="219"/>
      <c r="N560" s="120">
        <v>1393</v>
      </c>
      <c r="O560" s="217"/>
      <c r="P560" s="218"/>
      <c r="Q560" s="218"/>
      <c r="R560" s="219"/>
      <c r="S560" s="120">
        <v>1755</v>
      </c>
      <c r="T560" s="217"/>
      <c r="U560" s="218"/>
      <c r="V560" s="218"/>
      <c r="W560" s="219"/>
      <c r="X560" s="120">
        <v>1756</v>
      </c>
      <c r="Y560" s="217"/>
      <c r="Z560" s="218"/>
      <c r="AA560" s="218"/>
      <c r="AB560" s="219"/>
      <c r="AC560" s="120">
        <v>1394</v>
      </c>
      <c r="AD560" s="217"/>
      <c r="AE560" s="218"/>
      <c r="AF560" s="218"/>
      <c r="AG560" s="219"/>
      <c r="AH560" s="120">
        <v>1395</v>
      </c>
      <c r="AI560" s="217"/>
      <c r="AJ560" s="218"/>
      <c r="AK560" s="218"/>
      <c r="AL560" s="219"/>
      <c r="AM560" s="120">
        <v>1384</v>
      </c>
      <c r="AN560" s="217"/>
      <c r="AO560" s="218"/>
      <c r="AP560" s="218"/>
      <c r="AQ560" s="219"/>
      <c r="AR560" s="156" t="s">
        <v>14</v>
      </c>
    </row>
    <row r="561" spans="1:92" ht="14.25">
      <c r="B561" s="96" t="s">
        <v>444</v>
      </c>
      <c r="C561" s="97"/>
      <c r="D561" s="97"/>
      <c r="E561" s="97"/>
      <c r="F561" s="97"/>
      <c r="G561" s="97"/>
      <c r="H561" s="98"/>
      <c r="I561" s="120">
        <v>1396</v>
      </c>
      <c r="J561" s="217"/>
      <c r="K561" s="218"/>
      <c r="L561" s="218"/>
      <c r="M561" s="219"/>
      <c r="N561" s="120">
        <v>1397</v>
      </c>
      <c r="O561" s="217"/>
      <c r="P561" s="218"/>
      <c r="Q561" s="218"/>
      <c r="R561" s="219"/>
      <c r="S561" s="120">
        <v>1757</v>
      </c>
      <c r="T561" s="217"/>
      <c r="U561" s="218"/>
      <c r="V561" s="218"/>
      <c r="W561" s="219"/>
      <c r="X561" s="120">
        <v>1758</v>
      </c>
      <c r="Y561" s="217"/>
      <c r="Z561" s="218"/>
      <c r="AA561" s="218"/>
      <c r="AB561" s="219"/>
      <c r="AC561" s="120">
        <v>1398</v>
      </c>
      <c r="AD561" s="217"/>
      <c r="AE561" s="218"/>
      <c r="AF561" s="218"/>
      <c r="AG561" s="219"/>
      <c r="AH561" s="120">
        <v>1399</v>
      </c>
      <c r="AI561" s="217"/>
      <c r="AJ561" s="218"/>
      <c r="AK561" s="218"/>
      <c r="AL561" s="219"/>
      <c r="AM561" s="120">
        <v>1385</v>
      </c>
      <c r="AN561" s="217"/>
      <c r="AO561" s="218"/>
      <c r="AP561" s="218"/>
      <c r="AQ561" s="219"/>
      <c r="AR561" s="156" t="s">
        <v>45</v>
      </c>
    </row>
    <row r="562" spans="1:92" ht="14.25">
      <c r="B562" s="96" t="s">
        <v>464</v>
      </c>
      <c r="C562" s="97"/>
      <c r="D562" s="97"/>
      <c r="E562" s="97"/>
      <c r="F562" s="97"/>
      <c r="G562" s="97"/>
      <c r="H562" s="98"/>
      <c r="I562" s="120">
        <v>1459</v>
      </c>
      <c r="J562" s="217"/>
      <c r="K562" s="218"/>
      <c r="L562" s="218"/>
      <c r="M562" s="219"/>
      <c r="N562" s="120">
        <v>1460</v>
      </c>
      <c r="O562" s="217"/>
      <c r="P562" s="218"/>
      <c r="Q562" s="218"/>
      <c r="R562" s="219"/>
      <c r="S562" s="120">
        <v>1759</v>
      </c>
      <c r="T562" s="217"/>
      <c r="U562" s="218"/>
      <c r="V562" s="218"/>
      <c r="W562" s="219"/>
      <c r="X562" s="120">
        <v>1760</v>
      </c>
      <c r="Y562" s="217"/>
      <c r="Z562" s="218"/>
      <c r="AA562" s="218"/>
      <c r="AB562" s="219"/>
      <c r="AC562" s="120">
        <v>1461</v>
      </c>
      <c r="AD562" s="217"/>
      <c r="AE562" s="218"/>
      <c r="AF562" s="218"/>
      <c r="AG562" s="219"/>
      <c r="AH562" s="120">
        <v>1462</v>
      </c>
      <c r="AI562" s="217"/>
      <c r="AJ562" s="218"/>
      <c r="AK562" s="218"/>
      <c r="AL562" s="219"/>
      <c r="AM562" s="120">
        <v>1386</v>
      </c>
      <c r="AN562" s="217"/>
      <c r="AO562" s="218"/>
      <c r="AP562" s="218"/>
      <c r="AQ562" s="219"/>
      <c r="AR562" s="156" t="s">
        <v>45</v>
      </c>
    </row>
    <row r="563" spans="1:92" ht="14.25">
      <c r="B563" s="96" t="s">
        <v>465</v>
      </c>
      <c r="C563" s="97"/>
      <c r="D563" s="97"/>
      <c r="E563" s="97"/>
      <c r="F563" s="97"/>
      <c r="G563" s="97"/>
      <c r="H563" s="98"/>
      <c r="I563" s="120">
        <v>1463</v>
      </c>
      <c r="J563" s="217"/>
      <c r="K563" s="218"/>
      <c r="L563" s="218"/>
      <c r="M563" s="219"/>
      <c r="N563" s="157"/>
      <c r="O563" s="158"/>
      <c r="P563" s="158"/>
      <c r="Q563" s="158"/>
      <c r="R563" s="159"/>
      <c r="S563" s="157"/>
      <c r="T563" s="158"/>
      <c r="U563" s="158"/>
      <c r="V563" s="158"/>
      <c r="W563" s="159"/>
      <c r="X563" s="120">
        <v>1762</v>
      </c>
      <c r="Y563" s="217"/>
      <c r="Z563" s="218"/>
      <c r="AA563" s="218"/>
      <c r="AB563" s="219"/>
      <c r="AC563" s="120">
        <v>1465</v>
      </c>
      <c r="AD563" s="217"/>
      <c r="AE563" s="218"/>
      <c r="AF563" s="218"/>
      <c r="AG563" s="219"/>
      <c r="AH563" s="120">
        <v>1466</v>
      </c>
      <c r="AI563" s="217"/>
      <c r="AJ563" s="218"/>
      <c r="AK563" s="218"/>
      <c r="AL563" s="219"/>
      <c r="AM563" s="157"/>
      <c r="AN563" s="158"/>
      <c r="AO563" s="158"/>
      <c r="AP563" s="158"/>
      <c r="AQ563" s="159"/>
      <c r="AR563" s="156" t="s">
        <v>14</v>
      </c>
    </row>
    <row r="564" spans="1:92" ht="14.25">
      <c r="B564" s="96" t="s">
        <v>466</v>
      </c>
      <c r="C564" s="97"/>
      <c r="D564" s="97"/>
      <c r="E564" s="97"/>
      <c r="F564" s="97"/>
      <c r="G564" s="97"/>
      <c r="H564" s="98"/>
      <c r="I564" s="120">
        <v>1467</v>
      </c>
      <c r="J564" s="217"/>
      <c r="K564" s="218"/>
      <c r="L564" s="218"/>
      <c r="M564" s="219"/>
      <c r="N564" s="120">
        <v>1468</v>
      </c>
      <c r="O564" s="217"/>
      <c r="P564" s="218"/>
      <c r="Q564" s="218"/>
      <c r="R564" s="219"/>
      <c r="S564" s="120">
        <v>1763</v>
      </c>
      <c r="T564" s="217"/>
      <c r="U564" s="218"/>
      <c r="V564" s="218"/>
      <c r="W564" s="219"/>
      <c r="X564" s="120">
        <v>1764</v>
      </c>
      <c r="Y564" s="217"/>
      <c r="Z564" s="218"/>
      <c r="AA564" s="218"/>
      <c r="AB564" s="219"/>
      <c r="AC564" s="120">
        <v>1469</v>
      </c>
      <c r="AD564" s="217"/>
      <c r="AE564" s="218"/>
      <c r="AF564" s="218"/>
      <c r="AG564" s="219"/>
      <c r="AH564" s="120">
        <v>1470</v>
      </c>
      <c r="AI564" s="217"/>
      <c r="AJ564" s="218"/>
      <c r="AK564" s="218"/>
      <c r="AL564" s="219"/>
      <c r="AM564" s="120">
        <v>1387</v>
      </c>
      <c r="AN564" s="217"/>
      <c r="AO564" s="218"/>
      <c r="AP564" s="218"/>
      <c r="AQ564" s="219"/>
      <c r="AR564" s="156" t="s">
        <v>14</v>
      </c>
    </row>
    <row r="565" spans="1:92" ht="14.25">
      <c r="B565" s="96" t="s">
        <v>467</v>
      </c>
      <c r="C565" s="97"/>
      <c r="D565" s="97"/>
      <c r="E565" s="97"/>
      <c r="F565" s="97"/>
      <c r="G565" s="97"/>
      <c r="H565" s="98"/>
      <c r="I565" s="120">
        <v>1471</v>
      </c>
      <c r="J565" s="217"/>
      <c r="K565" s="218"/>
      <c r="L565" s="218"/>
      <c r="M565" s="219"/>
      <c r="N565" s="120">
        <v>1472</v>
      </c>
      <c r="O565" s="217"/>
      <c r="P565" s="218"/>
      <c r="Q565" s="218"/>
      <c r="R565" s="219"/>
      <c r="S565" s="120">
        <v>1765</v>
      </c>
      <c r="T565" s="217"/>
      <c r="U565" s="218"/>
      <c r="V565" s="218"/>
      <c r="W565" s="219"/>
      <c r="X565" s="120">
        <v>1766</v>
      </c>
      <c r="Y565" s="217"/>
      <c r="Z565" s="218"/>
      <c r="AA565" s="218"/>
      <c r="AB565" s="219"/>
      <c r="AC565" s="120">
        <v>1473</v>
      </c>
      <c r="AD565" s="217"/>
      <c r="AE565" s="218"/>
      <c r="AF565" s="218"/>
      <c r="AG565" s="219"/>
      <c r="AH565" s="120">
        <v>1474</v>
      </c>
      <c r="AI565" s="217"/>
      <c r="AJ565" s="218"/>
      <c r="AK565" s="218"/>
      <c r="AL565" s="219"/>
      <c r="AM565" s="120">
        <v>1388</v>
      </c>
      <c r="AN565" s="217"/>
      <c r="AO565" s="218"/>
      <c r="AP565" s="218"/>
      <c r="AQ565" s="219"/>
      <c r="AR565" s="156" t="s">
        <v>45</v>
      </c>
    </row>
    <row r="566" spans="1:92" ht="14.25">
      <c r="B566" s="96" t="s">
        <v>542</v>
      </c>
      <c r="C566" s="97"/>
      <c r="D566" s="97"/>
      <c r="E566" s="97"/>
      <c r="F566" s="97"/>
      <c r="G566" s="97"/>
      <c r="H566" s="98"/>
      <c r="I566" s="120">
        <v>1475</v>
      </c>
      <c r="J566" s="217"/>
      <c r="K566" s="218"/>
      <c r="L566" s="218"/>
      <c r="M566" s="219"/>
      <c r="N566" s="120">
        <v>1476</v>
      </c>
      <c r="O566" s="217"/>
      <c r="P566" s="218"/>
      <c r="Q566" s="218"/>
      <c r="R566" s="219"/>
      <c r="S566" s="120">
        <v>1767</v>
      </c>
      <c r="T566" s="217"/>
      <c r="U566" s="218"/>
      <c r="V566" s="218"/>
      <c r="W566" s="219"/>
      <c r="X566" s="120">
        <v>1768</v>
      </c>
      <c r="Y566" s="217"/>
      <c r="Z566" s="218"/>
      <c r="AA566" s="218"/>
      <c r="AB566" s="219"/>
      <c r="AC566" s="120">
        <v>1477</v>
      </c>
      <c r="AD566" s="217"/>
      <c r="AE566" s="218"/>
      <c r="AF566" s="218"/>
      <c r="AG566" s="219"/>
      <c r="AH566" s="120">
        <v>1478</v>
      </c>
      <c r="AI566" s="217"/>
      <c r="AJ566" s="218"/>
      <c r="AK566" s="218"/>
      <c r="AL566" s="219"/>
      <c r="AM566" s="120">
        <v>1389</v>
      </c>
      <c r="AN566" s="217"/>
      <c r="AO566" s="218"/>
      <c r="AP566" s="218"/>
      <c r="AQ566" s="219"/>
      <c r="AR566" s="156" t="s">
        <v>45</v>
      </c>
    </row>
    <row r="567" spans="1:92" ht="14.25">
      <c r="B567" s="96" t="s">
        <v>543</v>
      </c>
      <c r="C567" s="97"/>
      <c r="D567" s="97"/>
      <c r="E567" s="97"/>
      <c r="F567" s="97"/>
      <c r="G567" s="97"/>
      <c r="H567" s="98"/>
      <c r="I567" s="120">
        <v>1480</v>
      </c>
      <c r="J567" s="217"/>
      <c r="K567" s="218"/>
      <c r="L567" s="218"/>
      <c r="M567" s="219"/>
      <c r="N567" s="120">
        <v>1481</v>
      </c>
      <c r="O567" s="217"/>
      <c r="P567" s="218"/>
      <c r="Q567" s="218"/>
      <c r="R567" s="219"/>
      <c r="S567" s="120">
        <v>1769</v>
      </c>
      <c r="T567" s="217"/>
      <c r="U567" s="218"/>
      <c r="V567" s="218"/>
      <c r="W567" s="219"/>
      <c r="X567" s="120">
        <v>1770</v>
      </c>
      <c r="Y567" s="217"/>
      <c r="Z567" s="218"/>
      <c r="AA567" s="218"/>
      <c r="AB567" s="219"/>
      <c r="AC567" s="120">
        <v>1482</v>
      </c>
      <c r="AD567" s="217"/>
      <c r="AE567" s="218"/>
      <c r="AF567" s="218"/>
      <c r="AG567" s="219"/>
      <c r="AH567" s="120">
        <v>1483</v>
      </c>
      <c r="AI567" s="217"/>
      <c r="AJ567" s="218"/>
      <c r="AK567" s="218"/>
      <c r="AL567" s="219"/>
      <c r="AM567" s="120">
        <v>1390</v>
      </c>
      <c r="AN567" s="217"/>
      <c r="AO567" s="218"/>
      <c r="AP567" s="218"/>
      <c r="AQ567" s="219"/>
      <c r="AR567" s="156" t="s">
        <v>45</v>
      </c>
    </row>
    <row r="568" spans="1:92" ht="14.25">
      <c r="B568" s="96" t="s">
        <v>470</v>
      </c>
      <c r="C568" s="97"/>
      <c r="D568" s="97"/>
      <c r="E568" s="97"/>
      <c r="F568" s="97"/>
      <c r="G568" s="97"/>
      <c r="H568" s="98"/>
      <c r="I568" s="120">
        <v>1484</v>
      </c>
      <c r="J568" s="217">
        <f>+IF(($J$558-$J$559+$J$560-$J$561-$J$562+$J$563+$J$564-$J$565-$J$566-$J$567)&gt;0,($J$558-$J$559+$J$560-$J$561-$J$562+$J$563+$J$564-$J$565-$J$566-$J$567),)</f>
        <v>0</v>
      </c>
      <c r="K568" s="218"/>
      <c r="L568" s="218"/>
      <c r="M568" s="219"/>
      <c r="N568" s="120">
        <v>1485</v>
      </c>
      <c r="O568" s="217">
        <f>+IF(($O$558-$O$559+$O$560-$O$561-$O$562+$O$563+$O$564-$O$565-$O$566-$O$567)&gt;0,($O$558-$O$559+$O$560-$O$561-$O$562+$O$563+$O$564-$O$565-$O$566-$O$567),)</f>
        <v>0</v>
      </c>
      <c r="P568" s="218"/>
      <c r="Q568" s="218"/>
      <c r="R568" s="219"/>
      <c r="S568" s="120">
        <v>1771</v>
      </c>
      <c r="T568" s="217">
        <f>+IF(($T$558-$T$559+$T$560-$T$561-$T$562+$T$563+$T$564-$T$565-$T$566-$T$567)&gt;0,($T$558-$T$559+$T$560-$T$561-$T$562+$T$563+$T$564-$T$565-$T$566-$T$567),)</f>
        <v>0</v>
      </c>
      <c r="U568" s="218"/>
      <c r="V568" s="218"/>
      <c r="W568" s="219"/>
      <c r="X568" s="120">
        <v>1772</v>
      </c>
      <c r="Y568" s="217">
        <f>+IF(($Y$558-$Y$559+$Y$560-$Y$561-$Y$562+$Y$563+$Y$564-$Y$565-$Y$566-$Y$567)&gt;0,($Y$558-$Y$559+$Y$560-$Y$561-$Y$562+$Y$563+$Y$564-$Y$565-$Y$566-$Y$567),)</f>
        <v>0</v>
      </c>
      <c r="Z568" s="218"/>
      <c r="AA568" s="218"/>
      <c r="AB568" s="219"/>
      <c r="AC568" s="120">
        <v>1486</v>
      </c>
      <c r="AD568" s="217">
        <f>+IF(($AD$558-$AD$559+$AD$560-$AD$561-$AD$562+$AD$563+$AD$564-$AD$565-$AD$566-$AD$567)&gt;0,($AD$558-$AD$559+$AD$560-$AD$561-$AD$562+$AD$563+$AD$564-$AD$565-$AD$566-$AD$567),)</f>
        <v>0</v>
      </c>
      <c r="AE568" s="218"/>
      <c r="AF568" s="218"/>
      <c r="AG568" s="219"/>
      <c r="AH568" s="120">
        <v>1487</v>
      </c>
      <c r="AI568" s="217">
        <f>+IF(($AI$558-$AI$559+$AI$560-$AI$561-$AI$562+$AI$563+$AI$564-$AI$565-$AI$566-$AI$567)&gt;0,($AI$558-$AI$559+$AI$560-$AI$561-$AI$562+$AI$563+$AI$564-$AI$565-$AI$566-$AI$567),)</f>
        <v>0</v>
      </c>
      <c r="AJ568" s="218"/>
      <c r="AK568" s="218"/>
      <c r="AL568" s="219"/>
      <c r="AM568" s="120">
        <v>1391</v>
      </c>
      <c r="AN568" s="217">
        <f>+IF(($AN$558-$AN$559+$AN$560-$AN$561-$AN$562+$AN$563+$AN$564-$AN$565-$AN$566-$AN$567)&gt;0,($AN$558-$AN$559+$AN$560-$AN$561-$AN$562+$AN$563+$AN$564-$AN$565-$AN$566-$AN$567),)</f>
        <v>0</v>
      </c>
      <c r="AO568" s="218"/>
      <c r="AP568" s="218"/>
      <c r="AQ568" s="219"/>
      <c r="AR568" s="156" t="s">
        <v>50</v>
      </c>
    </row>
    <row r="569" spans="1:92" ht="14.25">
      <c r="B569" s="91" t="s">
        <v>471</v>
      </c>
      <c r="C569" s="92"/>
      <c r="D569" s="92"/>
      <c r="E569" s="92"/>
      <c r="F569" s="92"/>
      <c r="G569" s="92"/>
      <c r="H569" s="93"/>
      <c r="I569" s="157"/>
      <c r="J569" s="158"/>
      <c r="K569" s="158"/>
      <c r="L569" s="158"/>
      <c r="M569" s="159"/>
      <c r="N569" s="120">
        <v>1489</v>
      </c>
      <c r="O569" s="217">
        <f>-IF(($O$558-$O$559+$O$560-$O$561-$O$562+$O$563+$O$564-$O$565-$O$566-$O$567)&lt;0,($O$558-$O$559+$O$560-$O$561-$O$562+$O$563+$O$564-$O$565-$O$566-$O$567),)</f>
        <v>0</v>
      </c>
      <c r="P569" s="218"/>
      <c r="Q569" s="218"/>
      <c r="R569" s="219"/>
      <c r="S569" s="157"/>
      <c r="T569" s="158"/>
      <c r="U569" s="158"/>
      <c r="V569" s="158"/>
      <c r="W569" s="159"/>
      <c r="X569" s="120">
        <v>1846</v>
      </c>
      <c r="Y569" s="217">
        <f>-IF(($Y$558-$Y$559+$Y$560-$Y$561-$Y$562+$Y$563+$Y$564-$Y$565-$Y$566-$Y$567)&lt;0,($Y$558-$Y$559+$Y$560-$Y$561-$Y$562+$Y$563+$Y$564-$Y$565-$Y$566-$Y$567),)</f>
        <v>0</v>
      </c>
      <c r="Z569" s="218"/>
      <c r="AA569" s="218"/>
      <c r="AB569" s="219"/>
      <c r="AC569" s="120">
        <v>1490</v>
      </c>
      <c r="AD569" s="217">
        <f>-IF(($AD$558-$AD$559+$AD$560-$AD$561-$AD$562+$AD$563+$AD$564-$AD$565-$AD$566-$AD$567)&lt;0,($AD$558-$AD$559+$AD$560-$AD$561-$AD$562+$AD$563+$AD$564-$AD$565-$AD$566-$AD$567),)</f>
        <v>0</v>
      </c>
      <c r="AE569" s="218"/>
      <c r="AF569" s="218"/>
      <c r="AG569" s="219"/>
      <c r="AH569" s="120">
        <v>1491</v>
      </c>
      <c r="AI569" s="217">
        <f>-IF(($AI$558-$AI$559+$AI$560-$AI$561-$AI$562+$AI$563+$AI$564-$AI$565-$AI$566-$AI$567)&lt;0,($AI$558-$AI$559+$AI$560-$AI$561-$AI$562+$AI$563+$AI$564-$AI$565-$AI$566-$AI$567),)</f>
        <v>0</v>
      </c>
      <c r="AJ569" s="218"/>
      <c r="AK569" s="218"/>
      <c r="AL569" s="219"/>
      <c r="AM569" s="157"/>
      <c r="AN569" s="158"/>
      <c r="AO569" s="158"/>
      <c r="AP569" s="158"/>
      <c r="AQ569" s="159"/>
      <c r="AR569" s="156" t="s">
        <v>50</v>
      </c>
    </row>
    <row r="570" spans="1:92">
      <c r="A570" s="9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  <c r="AA570" s="116"/>
      <c r="AB570" s="116"/>
      <c r="AC570" s="116"/>
      <c r="AD570" s="116"/>
      <c r="AE570" s="116"/>
      <c r="AF570" s="116"/>
      <c r="AG570" s="116"/>
      <c r="AH570" s="116"/>
      <c r="AI570" s="116"/>
      <c r="AJ570" s="116"/>
      <c r="AK570" s="116"/>
      <c r="AL570" s="116"/>
      <c r="AM570" s="116"/>
      <c r="AN570" s="116"/>
      <c r="AO570" s="116"/>
      <c r="AP570" s="116"/>
      <c r="AQ570" s="116"/>
      <c r="AR570" s="116"/>
    </row>
    <row r="571" spans="1:92" s="11" customFormat="1">
      <c r="A571" s="9"/>
      <c r="B571" s="238" t="s">
        <v>544</v>
      </c>
      <c r="C571" s="239"/>
      <c r="D571" s="239"/>
      <c r="E571" s="239"/>
      <c r="F571" s="239"/>
      <c r="G571" s="239"/>
      <c r="H571" s="239"/>
      <c r="I571" s="239"/>
      <c r="J571" s="239"/>
      <c r="K571" s="239"/>
      <c r="L571" s="239"/>
      <c r="M571" s="239"/>
      <c r="N571" s="239"/>
      <c r="O571" s="239"/>
      <c r="P571" s="239"/>
      <c r="Q571" s="239"/>
      <c r="R571" s="239"/>
      <c r="S571" s="239"/>
      <c r="T571" s="239"/>
      <c r="U571" s="239"/>
      <c r="V571" s="239"/>
      <c r="W571" s="239"/>
      <c r="X571" s="239"/>
      <c r="Y571" s="239"/>
      <c r="Z571" s="239"/>
      <c r="AA571" s="239"/>
      <c r="AB571" s="239"/>
      <c r="AC571" s="239"/>
      <c r="AD571" s="239"/>
      <c r="AE571" s="239"/>
      <c r="AF571" s="239"/>
      <c r="AG571" s="239"/>
      <c r="AH571" s="239"/>
      <c r="AI571" s="239"/>
      <c r="AJ571" s="239"/>
      <c r="AK571" s="239"/>
      <c r="AL571" s="239"/>
      <c r="AM571" s="239"/>
      <c r="AN571" s="239"/>
      <c r="AO571" s="239"/>
      <c r="AP571" s="239"/>
      <c r="AQ571" s="239"/>
      <c r="AR571" s="239"/>
      <c r="AS571" s="239"/>
      <c r="AT571" s="239"/>
      <c r="AU571" s="239"/>
      <c r="AV571" s="239"/>
      <c r="AW571" s="240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</row>
    <row r="572" spans="1:92" s="11" customFormat="1">
      <c r="A572" s="9"/>
      <c r="B572" s="144"/>
      <c r="C572" s="145"/>
      <c r="D572" s="145"/>
      <c r="E572" s="145"/>
      <c r="F572" s="145"/>
      <c r="G572" s="145"/>
      <c r="H572" s="146"/>
      <c r="I572" s="238" t="s">
        <v>473</v>
      </c>
      <c r="J572" s="239"/>
      <c r="K572" s="239"/>
      <c r="L572" s="239"/>
      <c r="M572" s="239"/>
      <c r="N572" s="239"/>
      <c r="O572" s="239"/>
      <c r="P572" s="239"/>
      <c r="Q572" s="239"/>
      <c r="R572" s="239"/>
      <c r="S572" s="239"/>
      <c r="T572" s="239"/>
      <c r="U572" s="239"/>
      <c r="V572" s="239"/>
      <c r="W572" s="239"/>
      <c r="X572" s="239"/>
      <c r="Y572" s="239"/>
      <c r="Z572" s="239"/>
      <c r="AA572" s="239"/>
      <c r="AB572" s="239"/>
      <c r="AC572" s="239"/>
      <c r="AD572" s="239"/>
      <c r="AE572" s="239"/>
      <c r="AF572" s="239"/>
      <c r="AG572" s="240"/>
      <c r="AH572" s="238" t="s">
        <v>474</v>
      </c>
      <c r="AI572" s="239"/>
      <c r="AJ572" s="239"/>
      <c r="AK572" s="239"/>
      <c r="AL572" s="239"/>
      <c r="AM572" s="239"/>
      <c r="AN572" s="239"/>
      <c r="AO572" s="239"/>
      <c r="AP572" s="239"/>
      <c r="AQ572" s="239"/>
      <c r="AR572" s="239"/>
      <c r="AS572" s="239"/>
      <c r="AT572" s="239"/>
      <c r="AU572" s="239"/>
      <c r="AV572" s="240"/>
      <c r="AW572" s="147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</row>
    <row r="573" spans="1:92" s="11" customFormat="1">
      <c r="A573" s="9"/>
      <c r="B573" s="148"/>
      <c r="C573" s="149"/>
      <c r="D573" s="149"/>
      <c r="E573" s="149"/>
      <c r="F573" s="149"/>
      <c r="G573" s="149"/>
      <c r="H573" s="150"/>
      <c r="I573" s="238" t="s">
        <v>299</v>
      </c>
      <c r="J573" s="239"/>
      <c r="K573" s="239"/>
      <c r="L573" s="239"/>
      <c r="M573" s="239"/>
      <c r="N573" s="239"/>
      <c r="O573" s="239"/>
      <c r="P573" s="239"/>
      <c r="Q573" s="239"/>
      <c r="R573" s="240"/>
      <c r="S573" s="238" t="s">
        <v>475</v>
      </c>
      <c r="T573" s="239"/>
      <c r="U573" s="239"/>
      <c r="V573" s="239"/>
      <c r="W573" s="239"/>
      <c r="X573" s="239"/>
      <c r="Y573" s="239"/>
      <c r="Z573" s="239"/>
      <c r="AA573" s="239"/>
      <c r="AB573" s="240"/>
      <c r="AC573" s="241" t="s">
        <v>476</v>
      </c>
      <c r="AD573" s="242"/>
      <c r="AE573" s="242"/>
      <c r="AF573" s="242"/>
      <c r="AG573" s="243"/>
      <c r="AH573" s="241" t="s">
        <v>477</v>
      </c>
      <c r="AI573" s="242"/>
      <c r="AJ573" s="242"/>
      <c r="AK573" s="242"/>
      <c r="AL573" s="243"/>
      <c r="AM573" s="241" t="s">
        <v>478</v>
      </c>
      <c r="AN573" s="242"/>
      <c r="AO573" s="242"/>
      <c r="AP573" s="242"/>
      <c r="AQ573" s="243"/>
      <c r="AR573" s="241" t="s">
        <v>476</v>
      </c>
      <c r="AS573" s="242"/>
      <c r="AT573" s="242"/>
      <c r="AU573" s="242"/>
      <c r="AV573" s="243"/>
      <c r="AW573" s="151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</row>
    <row r="574" spans="1:92" s="11" customFormat="1">
      <c r="A574" s="9"/>
      <c r="B574" s="152"/>
      <c r="C574" s="153"/>
      <c r="D574" s="153"/>
      <c r="E574" s="153"/>
      <c r="F574" s="153"/>
      <c r="G574" s="153"/>
      <c r="H574" s="154"/>
      <c r="I574" s="238" t="s">
        <v>477</v>
      </c>
      <c r="J574" s="239"/>
      <c r="K574" s="239"/>
      <c r="L574" s="239"/>
      <c r="M574" s="239"/>
      <c r="N574" s="238" t="s">
        <v>299</v>
      </c>
      <c r="O574" s="239"/>
      <c r="P574" s="239"/>
      <c r="Q574" s="239"/>
      <c r="R574" s="240"/>
      <c r="S574" s="238" t="s">
        <v>477</v>
      </c>
      <c r="T574" s="239"/>
      <c r="U574" s="239"/>
      <c r="V574" s="239"/>
      <c r="W574" s="239"/>
      <c r="X574" s="238" t="s">
        <v>299</v>
      </c>
      <c r="Y574" s="239"/>
      <c r="Z574" s="239"/>
      <c r="AA574" s="239"/>
      <c r="AB574" s="240"/>
      <c r="AC574" s="244"/>
      <c r="AD574" s="245"/>
      <c r="AE574" s="245"/>
      <c r="AF574" s="245"/>
      <c r="AG574" s="246"/>
      <c r="AH574" s="244"/>
      <c r="AI574" s="245"/>
      <c r="AJ574" s="245"/>
      <c r="AK574" s="245"/>
      <c r="AL574" s="246"/>
      <c r="AM574" s="244"/>
      <c r="AN574" s="245"/>
      <c r="AO574" s="245"/>
      <c r="AP574" s="245"/>
      <c r="AQ574" s="246"/>
      <c r="AR574" s="244"/>
      <c r="AS574" s="245"/>
      <c r="AT574" s="245"/>
      <c r="AU574" s="245"/>
      <c r="AV574" s="246"/>
      <c r="AW574" s="155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</row>
    <row r="575" spans="1:92" ht="14.25">
      <c r="B575" s="91" t="s">
        <v>479</v>
      </c>
      <c r="C575" s="92"/>
      <c r="D575" s="92"/>
      <c r="E575" s="92"/>
      <c r="F575" s="92"/>
      <c r="G575" s="92"/>
      <c r="H575" s="93"/>
      <c r="I575" s="120">
        <v>1495</v>
      </c>
      <c r="J575" s="217"/>
      <c r="K575" s="218"/>
      <c r="L575" s="218"/>
      <c r="M575" s="219"/>
      <c r="N575" s="120">
        <v>1496</v>
      </c>
      <c r="O575" s="217"/>
      <c r="P575" s="218"/>
      <c r="Q575" s="218"/>
      <c r="R575" s="219"/>
      <c r="S575" s="120">
        <v>1497</v>
      </c>
      <c r="T575" s="217"/>
      <c r="U575" s="218"/>
      <c r="V575" s="218"/>
      <c r="W575" s="219"/>
      <c r="X575" s="120">
        <v>1498</v>
      </c>
      <c r="Y575" s="217"/>
      <c r="Z575" s="218"/>
      <c r="AA575" s="218"/>
      <c r="AB575" s="219"/>
      <c r="AC575" s="120">
        <v>1499</v>
      </c>
      <c r="AD575" s="217"/>
      <c r="AE575" s="218"/>
      <c r="AF575" s="218"/>
      <c r="AG575" s="219"/>
      <c r="AH575" s="120">
        <v>1501</v>
      </c>
      <c r="AI575" s="217"/>
      <c r="AJ575" s="218"/>
      <c r="AK575" s="218"/>
      <c r="AL575" s="219"/>
      <c r="AM575" s="120">
        <v>1502</v>
      </c>
      <c r="AN575" s="217"/>
      <c r="AO575" s="218"/>
      <c r="AP575" s="218"/>
      <c r="AQ575" s="219"/>
      <c r="AR575" s="120">
        <v>1503</v>
      </c>
      <c r="AS575" s="217"/>
      <c r="AT575" s="218"/>
      <c r="AU575" s="218"/>
      <c r="AV575" s="219"/>
      <c r="AW575" s="156" t="s">
        <v>14</v>
      </c>
    </row>
    <row r="576" spans="1:92" ht="14.25">
      <c r="B576" s="91" t="s">
        <v>480</v>
      </c>
      <c r="C576" s="92"/>
      <c r="D576" s="92"/>
      <c r="E576" s="92"/>
      <c r="F576" s="92"/>
      <c r="G576" s="92"/>
      <c r="H576" s="93"/>
      <c r="I576" s="120">
        <v>1655</v>
      </c>
      <c r="J576" s="217"/>
      <c r="K576" s="218"/>
      <c r="L576" s="218"/>
      <c r="M576" s="219"/>
      <c r="N576" s="120">
        <v>1656</v>
      </c>
      <c r="O576" s="217"/>
      <c r="P576" s="218"/>
      <c r="Q576" s="218"/>
      <c r="R576" s="219"/>
      <c r="S576" s="120">
        <v>1504</v>
      </c>
      <c r="T576" s="217"/>
      <c r="U576" s="218"/>
      <c r="V576" s="218"/>
      <c r="W576" s="219"/>
      <c r="X576" s="120">
        <v>1505</v>
      </c>
      <c r="Y576" s="217"/>
      <c r="Z576" s="218"/>
      <c r="AA576" s="218"/>
      <c r="AB576" s="219"/>
      <c r="AC576" s="157"/>
      <c r="AD576" s="158"/>
      <c r="AE576" s="158"/>
      <c r="AF576" s="158"/>
      <c r="AG576" s="159"/>
      <c r="AH576" s="157"/>
      <c r="AI576" s="158"/>
      <c r="AJ576" s="158"/>
      <c r="AK576" s="158"/>
      <c r="AL576" s="159"/>
      <c r="AM576" s="157"/>
      <c r="AN576" s="158"/>
      <c r="AO576" s="158"/>
      <c r="AP576" s="158"/>
      <c r="AQ576" s="159"/>
      <c r="AR576" s="157"/>
      <c r="AS576" s="158"/>
      <c r="AT576" s="158"/>
      <c r="AU576" s="158"/>
      <c r="AV576" s="159"/>
      <c r="AW576" s="156" t="s">
        <v>45</v>
      </c>
    </row>
    <row r="577" spans="1:49" ht="14.25">
      <c r="B577" s="91" t="s">
        <v>443</v>
      </c>
      <c r="C577" s="92"/>
      <c r="D577" s="92"/>
      <c r="E577" s="92"/>
      <c r="F577" s="92"/>
      <c r="G577" s="92"/>
      <c r="H577" s="93"/>
      <c r="I577" s="120">
        <v>1590</v>
      </c>
      <c r="J577" s="217"/>
      <c r="K577" s="218"/>
      <c r="L577" s="218"/>
      <c r="M577" s="219"/>
      <c r="N577" s="120">
        <v>1436</v>
      </c>
      <c r="O577" s="217"/>
      <c r="P577" s="218"/>
      <c r="Q577" s="218"/>
      <c r="R577" s="219"/>
      <c r="S577" s="120">
        <v>1437</v>
      </c>
      <c r="T577" s="217"/>
      <c r="U577" s="218"/>
      <c r="V577" s="218"/>
      <c r="W577" s="219"/>
      <c r="X577" s="120">
        <v>1438</v>
      </c>
      <c r="Y577" s="217"/>
      <c r="Z577" s="218"/>
      <c r="AA577" s="218"/>
      <c r="AB577" s="219"/>
      <c r="AC577" s="120">
        <v>1439</v>
      </c>
      <c r="AD577" s="217"/>
      <c r="AE577" s="218"/>
      <c r="AF577" s="218"/>
      <c r="AG577" s="219"/>
      <c r="AH577" s="120">
        <v>1441</v>
      </c>
      <c r="AI577" s="217"/>
      <c r="AJ577" s="218"/>
      <c r="AK577" s="218"/>
      <c r="AL577" s="219"/>
      <c r="AM577" s="120">
        <v>1442</v>
      </c>
      <c r="AN577" s="217"/>
      <c r="AO577" s="218"/>
      <c r="AP577" s="218"/>
      <c r="AQ577" s="219"/>
      <c r="AR577" s="120">
        <v>1443</v>
      </c>
      <c r="AS577" s="217"/>
      <c r="AT577" s="218"/>
      <c r="AU577" s="218"/>
      <c r="AV577" s="219"/>
      <c r="AW577" s="156" t="s">
        <v>14</v>
      </c>
    </row>
    <row r="578" spans="1:49" ht="14.25">
      <c r="B578" s="91" t="s">
        <v>444</v>
      </c>
      <c r="C578" s="92"/>
      <c r="D578" s="92"/>
      <c r="E578" s="92"/>
      <c r="F578" s="92"/>
      <c r="G578" s="92"/>
      <c r="H578" s="93"/>
      <c r="I578" s="120">
        <v>1444</v>
      </c>
      <c r="J578" s="217"/>
      <c r="K578" s="218"/>
      <c r="L578" s="218"/>
      <c r="M578" s="219"/>
      <c r="N578" s="120">
        <v>1447</v>
      </c>
      <c r="O578" s="217"/>
      <c r="P578" s="218"/>
      <c r="Q578" s="218"/>
      <c r="R578" s="219"/>
      <c r="S578" s="120">
        <v>1448</v>
      </c>
      <c r="T578" s="217"/>
      <c r="U578" s="218"/>
      <c r="V578" s="218"/>
      <c r="W578" s="219"/>
      <c r="X578" s="120">
        <v>1449</v>
      </c>
      <c r="Y578" s="217"/>
      <c r="Z578" s="218"/>
      <c r="AA578" s="218"/>
      <c r="AB578" s="219"/>
      <c r="AC578" s="120">
        <v>1508</v>
      </c>
      <c r="AD578" s="217"/>
      <c r="AE578" s="218"/>
      <c r="AF578" s="218"/>
      <c r="AG578" s="219"/>
      <c r="AH578" s="120">
        <v>1509</v>
      </c>
      <c r="AI578" s="217"/>
      <c r="AJ578" s="218"/>
      <c r="AK578" s="218"/>
      <c r="AL578" s="219"/>
      <c r="AM578" s="120">
        <v>1510</v>
      </c>
      <c r="AN578" s="217"/>
      <c r="AO578" s="218"/>
      <c r="AP578" s="218"/>
      <c r="AQ578" s="219"/>
      <c r="AR578" s="120">
        <v>1511</v>
      </c>
      <c r="AS578" s="217"/>
      <c r="AT578" s="218"/>
      <c r="AU578" s="218"/>
      <c r="AV578" s="219"/>
      <c r="AW578" s="156" t="s">
        <v>45</v>
      </c>
    </row>
    <row r="579" spans="1:49" ht="14.25">
      <c r="B579" s="91" t="s">
        <v>545</v>
      </c>
      <c r="C579" s="92"/>
      <c r="D579" s="92"/>
      <c r="E579" s="92"/>
      <c r="F579" s="92"/>
      <c r="G579" s="92"/>
      <c r="H579" s="93"/>
      <c r="I579" s="120">
        <v>1512</v>
      </c>
      <c r="J579" s="217"/>
      <c r="K579" s="218"/>
      <c r="L579" s="218"/>
      <c r="M579" s="219"/>
      <c r="N579" s="120">
        <v>1513</v>
      </c>
      <c r="O579" s="217"/>
      <c r="P579" s="218"/>
      <c r="Q579" s="218"/>
      <c r="R579" s="219"/>
      <c r="S579" s="157"/>
      <c r="T579" s="158"/>
      <c r="U579" s="158"/>
      <c r="V579" s="158"/>
      <c r="W579" s="159"/>
      <c r="X579" s="157"/>
      <c r="Y579" s="158"/>
      <c r="Z579" s="158"/>
      <c r="AA579" s="158"/>
      <c r="AB579" s="159"/>
      <c r="AC579" s="120">
        <v>1514</v>
      </c>
      <c r="AD579" s="217"/>
      <c r="AE579" s="218"/>
      <c r="AF579" s="218"/>
      <c r="AG579" s="219"/>
      <c r="AH579" s="157"/>
      <c r="AI579" s="158"/>
      <c r="AJ579" s="158"/>
      <c r="AK579" s="158"/>
      <c r="AL579" s="159"/>
      <c r="AM579" s="157"/>
      <c r="AN579" s="158"/>
      <c r="AO579" s="158"/>
      <c r="AP579" s="158"/>
      <c r="AQ579" s="159"/>
      <c r="AR579" s="157"/>
      <c r="AS579" s="158"/>
      <c r="AT579" s="158"/>
      <c r="AU579" s="158"/>
      <c r="AV579" s="159"/>
      <c r="AW579" s="156" t="s">
        <v>14</v>
      </c>
    </row>
    <row r="580" spans="1:49" ht="14.25">
      <c r="B580" s="91" t="s">
        <v>482</v>
      </c>
      <c r="C580" s="92"/>
      <c r="D580" s="92"/>
      <c r="E580" s="92"/>
      <c r="F580" s="92"/>
      <c r="G580" s="92"/>
      <c r="H580" s="93"/>
      <c r="I580" s="120">
        <v>1515</v>
      </c>
      <c r="J580" s="217"/>
      <c r="K580" s="218"/>
      <c r="L580" s="218"/>
      <c r="M580" s="219"/>
      <c r="N580" s="120">
        <v>1516</v>
      </c>
      <c r="O580" s="217"/>
      <c r="P580" s="218"/>
      <c r="Q580" s="218"/>
      <c r="R580" s="219"/>
      <c r="S580" s="120">
        <v>1517</v>
      </c>
      <c r="T580" s="217"/>
      <c r="U580" s="218"/>
      <c r="V580" s="218"/>
      <c r="W580" s="219"/>
      <c r="X580" s="120">
        <v>1518</v>
      </c>
      <c r="Y580" s="217"/>
      <c r="Z580" s="218"/>
      <c r="AA580" s="218"/>
      <c r="AB580" s="219"/>
      <c r="AC580" s="120">
        <v>1519</v>
      </c>
      <c r="AD580" s="217"/>
      <c r="AE580" s="218"/>
      <c r="AF580" s="218"/>
      <c r="AG580" s="219"/>
      <c r="AH580" s="120">
        <v>1520</v>
      </c>
      <c r="AI580" s="217"/>
      <c r="AJ580" s="218"/>
      <c r="AK580" s="218"/>
      <c r="AL580" s="219"/>
      <c r="AM580" s="120">
        <v>1521</v>
      </c>
      <c r="AN580" s="217"/>
      <c r="AO580" s="218"/>
      <c r="AP580" s="218"/>
      <c r="AQ580" s="219"/>
      <c r="AR580" s="160">
        <v>1522</v>
      </c>
      <c r="AS580" s="217"/>
      <c r="AT580" s="218"/>
      <c r="AU580" s="218"/>
      <c r="AV580" s="219"/>
      <c r="AW580" s="156" t="s">
        <v>14</v>
      </c>
    </row>
    <row r="581" spans="1:49" ht="14.25">
      <c r="B581" s="91" t="s">
        <v>466</v>
      </c>
      <c r="C581" s="92"/>
      <c r="D581" s="92"/>
      <c r="E581" s="92"/>
      <c r="F581" s="92"/>
      <c r="G581" s="92"/>
      <c r="H581" s="93"/>
      <c r="I581" s="120">
        <v>1523</v>
      </c>
      <c r="J581" s="217"/>
      <c r="K581" s="218"/>
      <c r="L581" s="218"/>
      <c r="M581" s="219"/>
      <c r="N581" s="120">
        <v>1524</v>
      </c>
      <c r="O581" s="217"/>
      <c r="P581" s="218"/>
      <c r="Q581" s="218"/>
      <c r="R581" s="219"/>
      <c r="S581" s="120">
        <v>1525</v>
      </c>
      <c r="T581" s="217"/>
      <c r="U581" s="218"/>
      <c r="V581" s="218"/>
      <c r="W581" s="219"/>
      <c r="X581" s="120">
        <v>1526</v>
      </c>
      <c r="Y581" s="217"/>
      <c r="Z581" s="218"/>
      <c r="AA581" s="218"/>
      <c r="AB581" s="219"/>
      <c r="AC581" s="120">
        <v>1527</v>
      </c>
      <c r="AD581" s="217"/>
      <c r="AE581" s="218"/>
      <c r="AF581" s="218"/>
      <c r="AG581" s="219"/>
      <c r="AH581" s="120">
        <v>1528</v>
      </c>
      <c r="AI581" s="217"/>
      <c r="AJ581" s="218"/>
      <c r="AK581" s="218"/>
      <c r="AL581" s="219"/>
      <c r="AM581" s="120">
        <v>1529</v>
      </c>
      <c r="AN581" s="217"/>
      <c r="AO581" s="218"/>
      <c r="AP581" s="218"/>
      <c r="AQ581" s="219"/>
      <c r="AR581" s="120">
        <v>1530</v>
      </c>
      <c r="AS581" s="217"/>
      <c r="AT581" s="218"/>
      <c r="AU581" s="218"/>
      <c r="AV581" s="219"/>
      <c r="AW581" s="156" t="s">
        <v>14</v>
      </c>
    </row>
    <row r="582" spans="1:49" ht="14.25">
      <c r="B582" s="91" t="s">
        <v>467</v>
      </c>
      <c r="C582" s="92"/>
      <c r="D582" s="92"/>
      <c r="E582" s="92"/>
      <c r="F582" s="92"/>
      <c r="G582" s="92"/>
      <c r="H582" s="93"/>
      <c r="I582" s="120">
        <v>1531</v>
      </c>
      <c r="J582" s="217"/>
      <c r="K582" s="218"/>
      <c r="L582" s="218"/>
      <c r="M582" s="219"/>
      <c r="N582" s="120">
        <v>1532</v>
      </c>
      <c r="O582" s="217"/>
      <c r="P582" s="218"/>
      <c r="Q582" s="218"/>
      <c r="R582" s="219"/>
      <c r="S582" s="120">
        <v>1533</v>
      </c>
      <c r="T582" s="217"/>
      <c r="U582" s="218"/>
      <c r="V582" s="218"/>
      <c r="W582" s="219"/>
      <c r="X582" s="120">
        <v>1534</v>
      </c>
      <c r="Y582" s="217"/>
      <c r="Z582" s="218"/>
      <c r="AA582" s="218"/>
      <c r="AB582" s="219"/>
      <c r="AC582" s="120">
        <v>1535</v>
      </c>
      <c r="AD582" s="217"/>
      <c r="AE582" s="218"/>
      <c r="AF582" s="218"/>
      <c r="AG582" s="219"/>
      <c r="AH582" s="120">
        <v>1536</v>
      </c>
      <c r="AI582" s="217"/>
      <c r="AJ582" s="218"/>
      <c r="AK582" s="218"/>
      <c r="AL582" s="219"/>
      <c r="AM582" s="120">
        <v>1537</v>
      </c>
      <c r="AN582" s="217"/>
      <c r="AO582" s="218"/>
      <c r="AP582" s="218"/>
      <c r="AQ582" s="219"/>
      <c r="AR582" s="120">
        <v>1538</v>
      </c>
      <c r="AS582" s="217"/>
      <c r="AT582" s="218"/>
      <c r="AU582" s="218"/>
      <c r="AV582" s="219"/>
      <c r="AW582" s="156" t="s">
        <v>45</v>
      </c>
    </row>
    <row r="583" spans="1:49" ht="14.25">
      <c r="B583" s="91" t="s">
        <v>546</v>
      </c>
      <c r="C583" s="92"/>
      <c r="D583" s="92"/>
      <c r="E583" s="92"/>
      <c r="F583" s="92"/>
      <c r="G583" s="92"/>
      <c r="H583" s="93"/>
      <c r="I583" s="120">
        <v>1539</v>
      </c>
      <c r="J583" s="217"/>
      <c r="K583" s="218"/>
      <c r="L583" s="218"/>
      <c r="M583" s="219"/>
      <c r="N583" s="120">
        <v>1540</v>
      </c>
      <c r="O583" s="217"/>
      <c r="P583" s="218"/>
      <c r="Q583" s="218"/>
      <c r="R583" s="219"/>
      <c r="S583" s="120">
        <v>1541</v>
      </c>
      <c r="T583" s="217"/>
      <c r="U583" s="218"/>
      <c r="V583" s="218"/>
      <c r="W583" s="219"/>
      <c r="X583" s="120">
        <v>1542</v>
      </c>
      <c r="Y583" s="217"/>
      <c r="Z583" s="218"/>
      <c r="AA583" s="218"/>
      <c r="AB583" s="219"/>
      <c r="AC583" s="120">
        <v>1543</v>
      </c>
      <c r="AD583" s="217"/>
      <c r="AE583" s="218"/>
      <c r="AF583" s="218"/>
      <c r="AG583" s="219"/>
      <c r="AH583" s="120">
        <v>1544</v>
      </c>
      <c r="AI583" s="217"/>
      <c r="AJ583" s="218"/>
      <c r="AK583" s="218"/>
      <c r="AL583" s="219"/>
      <c r="AM583" s="120">
        <v>1547</v>
      </c>
      <c r="AN583" s="217"/>
      <c r="AO583" s="218"/>
      <c r="AP583" s="218"/>
      <c r="AQ583" s="219"/>
      <c r="AR583" s="120">
        <v>1548</v>
      </c>
      <c r="AS583" s="217"/>
      <c r="AT583" s="218"/>
      <c r="AU583" s="218"/>
      <c r="AV583" s="219"/>
      <c r="AW583" s="156" t="s">
        <v>45</v>
      </c>
    </row>
    <row r="584" spans="1:49" ht="14.25">
      <c r="B584" s="91" t="s">
        <v>547</v>
      </c>
      <c r="C584" s="92"/>
      <c r="D584" s="92"/>
      <c r="E584" s="92"/>
      <c r="F584" s="92"/>
      <c r="G584" s="92"/>
      <c r="H584" s="93"/>
      <c r="I584" s="120">
        <v>1549</v>
      </c>
      <c r="J584" s="217"/>
      <c r="K584" s="218"/>
      <c r="L584" s="218"/>
      <c r="M584" s="219"/>
      <c r="N584" s="120">
        <v>1550</v>
      </c>
      <c r="O584" s="217"/>
      <c r="P584" s="218"/>
      <c r="Q584" s="218"/>
      <c r="R584" s="219"/>
      <c r="S584" s="120">
        <v>1551</v>
      </c>
      <c r="T584" s="217"/>
      <c r="U584" s="218"/>
      <c r="V584" s="218"/>
      <c r="W584" s="219"/>
      <c r="X584" s="120">
        <v>1552</v>
      </c>
      <c r="Y584" s="217"/>
      <c r="Z584" s="218"/>
      <c r="AA584" s="218"/>
      <c r="AB584" s="219"/>
      <c r="AC584" s="120">
        <v>1553</v>
      </c>
      <c r="AD584" s="217"/>
      <c r="AE584" s="218"/>
      <c r="AF584" s="218"/>
      <c r="AG584" s="219"/>
      <c r="AH584" s="120">
        <v>1554</v>
      </c>
      <c r="AI584" s="217"/>
      <c r="AJ584" s="218"/>
      <c r="AK584" s="218"/>
      <c r="AL584" s="219"/>
      <c r="AM584" s="120">
        <v>1555</v>
      </c>
      <c r="AN584" s="217"/>
      <c r="AO584" s="218"/>
      <c r="AP584" s="218"/>
      <c r="AQ584" s="219"/>
      <c r="AR584" s="120">
        <v>1556</v>
      </c>
      <c r="AS584" s="217"/>
      <c r="AT584" s="218"/>
      <c r="AU584" s="218"/>
      <c r="AV584" s="219"/>
      <c r="AW584" s="156" t="s">
        <v>45</v>
      </c>
    </row>
    <row r="585" spans="1:49" ht="14.25">
      <c r="B585" s="91" t="s">
        <v>548</v>
      </c>
      <c r="C585" s="92"/>
      <c r="D585" s="92"/>
      <c r="E585" s="92"/>
      <c r="F585" s="92"/>
      <c r="G585" s="92"/>
      <c r="H585" s="93"/>
      <c r="I585" s="120">
        <v>1557</v>
      </c>
      <c r="J585" s="217"/>
      <c r="K585" s="218"/>
      <c r="L585" s="218"/>
      <c r="M585" s="219"/>
      <c r="N585" s="120">
        <v>1558</v>
      </c>
      <c r="O585" s="217"/>
      <c r="P585" s="218"/>
      <c r="Q585" s="218"/>
      <c r="R585" s="219"/>
      <c r="S585" s="157"/>
      <c r="T585" s="158"/>
      <c r="U585" s="158"/>
      <c r="V585" s="158"/>
      <c r="W585" s="159"/>
      <c r="X585" s="157"/>
      <c r="Y585" s="158"/>
      <c r="Z585" s="158"/>
      <c r="AA585" s="158"/>
      <c r="AB585" s="159"/>
      <c r="AC585" s="120">
        <v>1559</v>
      </c>
      <c r="AD585" s="217"/>
      <c r="AE585" s="218"/>
      <c r="AF585" s="218"/>
      <c r="AG585" s="219"/>
      <c r="AH585" s="120">
        <v>1560</v>
      </c>
      <c r="AI585" s="217"/>
      <c r="AJ585" s="218"/>
      <c r="AK585" s="218"/>
      <c r="AL585" s="219"/>
      <c r="AM585" s="120">
        <v>1561</v>
      </c>
      <c r="AN585" s="217"/>
      <c r="AO585" s="218"/>
      <c r="AP585" s="218"/>
      <c r="AQ585" s="219"/>
      <c r="AR585" s="120">
        <v>1562</v>
      </c>
      <c r="AS585" s="217"/>
      <c r="AT585" s="218"/>
      <c r="AU585" s="218"/>
      <c r="AV585" s="219"/>
      <c r="AW585" s="156" t="s">
        <v>45</v>
      </c>
    </row>
    <row r="586" spans="1:49" ht="14.25">
      <c r="B586" s="91" t="s">
        <v>470</v>
      </c>
      <c r="C586" s="92"/>
      <c r="D586" s="92"/>
      <c r="E586" s="92"/>
      <c r="F586" s="92"/>
      <c r="G586" s="92"/>
      <c r="H586" s="93"/>
      <c r="I586" s="120">
        <v>1563</v>
      </c>
      <c r="J586" s="217">
        <f>IF(($J$575+$J$577+$J$579+$J$580+$J$581-$J$576-$J$578-$J$582-$J$583-$J$584-$J$585)&gt;0,($J$575+$J$577+$J$579+$J$580+$J$581-$J$576-$J$578-$J$582-$J$583-$J$584-$J$585),0)</f>
        <v>0</v>
      </c>
      <c r="K586" s="218"/>
      <c r="L586" s="218"/>
      <c r="M586" s="219"/>
      <c r="N586" s="120">
        <v>1564</v>
      </c>
      <c r="O586" s="217">
        <f>IF(($O$575+$O$577+$O$579+$O$580+$O$581-$O$576-$O$578-$O$582-$O$583-$O$584-$O$585)&gt;0,($O$575+$O$577+$O$579+$O$580+$O$581-$O$576-$O$578-$O$582-$O$583-$O$584-$O$585),0)</f>
        <v>0</v>
      </c>
      <c r="P586" s="218"/>
      <c r="Q586" s="218"/>
      <c r="R586" s="219"/>
      <c r="S586" s="120">
        <v>1565</v>
      </c>
      <c r="T586" s="217">
        <f>IF(($T$575+$T$577+$T$579+$T$580+$T$581-$T$576-$T$578-$T$582-$T$583-$T$584-$S$585)&gt;0,($T$575+$T$577+$T$579+$T$580+$T$581-$T$576-$T$578-$T$582-$T$583-$T$584-$S$585),0)</f>
        <v>0</v>
      </c>
      <c r="U586" s="218"/>
      <c r="V586" s="218"/>
      <c r="W586" s="219"/>
      <c r="X586" s="120">
        <v>1566</v>
      </c>
      <c r="Y586" s="217">
        <f>IF(($Y$575+$Y$577+$Y$579+$Y$580+$Y$581-$Y$576-$Y$578-$Y$582-$Y$583-$Y$584-$Y$585)&gt;0,($Y$575+$Y$577+$Y$579+$Y$580+$Y$581-$Y$576-$Y$578-$Y$582-$Y$583-$Y$584-$Y$585),0)</f>
        <v>0</v>
      </c>
      <c r="Z586" s="218"/>
      <c r="AA586" s="218"/>
      <c r="AB586" s="219"/>
      <c r="AC586" s="120">
        <v>1567</v>
      </c>
      <c r="AD586" s="217">
        <f>IF(($AD$575+$AD$577+$AD$579+$AD$580+$AD$581-$AD$576-$AD$578-$AD$582-$AD$583-$AD$584-$AD$585)&gt;0,($AD$575+$AD$577+$AD$579+$AD$580+$AD$581-$AD$576-$AD$578-$AD$582-$AD$583-$AD$584-$AD$585),0)</f>
        <v>0</v>
      </c>
      <c r="AE586" s="218"/>
      <c r="AF586" s="218"/>
      <c r="AG586" s="219"/>
      <c r="AH586" s="120">
        <v>1568</v>
      </c>
      <c r="AI586" s="217">
        <f>IF(($AI$575+$AI$577+$AI$579+$AI$580+$AI$581-$AI$576-$AI$578-$AI$582-$AI$583-$AI$584-$AI$585)&gt;0,($AI$575+$AI$577+$AI$579+$AI$580+$AI$581-$AI$576-$AI$578-$AI$582-$AI$583-$AI$584-$AI$585),0)</f>
        <v>0</v>
      </c>
      <c r="AJ586" s="218"/>
      <c r="AK586" s="218"/>
      <c r="AL586" s="219"/>
      <c r="AM586" s="120">
        <v>1569</v>
      </c>
      <c r="AN586" s="217">
        <f>IF(($AN$575+$AN$577+$AN$579+$AN$580+$AN$581-$AN$576-$AN$578-$AN$582-$AN$583-$AN$584-$AN$585)&gt;0,($AN$575+$AN$577+$AN$579+$AN$580+$AN$581-$AN$576-$AN$578-$AN$582-$AN$583-$AN$584-$AN$585),0)</f>
        <v>0</v>
      </c>
      <c r="AO586" s="218"/>
      <c r="AP586" s="218"/>
      <c r="AQ586" s="219"/>
      <c r="AR586" s="120">
        <v>1570</v>
      </c>
      <c r="AS586" s="217">
        <f>IF(($AS$575+$AS$577+$AS$579+$AS$580+$AS$581-$AS$576-$AS$578-$AS$582-$AS$583-$AS$584-$AS$585)&gt;0,($AS$575+$AS$577+$AS$579+$AS$580+$AS$581-$AS$576-$AS$578-$AS$582-$AS$583-$AS$584-$AS$585),0)</f>
        <v>0</v>
      </c>
      <c r="AT586" s="218"/>
      <c r="AU586" s="218"/>
      <c r="AV586" s="219"/>
      <c r="AW586" s="156" t="s">
        <v>50</v>
      </c>
    </row>
    <row r="587" spans="1:49" ht="14.25">
      <c r="B587" s="91" t="s">
        <v>471</v>
      </c>
      <c r="C587" s="92"/>
      <c r="D587" s="92"/>
      <c r="E587" s="92"/>
      <c r="F587" s="92"/>
      <c r="G587" s="92"/>
      <c r="H587" s="93"/>
      <c r="I587" s="120">
        <v>1368</v>
      </c>
      <c r="J587" s="217">
        <f>-IF(($J$575+$J$577+$J$579+$J$580+$J$581-$J$576-$J$578-$J$582-$J$583-$J$584-$J$585)&lt;0,($J$575+$J$577+$J$579+$J$580+$J$581-$J$576-$J$578-$J$582-$J$583-$J$584-$J$585),0)</f>
        <v>0</v>
      </c>
      <c r="K587" s="218"/>
      <c r="L587" s="218"/>
      <c r="M587" s="219"/>
      <c r="N587" s="120">
        <v>1371</v>
      </c>
      <c r="O587" s="217">
        <f>-IF(($O$575+$O$577+$O$579+$O$580+$O$581-$O$576-$O$578-$O$582-$O$583-$O$584-$O$585)&lt;0,($O$575+$O$577+$O$579+$O$580+$O$581-$O$576-$O$578-$O$582-$O$583-$O$584-$O$585),0)</f>
        <v>0</v>
      </c>
      <c r="P587" s="218"/>
      <c r="Q587" s="218"/>
      <c r="R587" s="219"/>
      <c r="S587" s="120">
        <v>1571</v>
      </c>
      <c r="T587" s="217">
        <f>-IF(($T$575+$T$577+$T$579+$T$580+$T$581-$T$576-$T$578-$T$582-$T$583-$T$584-$S$585)&lt;0,($T$575+$T$577+$T$579+$T$580+$T$581-$T$576-$T$578-$T$582-$T$583-$T$584-$S$585),0)</f>
        <v>0</v>
      </c>
      <c r="U587" s="218"/>
      <c r="V587" s="218"/>
      <c r="W587" s="219"/>
      <c r="X587" s="120">
        <v>1572</v>
      </c>
      <c r="Y587" s="217">
        <f>-IF(($Y$575+$Y$577+$Y$579+$Y$580+$Y$581-$Y$576-$Y$578-$Y$582-$Y$583-$Y$584-$Y$585)&lt;0,($Y$575+$Y$577+$Y$579+$Y$580+$Y$581-$Y$576-$Y$578-$Y$582-$Y$583-$Y$584-$Y$585),0)</f>
        <v>0</v>
      </c>
      <c r="Z587" s="218"/>
      <c r="AA587" s="218"/>
      <c r="AB587" s="219"/>
      <c r="AC587" s="157"/>
      <c r="AD587" s="158"/>
      <c r="AE587" s="158"/>
      <c r="AF587" s="158"/>
      <c r="AG587" s="158"/>
      <c r="AH587" s="158"/>
      <c r="AI587" s="158"/>
      <c r="AJ587" s="158"/>
      <c r="AK587" s="158"/>
      <c r="AL587" s="158"/>
      <c r="AM587" s="158"/>
      <c r="AN587" s="158"/>
      <c r="AO587" s="158"/>
      <c r="AP587" s="158"/>
      <c r="AQ587" s="158"/>
      <c r="AR587" s="158"/>
      <c r="AS587" s="158"/>
      <c r="AT587" s="158"/>
      <c r="AU587" s="158"/>
      <c r="AV587" s="159"/>
      <c r="AW587" s="156" t="s">
        <v>50</v>
      </c>
    </row>
    <row r="588" spans="1:49">
      <c r="A588" s="9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</row>
    <row r="589" spans="1:49">
      <c r="A589" s="9"/>
      <c r="B589" s="226" t="s">
        <v>549</v>
      </c>
      <c r="C589" s="227"/>
      <c r="D589" s="227"/>
      <c r="E589" s="227"/>
      <c r="F589" s="227"/>
      <c r="G589" s="227"/>
      <c r="H589" s="227"/>
      <c r="I589" s="227"/>
      <c r="J589" s="227"/>
      <c r="K589" s="227"/>
      <c r="L589" s="227"/>
      <c r="M589" s="227"/>
      <c r="N589" s="227"/>
      <c r="O589" s="227"/>
      <c r="P589" s="227"/>
      <c r="Q589" s="227"/>
      <c r="R589" s="228"/>
    </row>
    <row r="590" spans="1:49">
      <c r="A590" s="9"/>
      <c r="B590" s="229"/>
      <c r="C590" s="230"/>
      <c r="D590" s="230"/>
      <c r="E590" s="230"/>
      <c r="F590" s="230"/>
      <c r="G590" s="230"/>
      <c r="H590" s="230"/>
      <c r="I590" s="230"/>
      <c r="J590" s="230"/>
      <c r="K590" s="230"/>
      <c r="L590" s="230"/>
      <c r="M590" s="230"/>
      <c r="N590" s="230"/>
      <c r="O590" s="230"/>
      <c r="P590" s="230"/>
      <c r="Q590" s="230"/>
      <c r="R590" s="231"/>
    </row>
    <row r="591" spans="1:49">
      <c r="B591" s="91"/>
      <c r="C591" s="92"/>
      <c r="D591" s="92"/>
      <c r="E591" s="92"/>
      <c r="F591" s="92"/>
      <c r="G591" s="92"/>
      <c r="H591" s="92"/>
      <c r="I591" s="92"/>
      <c r="J591" s="92"/>
      <c r="K591" s="92"/>
      <c r="L591" s="93"/>
      <c r="M591" s="119"/>
      <c r="N591" s="235" t="s">
        <v>487</v>
      </c>
      <c r="O591" s="236"/>
      <c r="P591" s="236"/>
      <c r="Q591" s="237"/>
      <c r="R591" s="141"/>
    </row>
    <row r="592" spans="1:49" ht="14.25">
      <c r="B592" s="91" t="s">
        <v>488</v>
      </c>
      <c r="C592" s="92"/>
      <c r="D592" s="92"/>
      <c r="E592" s="92"/>
      <c r="F592" s="92"/>
      <c r="G592" s="92"/>
      <c r="H592" s="92"/>
      <c r="I592" s="92"/>
      <c r="J592" s="92"/>
      <c r="K592" s="92"/>
      <c r="L592" s="93"/>
      <c r="M592" s="120">
        <v>1600</v>
      </c>
      <c r="N592" s="217"/>
      <c r="O592" s="218"/>
      <c r="P592" s="218"/>
      <c r="Q592" s="219"/>
      <c r="R592" s="142" t="s">
        <v>14</v>
      </c>
    </row>
    <row r="593" spans="2:18" ht="14.25">
      <c r="B593" s="91" t="s">
        <v>489</v>
      </c>
      <c r="C593" s="92"/>
      <c r="D593" s="92"/>
      <c r="E593" s="92"/>
      <c r="F593" s="92"/>
      <c r="G593" s="92"/>
      <c r="H593" s="92"/>
      <c r="I593" s="92"/>
      <c r="J593" s="92"/>
      <c r="K593" s="92"/>
      <c r="L593" s="93"/>
      <c r="M593" s="120">
        <v>1819</v>
      </c>
      <c r="N593" s="217"/>
      <c r="O593" s="218"/>
      <c r="P593" s="218"/>
      <c r="Q593" s="219"/>
      <c r="R593" s="142" t="s">
        <v>14</v>
      </c>
    </row>
    <row r="594" spans="2:18" ht="14.25">
      <c r="B594" s="91" t="s">
        <v>490</v>
      </c>
      <c r="C594" s="92"/>
      <c r="D594" s="92"/>
      <c r="E594" s="92"/>
      <c r="F594" s="92"/>
      <c r="G594" s="92"/>
      <c r="H594" s="92"/>
      <c r="I594" s="92"/>
      <c r="J594" s="92"/>
      <c r="K594" s="92"/>
      <c r="L594" s="93"/>
      <c r="M594" s="120">
        <v>1601</v>
      </c>
      <c r="N594" s="217"/>
      <c r="O594" s="218"/>
      <c r="P594" s="218"/>
      <c r="Q594" s="219"/>
      <c r="R594" s="142" t="s">
        <v>14</v>
      </c>
    </row>
    <row r="595" spans="2:18" ht="14.25">
      <c r="B595" s="91" t="s">
        <v>491</v>
      </c>
      <c r="C595" s="92"/>
      <c r="D595" s="92"/>
      <c r="E595" s="92"/>
      <c r="F595" s="92"/>
      <c r="G595" s="92"/>
      <c r="H595" s="92"/>
      <c r="I595" s="92"/>
      <c r="J595" s="92"/>
      <c r="K595" s="92"/>
      <c r="L595" s="93"/>
      <c r="M595" s="120">
        <v>1602</v>
      </c>
      <c r="N595" s="217"/>
      <c r="O595" s="218"/>
      <c r="P595" s="218"/>
      <c r="Q595" s="219"/>
      <c r="R595" s="142" t="s">
        <v>14</v>
      </c>
    </row>
    <row r="596" spans="2:18" ht="14.25">
      <c r="B596" s="91" t="s">
        <v>492</v>
      </c>
      <c r="C596" s="92"/>
      <c r="D596" s="92"/>
      <c r="E596" s="92"/>
      <c r="F596" s="92"/>
      <c r="G596" s="92"/>
      <c r="H596" s="92"/>
      <c r="I596" s="92"/>
      <c r="J596" s="92"/>
      <c r="K596" s="92"/>
      <c r="L596" s="93"/>
      <c r="M596" s="120">
        <v>1603</v>
      </c>
      <c r="N596" s="217"/>
      <c r="O596" s="218"/>
      <c r="P596" s="218"/>
      <c r="Q596" s="219"/>
      <c r="R596" s="142" t="s">
        <v>14</v>
      </c>
    </row>
    <row r="597" spans="2:18" ht="14.25">
      <c r="B597" s="91" t="s">
        <v>550</v>
      </c>
      <c r="C597" s="92"/>
      <c r="D597" s="92"/>
      <c r="E597" s="92"/>
      <c r="F597" s="92"/>
      <c r="G597" s="92"/>
      <c r="H597" s="92"/>
      <c r="I597" s="92"/>
      <c r="J597" s="92"/>
      <c r="K597" s="92"/>
      <c r="L597" s="93"/>
      <c r="M597" s="120">
        <v>1604</v>
      </c>
      <c r="N597" s="217"/>
      <c r="O597" s="218"/>
      <c r="P597" s="218"/>
      <c r="Q597" s="219"/>
      <c r="R597" s="142" t="s">
        <v>14</v>
      </c>
    </row>
    <row r="598" spans="2:18" ht="14.25">
      <c r="B598" s="91" t="s">
        <v>551</v>
      </c>
      <c r="C598" s="92"/>
      <c r="D598" s="92"/>
      <c r="E598" s="92"/>
      <c r="F598" s="92"/>
      <c r="G598" s="92"/>
      <c r="H598" s="92"/>
      <c r="I598" s="92"/>
      <c r="J598" s="92"/>
      <c r="K598" s="92"/>
      <c r="L598" s="93"/>
      <c r="M598" s="120">
        <v>1605</v>
      </c>
      <c r="N598" s="217"/>
      <c r="O598" s="218"/>
      <c r="P598" s="218"/>
      <c r="Q598" s="219"/>
      <c r="R598" s="142" t="s">
        <v>14</v>
      </c>
    </row>
    <row r="599" spans="2:18" ht="14.25">
      <c r="B599" s="91" t="s">
        <v>493</v>
      </c>
      <c r="C599" s="92"/>
      <c r="D599" s="92"/>
      <c r="E599" s="92"/>
      <c r="F599" s="92"/>
      <c r="G599" s="92"/>
      <c r="H599" s="92"/>
      <c r="I599" s="92"/>
      <c r="J599" s="92"/>
      <c r="K599" s="92"/>
      <c r="L599" s="93"/>
      <c r="M599" s="120">
        <v>1606</v>
      </c>
      <c r="N599" s="217"/>
      <c r="O599" s="218"/>
      <c r="P599" s="218"/>
      <c r="Q599" s="219"/>
      <c r="R599" s="142" t="s">
        <v>14</v>
      </c>
    </row>
    <row r="600" spans="2:18" ht="14.25">
      <c r="B600" s="91" t="s">
        <v>371</v>
      </c>
      <c r="C600" s="92"/>
      <c r="D600" s="92"/>
      <c r="E600" s="92"/>
      <c r="F600" s="92"/>
      <c r="G600" s="92"/>
      <c r="H600" s="92"/>
      <c r="I600" s="92"/>
      <c r="J600" s="92"/>
      <c r="K600" s="92"/>
      <c r="L600" s="93"/>
      <c r="M600" s="120">
        <v>1607</v>
      </c>
      <c r="N600" s="217"/>
      <c r="O600" s="218"/>
      <c r="P600" s="218"/>
      <c r="Q600" s="219"/>
      <c r="R600" s="142" t="s">
        <v>14</v>
      </c>
    </row>
    <row r="601" spans="2:18" ht="14.25">
      <c r="B601" s="91" t="s">
        <v>552</v>
      </c>
      <c r="C601" s="92"/>
      <c r="D601" s="92"/>
      <c r="E601" s="92"/>
      <c r="F601" s="92"/>
      <c r="G601" s="92"/>
      <c r="H601" s="92"/>
      <c r="I601" s="92"/>
      <c r="J601" s="92"/>
      <c r="K601" s="92"/>
      <c r="L601" s="93"/>
      <c r="M601" s="120">
        <v>1608</v>
      </c>
      <c r="N601" s="217"/>
      <c r="O601" s="218"/>
      <c r="P601" s="218"/>
      <c r="Q601" s="219"/>
      <c r="R601" s="142" t="s">
        <v>14</v>
      </c>
    </row>
    <row r="602" spans="2:18" ht="14.25">
      <c r="B602" s="91" t="s">
        <v>553</v>
      </c>
      <c r="C602" s="92"/>
      <c r="D602" s="92"/>
      <c r="E602" s="92"/>
      <c r="F602" s="92"/>
      <c r="G602" s="92"/>
      <c r="H602" s="92"/>
      <c r="I602" s="92"/>
      <c r="J602" s="92"/>
      <c r="K602" s="92"/>
      <c r="L602" s="93"/>
      <c r="M602" s="120">
        <v>1609</v>
      </c>
      <c r="N602" s="217"/>
      <c r="O602" s="218"/>
      <c r="P602" s="218"/>
      <c r="Q602" s="219"/>
      <c r="R602" s="142" t="s">
        <v>14</v>
      </c>
    </row>
    <row r="603" spans="2:18" ht="14.25">
      <c r="B603" s="91" t="s">
        <v>496</v>
      </c>
      <c r="C603" s="92"/>
      <c r="D603" s="92"/>
      <c r="E603" s="92"/>
      <c r="F603" s="92"/>
      <c r="G603" s="92"/>
      <c r="H603" s="92"/>
      <c r="I603" s="92"/>
      <c r="J603" s="92"/>
      <c r="K603" s="92"/>
      <c r="L603" s="93"/>
      <c r="M603" s="120">
        <v>1610</v>
      </c>
      <c r="N603" s="217">
        <f>+SUM(N592:$Q$602)</f>
        <v>0</v>
      </c>
      <c r="O603" s="218"/>
      <c r="P603" s="218"/>
      <c r="Q603" s="219"/>
      <c r="R603" s="142" t="s">
        <v>50</v>
      </c>
    </row>
    <row r="604" spans="2:18" ht="14.25">
      <c r="B604" s="91" t="s">
        <v>497</v>
      </c>
      <c r="C604" s="92"/>
      <c r="D604" s="92"/>
      <c r="E604" s="92"/>
      <c r="F604" s="92"/>
      <c r="G604" s="92"/>
      <c r="H604" s="92"/>
      <c r="I604" s="92"/>
      <c r="J604" s="92"/>
      <c r="K604" s="92"/>
      <c r="L604" s="93"/>
      <c r="M604" s="120">
        <v>1611</v>
      </c>
      <c r="N604" s="217"/>
      <c r="O604" s="218"/>
      <c r="P604" s="218"/>
      <c r="Q604" s="219"/>
      <c r="R604" s="142" t="s">
        <v>45</v>
      </c>
    </row>
    <row r="605" spans="2:18" ht="14.25">
      <c r="B605" s="91" t="s">
        <v>498</v>
      </c>
      <c r="C605" s="92"/>
      <c r="D605" s="92"/>
      <c r="E605" s="92"/>
      <c r="F605" s="92"/>
      <c r="G605" s="92"/>
      <c r="H605" s="92"/>
      <c r="I605" s="92"/>
      <c r="J605" s="92"/>
      <c r="K605" s="92"/>
      <c r="L605" s="93"/>
      <c r="M605" s="120">
        <v>1612</v>
      </c>
      <c r="N605" s="217"/>
      <c r="O605" s="218"/>
      <c r="P605" s="218"/>
      <c r="Q605" s="219"/>
      <c r="R605" s="142" t="s">
        <v>45</v>
      </c>
    </row>
    <row r="606" spans="2:18" ht="14.25">
      <c r="B606" s="91" t="s">
        <v>499</v>
      </c>
      <c r="C606" s="92"/>
      <c r="D606" s="92"/>
      <c r="E606" s="92"/>
      <c r="F606" s="92"/>
      <c r="G606" s="92"/>
      <c r="H606" s="92"/>
      <c r="I606" s="92"/>
      <c r="J606" s="92"/>
      <c r="K606" s="92"/>
      <c r="L606" s="93"/>
      <c r="M606" s="120">
        <v>1613</v>
      </c>
      <c r="N606" s="217"/>
      <c r="O606" s="218"/>
      <c r="P606" s="218"/>
      <c r="Q606" s="219"/>
      <c r="R606" s="142" t="s">
        <v>45</v>
      </c>
    </row>
    <row r="607" spans="2:18" ht="14.25">
      <c r="B607" s="91" t="s">
        <v>500</v>
      </c>
      <c r="C607" s="92"/>
      <c r="D607" s="92"/>
      <c r="E607" s="92"/>
      <c r="F607" s="92"/>
      <c r="G607" s="92"/>
      <c r="H607" s="92"/>
      <c r="I607" s="92"/>
      <c r="J607" s="92"/>
      <c r="K607" s="92"/>
      <c r="L607" s="93"/>
      <c r="M607" s="120">
        <v>1614</v>
      </c>
      <c r="N607" s="217"/>
      <c r="O607" s="218"/>
      <c r="P607" s="218"/>
      <c r="Q607" s="219"/>
      <c r="R607" s="142" t="s">
        <v>45</v>
      </c>
    </row>
    <row r="608" spans="2:18" ht="14.25">
      <c r="B608" s="91" t="s">
        <v>501</v>
      </c>
      <c r="C608" s="92"/>
      <c r="D608" s="92"/>
      <c r="E608" s="92"/>
      <c r="F608" s="92"/>
      <c r="G608" s="92"/>
      <c r="H608" s="92"/>
      <c r="I608" s="92"/>
      <c r="J608" s="92"/>
      <c r="K608" s="92"/>
      <c r="L608" s="93"/>
      <c r="M608" s="120">
        <v>1820</v>
      </c>
      <c r="N608" s="217"/>
      <c r="O608" s="218"/>
      <c r="P608" s="218"/>
      <c r="Q608" s="219"/>
      <c r="R608" s="142" t="s">
        <v>45</v>
      </c>
    </row>
    <row r="609" spans="1:18" ht="14.25">
      <c r="B609" s="91" t="s">
        <v>502</v>
      </c>
      <c r="C609" s="92"/>
      <c r="D609" s="92"/>
      <c r="E609" s="92"/>
      <c r="F609" s="92"/>
      <c r="G609" s="92"/>
      <c r="H609" s="92"/>
      <c r="I609" s="92"/>
      <c r="J609" s="92"/>
      <c r="K609" s="92"/>
      <c r="L609" s="93"/>
      <c r="M609" s="120">
        <v>1615</v>
      </c>
      <c r="N609" s="217"/>
      <c r="O609" s="218"/>
      <c r="P609" s="218"/>
      <c r="Q609" s="219"/>
      <c r="R609" s="77" t="s">
        <v>45</v>
      </c>
    </row>
    <row r="610" spans="1:18" ht="14.25">
      <c r="B610" s="91" t="s">
        <v>503</v>
      </c>
      <c r="C610" s="92"/>
      <c r="D610" s="92"/>
      <c r="E610" s="92"/>
      <c r="F610" s="92"/>
      <c r="G610" s="92"/>
      <c r="H610" s="92"/>
      <c r="I610" s="92"/>
      <c r="J610" s="92"/>
      <c r="K610" s="92"/>
      <c r="L610" s="93"/>
      <c r="M610" s="120">
        <v>1616</v>
      </c>
      <c r="N610" s="217"/>
      <c r="O610" s="218"/>
      <c r="P610" s="218"/>
      <c r="Q610" s="219"/>
      <c r="R610" s="77" t="s">
        <v>45</v>
      </c>
    </row>
    <row r="611" spans="1:18" ht="14.25">
      <c r="B611" s="91" t="s">
        <v>504</v>
      </c>
      <c r="C611" s="92"/>
      <c r="D611" s="92"/>
      <c r="E611" s="92"/>
      <c r="F611" s="92"/>
      <c r="G611" s="92"/>
      <c r="H611" s="92"/>
      <c r="I611" s="92"/>
      <c r="J611" s="92"/>
      <c r="K611" s="92"/>
      <c r="L611" s="93"/>
      <c r="M611" s="120">
        <v>1617</v>
      </c>
      <c r="N611" s="217"/>
      <c r="O611" s="218"/>
      <c r="P611" s="218"/>
      <c r="Q611" s="219"/>
      <c r="R611" s="77" t="s">
        <v>45</v>
      </c>
    </row>
    <row r="612" spans="1:18" ht="14.25">
      <c r="B612" s="91" t="s">
        <v>505</v>
      </c>
      <c r="C612" s="92"/>
      <c r="D612" s="92"/>
      <c r="E612" s="92"/>
      <c r="F612" s="92"/>
      <c r="G612" s="92"/>
      <c r="H612" s="92"/>
      <c r="I612" s="92"/>
      <c r="J612" s="92"/>
      <c r="K612" s="92"/>
      <c r="L612" s="93"/>
      <c r="M612" s="120">
        <v>1618</v>
      </c>
      <c r="N612" s="217"/>
      <c r="O612" s="218"/>
      <c r="P612" s="218"/>
      <c r="Q612" s="219"/>
      <c r="R612" s="77" t="s">
        <v>45</v>
      </c>
    </row>
    <row r="613" spans="1:18" ht="14.25">
      <c r="B613" s="91" t="s">
        <v>506</v>
      </c>
      <c r="C613" s="92"/>
      <c r="D613" s="92"/>
      <c r="E613" s="92"/>
      <c r="F613" s="92"/>
      <c r="G613" s="92"/>
      <c r="H613" s="92"/>
      <c r="I613" s="92"/>
      <c r="J613" s="92"/>
      <c r="K613" s="92"/>
      <c r="L613" s="93"/>
      <c r="M613" s="120">
        <v>1620</v>
      </c>
      <c r="N613" s="217"/>
      <c r="O613" s="218"/>
      <c r="P613" s="218"/>
      <c r="Q613" s="219"/>
      <c r="R613" s="77" t="s">
        <v>45</v>
      </c>
    </row>
    <row r="614" spans="1:18" ht="14.25">
      <c r="B614" s="91" t="s">
        <v>507</v>
      </c>
      <c r="C614" s="92"/>
      <c r="D614" s="92"/>
      <c r="E614" s="92"/>
      <c r="F614" s="92"/>
      <c r="G614" s="92"/>
      <c r="H614" s="92"/>
      <c r="I614" s="92"/>
      <c r="J614" s="92"/>
      <c r="K614" s="92"/>
      <c r="L614" s="93"/>
      <c r="M614" s="120">
        <v>1621</v>
      </c>
      <c r="N614" s="217"/>
      <c r="O614" s="218"/>
      <c r="P614" s="218"/>
      <c r="Q614" s="219"/>
      <c r="R614" s="77" t="s">
        <v>45</v>
      </c>
    </row>
    <row r="615" spans="1:18" ht="14.25">
      <c r="B615" s="91" t="s">
        <v>509</v>
      </c>
      <c r="C615" s="92"/>
      <c r="D615" s="92"/>
      <c r="E615" s="92"/>
      <c r="F615" s="92"/>
      <c r="G615" s="92"/>
      <c r="H615" s="92"/>
      <c r="I615" s="92"/>
      <c r="J615" s="92"/>
      <c r="K615" s="92"/>
      <c r="L615" s="93"/>
      <c r="M615" s="120">
        <v>1622</v>
      </c>
      <c r="N615" s="217"/>
      <c r="O615" s="218"/>
      <c r="P615" s="218"/>
      <c r="Q615" s="219"/>
      <c r="R615" s="77" t="s">
        <v>45</v>
      </c>
    </row>
    <row r="616" spans="1:18" ht="14.25">
      <c r="B616" s="91" t="s">
        <v>512</v>
      </c>
      <c r="C616" s="92"/>
      <c r="D616" s="92"/>
      <c r="E616" s="92"/>
      <c r="F616" s="92"/>
      <c r="G616" s="92"/>
      <c r="H616" s="92"/>
      <c r="I616" s="92"/>
      <c r="J616" s="92"/>
      <c r="K616" s="92"/>
      <c r="L616" s="93"/>
      <c r="M616" s="120">
        <v>1624</v>
      </c>
      <c r="N616" s="217"/>
      <c r="O616" s="218"/>
      <c r="P616" s="218"/>
      <c r="Q616" s="219"/>
      <c r="R616" s="77" t="s">
        <v>45</v>
      </c>
    </row>
    <row r="617" spans="1:18" ht="14.25">
      <c r="B617" s="91" t="s">
        <v>513</v>
      </c>
      <c r="C617" s="92"/>
      <c r="D617" s="92"/>
      <c r="E617" s="92"/>
      <c r="F617" s="92"/>
      <c r="G617" s="92"/>
      <c r="H617" s="92"/>
      <c r="I617" s="92"/>
      <c r="J617" s="92"/>
      <c r="K617" s="92"/>
      <c r="L617" s="93"/>
      <c r="M617" s="120">
        <v>1625</v>
      </c>
      <c r="N617" s="217"/>
      <c r="O617" s="218"/>
      <c r="P617" s="218"/>
      <c r="Q617" s="219"/>
      <c r="R617" s="77" t="s">
        <v>45</v>
      </c>
    </row>
    <row r="618" spans="1:18" ht="14.25">
      <c r="B618" s="91" t="s">
        <v>514</v>
      </c>
      <c r="C618" s="92"/>
      <c r="D618" s="92"/>
      <c r="E618" s="92"/>
      <c r="F618" s="92"/>
      <c r="G618" s="92"/>
      <c r="H618" s="92"/>
      <c r="I618" s="92"/>
      <c r="J618" s="92"/>
      <c r="K618" s="92"/>
      <c r="L618" s="93"/>
      <c r="M618" s="120">
        <v>1626</v>
      </c>
      <c r="N618" s="217"/>
      <c r="O618" s="218"/>
      <c r="P618" s="218"/>
      <c r="Q618" s="219"/>
      <c r="R618" s="77" t="s">
        <v>45</v>
      </c>
    </row>
    <row r="619" spans="1:18" ht="14.25">
      <c r="B619" s="91" t="s">
        <v>515</v>
      </c>
      <c r="C619" s="92"/>
      <c r="D619" s="92"/>
      <c r="E619" s="92"/>
      <c r="F619" s="92"/>
      <c r="G619" s="92"/>
      <c r="H619" s="92"/>
      <c r="I619" s="92"/>
      <c r="J619" s="92"/>
      <c r="K619" s="92"/>
      <c r="L619" s="93"/>
      <c r="M619" s="120">
        <v>1627</v>
      </c>
      <c r="N619" s="217"/>
      <c r="O619" s="218"/>
      <c r="P619" s="218"/>
      <c r="Q619" s="219"/>
      <c r="R619" s="77" t="s">
        <v>45</v>
      </c>
    </row>
    <row r="620" spans="1:18" ht="14.25">
      <c r="B620" s="91" t="s">
        <v>516</v>
      </c>
      <c r="C620" s="92"/>
      <c r="D620" s="92"/>
      <c r="E620" s="92"/>
      <c r="F620" s="92"/>
      <c r="G620" s="92"/>
      <c r="H620" s="92"/>
      <c r="I620" s="92"/>
      <c r="J620" s="92"/>
      <c r="K620" s="92"/>
      <c r="L620" s="93"/>
      <c r="M620" s="120">
        <v>1628</v>
      </c>
      <c r="N620" s="217"/>
      <c r="O620" s="218"/>
      <c r="P620" s="218"/>
      <c r="Q620" s="219"/>
      <c r="R620" s="77" t="s">
        <v>45</v>
      </c>
    </row>
    <row r="621" spans="1:18" ht="14.25">
      <c r="B621" s="134" t="s">
        <v>410</v>
      </c>
      <c r="C621" s="135"/>
      <c r="D621" s="135"/>
      <c r="E621" s="135"/>
      <c r="F621" s="135"/>
      <c r="G621" s="135"/>
      <c r="H621" s="135"/>
      <c r="I621" s="135"/>
      <c r="J621" s="135"/>
      <c r="K621" s="135"/>
      <c r="L621" s="136"/>
      <c r="M621" s="163">
        <v>1909</v>
      </c>
      <c r="N621" s="232"/>
      <c r="O621" s="233"/>
      <c r="P621" s="233"/>
      <c r="Q621" s="234"/>
      <c r="R621" s="77" t="s">
        <v>45</v>
      </c>
    </row>
    <row r="622" spans="1:18" ht="14.25">
      <c r="B622" s="91" t="s">
        <v>517</v>
      </c>
      <c r="C622" s="92"/>
      <c r="D622" s="92"/>
      <c r="E622" s="92"/>
      <c r="F622" s="92"/>
      <c r="G622" s="92"/>
      <c r="H622" s="92"/>
      <c r="I622" s="92"/>
      <c r="J622" s="92"/>
      <c r="K622" s="92"/>
      <c r="L622" s="93"/>
      <c r="M622" s="120">
        <v>1629</v>
      </c>
      <c r="N622" s="217">
        <f>+SUM(N604:$Q$621)</f>
        <v>0</v>
      </c>
      <c r="O622" s="218"/>
      <c r="P622" s="218"/>
      <c r="Q622" s="219"/>
      <c r="R622" s="77" t="s">
        <v>50</v>
      </c>
    </row>
    <row r="623" spans="1:18" ht="14.25">
      <c r="B623" s="91" t="s">
        <v>554</v>
      </c>
      <c r="C623" s="92"/>
      <c r="D623" s="92"/>
      <c r="E623" s="92"/>
      <c r="F623" s="92"/>
      <c r="G623" s="92"/>
      <c r="H623" s="92"/>
      <c r="I623" s="92"/>
      <c r="J623" s="92"/>
      <c r="K623" s="92"/>
      <c r="L623" s="93"/>
      <c r="M623" s="120">
        <v>1630</v>
      </c>
      <c r="N623" s="217">
        <f>+N603-$N$622</f>
        <v>0</v>
      </c>
      <c r="O623" s="218"/>
      <c r="P623" s="218"/>
      <c r="Q623" s="219"/>
      <c r="R623" s="77" t="s">
        <v>50</v>
      </c>
    </row>
    <row r="624" spans="1:18">
      <c r="A624" s="9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</row>
    <row r="625" spans="1:18">
      <c r="A625" s="9"/>
      <c r="B625" s="226" t="s">
        <v>555</v>
      </c>
      <c r="C625" s="227"/>
      <c r="D625" s="227"/>
      <c r="E625" s="227"/>
      <c r="F625" s="227"/>
      <c r="G625" s="227"/>
      <c r="H625" s="227"/>
      <c r="I625" s="227"/>
      <c r="J625" s="227"/>
      <c r="K625" s="227"/>
      <c r="L625" s="227"/>
      <c r="M625" s="227"/>
      <c r="N625" s="227"/>
      <c r="O625" s="227"/>
      <c r="P625" s="227"/>
      <c r="Q625" s="227"/>
      <c r="R625" s="228"/>
    </row>
    <row r="626" spans="1:18">
      <c r="A626" s="9"/>
      <c r="B626" s="229"/>
      <c r="C626" s="230"/>
      <c r="D626" s="230"/>
      <c r="E626" s="230"/>
      <c r="F626" s="230"/>
      <c r="G626" s="230"/>
      <c r="H626" s="230"/>
      <c r="I626" s="230"/>
      <c r="J626" s="230"/>
      <c r="K626" s="230"/>
      <c r="L626" s="230"/>
      <c r="M626" s="230"/>
      <c r="N626" s="230"/>
      <c r="O626" s="230"/>
      <c r="P626" s="230"/>
      <c r="Q626" s="230"/>
      <c r="R626" s="231"/>
    </row>
    <row r="627" spans="1:18" ht="14.25">
      <c r="B627" s="91" t="s">
        <v>528</v>
      </c>
      <c r="C627" s="92"/>
      <c r="D627" s="92"/>
      <c r="E627" s="92"/>
      <c r="F627" s="92"/>
      <c r="G627" s="92"/>
      <c r="H627" s="92"/>
      <c r="I627" s="92"/>
      <c r="J627" s="92"/>
      <c r="K627" s="92"/>
      <c r="L627" s="93"/>
      <c r="M627" s="119">
        <v>1580</v>
      </c>
      <c r="N627" s="217"/>
      <c r="O627" s="218"/>
      <c r="P627" s="218"/>
      <c r="Q627" s="219"/>
      <c r="R627" s="141" t="s">
        <v>14</v>
      </c>
    </row>
    <row r="628" spans="1:18" ht="14.25">
      <c r="B628" s="91" t="s">
        <v>529</v>
      </c>
      <c r="C628" s="92"/>
      <c r="D628" s="92"/>
      <c r="E628" s="92"/>
      <c r="F628" s="92"/>
      <c r="G628" s="92"/>
      <c r="H628" s="92"/>
      <c r="I628" s="92"/>
      <c r="J628" s="92"/>
      <c r="K628" s="92"/>
      <c r="L628" s="93"/>
      <c r="M628" s="120">
        <v>1582</v>
      </c>
      <c r="N628" s="217"/>
      <c r="O628" s="218"/>
      <c r="P628" s="218"/>
      <c r="Q628" s="219"/>
      <c r="R628" s="142" t="s">
        <v>45</v>
      </c>
    </row>
    <row r="629" spans="1:18" ht="14.25">
      <c r="B629" s="91" t="s">
        <v>530</v>
      </c>
      <c r="C629" s="92"/>
      <c r="D629" s="92"/>
      <c r="E629" s="92"/>
      <c r="F629" s="92"/>
      <c r="G629" s="92"/>
      <c r="H629" s="92"/>
      <c r="I629" s="92"/>
      <c r="J629" s="92"/>
      <c r="K629" s="92"/>
      <c r="L629" s="93"/>
      <c r="M629" s="120">
        <v>1573</v>
      </c>
      <c r="N629" s="217"/>
      <c r="O629" s="218"/>
      <c r="P629" s="218"/>
      <c r="Q629" s="219"/>
      <c r="R629" s="142" t="s">
        <v>14</v>
      </c>
    </row>
    <row r="630" spans="1:18" ht="14.25">
      <c r="B630" s="91" t="s">
        <v>531</v>
      </c>
      <c r="C630" s="92"/>
      <c r="D630" s="92"/>
      <c r="E630" s="92"/>
      <c r="F630" s="92"/>
      <c r="G630" s="92"/>
      <c r="H630" s="92"/>
      <c r="I630" s="92"/>
      <c r="J630" s="92"/>
      <c r="K630" s="92"/>
      <c r="L630" s="93"/>
      <c r="M630" s="120">
        <v>1574</v>
      </c>
      <c r="N630" s="217"/>
      <c r="O630" s="218"/>
      <c r="P630" s="218"/>
      <c r="Q630" s="219"/>
      <c r="R630" s="142" t="s">
        <v>14</v>
      </c>
    </row>
    <row r="631" spans="1:18" ht="14.25">
      <c r="B631" s="91" t="s">
        <v>532</v>
      </c>
      <c r="C631" s="92"/>
      <c r="D631" s="92"/>
      <c r="E631" s="92"/>
      <c r="F631" s="92"/>
      <c r="G631" s="92"/>
      <c r="H631" s="92"/>
      <c r="I631" s="92"/>
      <c r="J631" s="92"/>
      <c r="K631" s="92"/>
      <c r="L631" s="93"/>
      <c r="M631" s="120">
        <v>1575</v>
      </c>
      <c r="N631" s="217"/>
      <c r="O631" s="218"/>
      <c r="P631" s="218"/>
      <c r="Q631" s="219"/>
      <c r="R631" s="142" t="s">
        <v>45</v>
      </c>
    </row>
    <row r="632" spans="1:18" ht="14.25">
      <c r="B632" s="91" t="s">
        <v>556</v>
      </c>
      <c r="C632" s="92"/>
      <c r="D632" s="92"/>
      <c r="E632" s="92"/>
      <c r="F632" s="92"/>
      <c r="G632" s="92"/>
      <c r="H632" s="92"/>
      <c r="I632" s="92"/>
      <c r="J632" s="92"/>
      <c r="K632" s="92"/>
      <c r="L632" s="93"/>
      <c r="M632" s="120">
        <v>1712</v>
      </c>
      <c r="N632" s="217"/>
      <c r="O632" s="218"/>
      <c r="P632" s="218"/>
      <c r="Q632" s="219"/>
      <c r="R632" s="142" t="s">
        <v>14</v>
      </c>
    </row>
    <row r="633" spans="1:18" ht="14.25">
      <c r="B633" s="91" t="s">
        <v>420</v>
      </c>
      <c r="C633" s="92"/>
      <c r="D633" s="92"/>
      <c r="E633" s="92"/>
      <c r="F633" s="92"/>
      <c r="G633" s="92"/>
      <c r="H633" s="92"/>
      <c r="I633" s="92"/>
      <c r="J633" s="92"/>
      <c r="K633" s="92"/>
      <c r="L633" s="93"/>
      <c r="M633" s="120">
        <v>1713</v>
      </c>
      <c r="N633" s="217"/>
      <c r="O633" s="218"/>
      <c r="P633" s="218"/>
      <c r="Q633" s="219"/>
      <c r="R633" s="142" t="s">
        <v>45</v>
      </c>
    </row>
    <row r="634" spans="1:18" ht="14.25">
      <c r="B634" s="91" t="s">
        <v>515</v>
      </c>
      <c r="C634" s="92"/>
      <c r="D634" s="92"/>
      <c r="E634" s="92"/>
      <c r="F634" s="92"/>
      <c r="G634" s="92"/>
      <c r="H634" s="92"/>
      <c r="I634" s="92"/>
      <c r="J634" s="92"/>
      <c r="K634" s="92"/>
      <c r="L634" s="93"/>
      <c r="M634" s="120">
        <v>1714</v>
      </c>
      <c r="N634" s="217"/>
      <c r="O634" s="218"/>
      <c r="P634" s="218"/>
      <c r="Q634" s="219"/>
      <c r="R634" s="142" t="s">
        <v>14</v>
      </c>
    </row>
    <row r="635" spans="1:18" ht="14.25">
      <c r="B635" s="91" t="s">
        <v>536</v>
      </c>
      <c r="C635" s="92"/>
      <c r="D635" s="92"/>
      <c r="E635" s="92"/>
      <c r="F635" s="92"/>
      <c r="G635" s="92"/>
      <c r="H635" s="92"/>
      <c r="I635" s="92"/>
      <c r="J635" s="92"/>
      <c r="K635" s="92"/>
      <c r="L635" s="93"/>
      <c r="M635" s="120">
        <v>1576</v>
      </c>
      <c r="N635" s="217"/>
      <c r="O635" s="218"/>
      <c r="P635" s="218"/>
      <c r="Q635" s="219"/>
      <c r="R635" s="142" t="s">
        <v>45</v>
      </c>
    </row>
    <row r="636" spans="1:18" ht="14.25">
      <c r="B636" s="91" t="s">
        <v>552</v>
      </c>
      <c r="C636" s="92"/>
      <c r="D636" s="92"/>
      <c r="E636" s="92"/>
      <c r="F636" s="92"/>
      <c r="G636" s="92"/>
      <c r="H636" s="92"/>
      <c r="I636" s="92"/>
      <c r="J636" s="92"/>
      <c r="K636" s="92"/>
      <c r="L636" s="93"/>
      <c r="M636" s="120">
        <v>1715</v>
      </c>
      <c r="N636" s="217"/>
      <c r="O636" s="218"/>
      <c r="P636" s="218"/>
      <c r="Q636" s="219"/>
      <c r="R636" s="142" t="s">
        <v>45</v>
      </c>
    </row>
    <row r="637" spans="1:18" ht="14.25">
      <c r="B637" s="91" t="s">
        <v>557</v>
      </c>
      <c r="C637" s="92"/>
      <c r="D637" s="92"/>
      <c r="E637" s="92"/>
      <c r="F637" s="92"/>
      <c r="G637" s="92"/>
      <c r="H637" s="92"/>
      <c r="I637" s="92"/>
      <c r="J637" s="92"/>
      <c r="K637" s="92"/>
      <c r="L637" s="93"/>
      <c r="M637" s="120">
        <v>1577</v>
      </c>
      <c r="N637" s="217"/>
      <c r="O637" s="218"/>
      <c r="P637" s="218"/>
      <c r="Q637" s="219"/>
      <c r="R637" s="142" t="s">
        <v>45</v>
      </c>
    </row>
    <row r="638" spans="1:18" ht="14.25">
      <c r="B638" s="91" t="s">
        <v>553</v>
      </c>
      <c r="C638" s="92"/>
      <c r="D638" s="92"/>
      <c r="E638" s="92"/>
      <c r="F638" s="92"/>
      <c r="G638" s="92"/>
      <c r="H638" s="92"/>
      <c r="I638" s="92"/>
      <c r="J638" s="92"/>
      <c r="K638" s="92"/>
      <c r="L638" s="93"/>
      <c r="M638" s="120">
        <v>1716</v>
      </c>
      <c r="N638" s="217"/>
      <c r="O638" s="218"/>
      <c r="P638" s="218"/>
      <c r="Q638" s="219"/>
      <c r="R638" s="142" t="s">
        <v>45</v>
      </c>
    </row>
    <row r="639" spans="1:18" ht="14.25">
      <c r="B639" s="91" t="s">
        <v>558</v>
      </c>
      <c r="C639" s="92"/>
      <c r="D639" s="92"/>
      <c r="E639" s="92"/>
      <c r="F639" s="92"/>
      <c r="G639" s="92"/>
      <c r="H639" s="92"/>
      <c r="I639" s="92"/>
      <c r="J639" s="92"/>
      <c r="K639" s="92"/>
      <c r="L639" s="93"/>
      <c r="M639" s="120">
        <v>1578</v>
      </c>
      <c r="N639" s="217"/>
      <c r="O639" s="218"/>
      <c r="P639" s="218"/>
      <c r="Q639" s="219"/>
      <c r="R639" s="142" t="s">
        <v>45</v>
      </c>
    </row>
    <row r="640" spans="1:18" ht="14.25">
      <c r="B640" s="91" t="s">
        <v>447</v>
      </c>
      <c r="C640" s="92"/>
      <c r="D640" s="92"/>
      <c r="E640" s="92"/>
      <c r="F640" s="92"/>
      <c r="G640" s="92"/>
      <c r="H640" s="92"/>
      <c r="I640" s="92"/>
      <c r="J640" s="92"/>
      <c r="K640" s="92"/>
      <c r="L640" s="93"/>
      <c r="M640" s="120">
        <v>1584</v>
      </c>
      <c r="N640" s="217"/>
      <c r="O640" s="218"/>
      <c r="P640" s="218"/>
      <c r="Q640" s="219"/>
      <c r="R640" s="142" t="s">
        <v>14</v>
      </c>
    </row>
    <row r="641" spans="1:80" ht="14.25">
      <c r="B641" s="91" t="s">
        <v>448</v>
      </c>
      <c r="C641" s="92"/>
      <c r="D641" s="92"/>
      <c r="E641" s="92"/>
      <c r="F641" s="92"/>
      <c r="G641" s="92"/>
      <c r="H641" s="92"/>
      <c r="I641" s="92"/>
      <c r="J641" s="92"/>
      <c r="K641" s="92"/>
      <c r="L641" s="93"/>
      <c r="M641" s="120">
        <v>1585</v>
      </c>
      <c r="N641" s="217"/>
      <c r="O641" s="218"/>
      <c r="P641" s="218"/>
      <c r="Q641" s="219"/>
      <c r="R641" s="142" t="s">
        <v>45</v>
      </c>
    </row>
    <row r="642" spans="1:80" ht="14.25">
      <c r="B642" s="91" t="s">
        <v>539</v>
      </c>
      <c r="C642" s="92"/>
      <c r="D642" s="92"/>
      <c r="E642" s="92"/>
      <c r="F642" s="92"/>
      <c r="G642" s="92"/>
      <c r="H642" s="92"/>
      <c r="I642" s="92"/>
      <c r="J642" s="92"/>
      <c r="K642" s="92"/>
      <c r="L642" s="93"/>
      <c r="M642" s="120">
        <v>1581</v>
      </c>
      <c r="N642" s="217">
        <f>+IF((+$N$627+$N$629+$N$630+$N$632+$N$634+$N$640-$N$628-$N$631-$N$633-$N$635-$N$636-$N$637-$N$638-$N$639-$N$641)&gt;0,(+$N$627+$N$629+$N$630+$N$632+$N$634+$N$640-$N$628-$N$631-$N$633-$N$635-$N$636-$N$637-$N$638-$N$639-$N$641),0)</f>
        <v>0</v>
      </c>
      <c r="O642" s="218"/>
      <c r="P642" s="218"/>
      <c r="Q642" s="219"/>
      <c r="R642" s="142" t="s">
        <v>50</v>
      </c>
    </row>
    <row r="643" spans="1:80" ht="14.25">
      <c r="B643" s="91" t="s">
        <v>540</v>
      </c>
      <c r="C643" s="92"/>
      <c r="D643" s="92"/>
      <c r="E643" s="92"/>
      <c r="F643" s="92"/>
      <c r="G643" s="92"/>
      <c r="H643" s="92"/>
      <c r="I643" s="92"/>
      <c r="J643" s="92"/>
      <c r="K643" s="92"/>
      <c r="L643" s="93"/>
      <c r="M643" s="120">
        <v>1583</v>
      </c>
      <c r="N643" s="217">
        <f>-IF((+$N$627+$N$629+$N$630+$N$632+$N$634+$N$640-$N$628-$N$631-$N$633-$N$635-$N$636-$N$637-$N$638-$N$639-$N$641)&lt;0,(+$N$627+$N$629+$N$630+$N$632+$N$634+$N$640-$N$628-$N$631-$N$633-$N$635-$N$636-$N$637-$N$638-$N$639-$N$641),0)</f>
        <v>0</v>
      </c>
      <c r="O643" s="218"/>
      <c r="P643" s="218"/>
      <c r="Q643" s="219"/>
      <c r="R643" s="142" t="s">
        <v>50</v>
      </c>
    </row>
    <row r="644" spans="1:80">
      <c r="A644" s="9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</row>
    <row r="645" spans="1:80">
      <c r="A645" s="9"/>
      <c r="B645" s="226" t="s">
        <v>559</v>
      </c>
      <c r="C645" s="227"/>
      <c r="D645" s="227"/>
      <c r="E645" s="227"/>
      <c r="F645" s="227"/>
      <c r="G645" s="227"/>
      <c r="H645" s="227"/>
      <c r="I645" s="227"/>
      <c r="J645" s="227"/>
      <c r="K645" s="227"/>
      <c r="L645" s="227"/>
      <c r="M645" s="227"/>
      <c r="N645" s="227"/>
      <c r="O645" s="227"/>
      <c r="P645" s="227"/>
      <c r="Q645" s="227"/>
      <c r="R645" s="227"/>
      <c r="S645" s="227"/>
      <c r="T645" s="227"/>
      <c r="U645" s="227"/>
      <c r="V645" s="227"/>
      <c r="W645" s="228"/>
    </row>
    <row r="646" spans="1:80">
      <c r="A646" s="9"/>
      <c r="B646" s="229"/>
      <c r="C646" s="230"/>
      <c r="D646" s="230"/>
      <c r="E646" s="230"/>
      <c r="F646" s="230"/>
      <c r="G646" s="230"/>
      <c r="H646" s="230"/>
      <c r="I646" s="230"/>
      <c r="J646" s="230"/>
      <c r="K646" s="230"/>
      <c r="L646" s="230"/>
      <c r="M646" s="230"/>
      <c r="N646" s="230"/>
      <c r="O646" s="230"/>
      <c r="P646" s="230"/>
      <c r="Q646" s="230"/>
      <c r="R646" s="230"/>
      <c r="S646" s="230"/>
      <c r="T646" s="230"/>
      <c r="U646" s="230"/>
      <c r="V646" s="230"/>
      <c r="W646" s="231"/>
    </row>
    <row r="647" spans="1:80" ht="14.25">
      <c r="B647" s="164" t="s">
        <v>560</v>
      </c>
      <c r="C647" s="165"/>
      <c r="D647" s="165"/>
      <c r="E647" s="165"/>
      <c r="F647" s="165"/>
      <c r="G647" s="165"/>
      <c r="H647" s="165"/>
      <c r="I647" s="165"/>
      <c r="J647" s="165"/>
      <c r="K647" s="165"/>
      <c r="L647" s="165"/>
      <c r="M647" s="119">
        <v>1784</v>
      </c>
      <c r="N647" s="217"/>
      <c r="O647" s="218"/>
      <c r="P647" s="218"/>
      <c r="Q647" s="219"/>
      <c r="R647" s="165"/>
      <c r="S647" s="165"/>
      <c r="T647" s="165"/>
      <c r="U647" s="165"/>
      <c r="V647" s="166"/>
      <c r="W647" s="167"/>
    </row>
    <row r="648" spans="1:80">
      <c r="B648" s="91" t="s">
        <v>561</v>
      </c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223" t="s">
        <v>562</v>
      </c>
      <c r="N648" s="224"/>
      <c r="O648" s="224"/>
      <c r="P648" s="224"/>
      <c r="Q648" s="225"/>
      <c r="R648" s="223" t="s">
        <v>563</v>
      </c>
      <c r="S648" s="224"/>
      <c r="T648" s="224"/>
      <c r="U648" s="224"/>
      <c r="V648" s="225"/>
      <c r="W648" s="167"/>
    </row>
    <row r="649" spans="1:80" ht="14.25">
      <c r="B649" s="91" t="s">
        <v>564</v>
      </c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120">
        <v>1785</v>
      </c>
      <c r="N649" s="217"/>
      <c r="O649" s="218"/>
      <c r="P649" s="218"/>
      <c r="Q649" s="219"/>
      <c r="R649" s="120">
        <v>1801</v>
      </c>
      <c r="S649" s="217"/>
      <c r="T649" s="218"/>
      <c r="U649" s="218"/>
      <c r="V649" s="219"/>
      <c r="W649" s="167"/>
    </row>
    <row r="650" spans="1:80" ht="14.25">
      <c r="B650" s="91" t="s">
        <v>565</v>
      </c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120">
        <v>1798</v>
      </c>
      <c r="N650" s="217"/>
      <c r="O650" s="218"/>
      <c r="P650" s="218"/>
      <c r="Q650" s="219"/>
      <c r="R650" s="120">
        <v>1799</v>
      </c>
      <c r="S650" s="217"/>
      <c r="T650" s="218"/>
      <c r="U650" s="218"/>
      <c r="V650" s="219"/>
      <c r="W650" s="156" t="s">
        <v>14</v>
      </c>
    </row>
    <row r="651" spans="1:80" s="170" customFormat="1" ht="14.25">
      <c r="A651" s="168"/>
      <c r="B651" s="91" t="s">
        <v>566</v>
      </c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120">
        <v>1786</v>
      </c>
      <c r="N651" s="217"/>
      <c r="O651" s="218"/>
      <c r="P651" s="218"/>
      <c r="Q651" s="219"/>
      <c r="R651" s="120">
        <v>1802</v>
      </c>
      <c r="S651" s="217"/>
      <c r="T651" s="218"/>
      <c r="U651" s="218"/>
      <c r="V651" s="219"/>
      <c r="W651" s="169" t="s">
        <v>14</v>
      </c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</row>
    <row r="652" spans="1:80">
      <c r="B652" s="220" t="s">
        <v>567</v>
      </c>
      <c r="C652" s="221"/>
      <c r="D652" s="221"/>
      <c r="E652" s="221"/>
      <c r="F652" s="221"/>
      <c r="G652" s="221"/>
      <c r="H652" s="221"/>
      <c r="I652" s="221"/>
      <c r="J652" s="221"/>
      <c r="K652" s="221"/>
      <c r="L652" s="221"/>
      <c r="M652" s="221"/>
      <c r="N652" s="221"/>
      <c r="O652" s="221"/>
      <c r="P652" s="221"/>
      <c r="Q652" s="221"/>
      <c r="R652" s="221"/>
      <c r="S652" s="221"/>
      <c r="T652" s="221"/>
      <c r="U652" s="221"/>
      <c r="V652" s="221"/>
      <c r="W652" s="222"/>
    </row>
    <row r="653" spans="1:80" s="170" customFormat="1" ht="14.25">
      <c r="A653" s="168"/>
      <c r="B653" s="91" t="s">
        <v>568</v>
      </c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120">
        <v>1787</v>
      </c>
      <c r="S653" s="217"/>
      <c r="T653" s="218"/>
      <c r="U653" s="218"/>
      <c r="V653" s="219"/>
      <c r="W653" s="169" t="s">
        <v>45</v>
      </c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</row>
    <row r="654" spans="1:80" s="170" customFormat="1" ht="14.25">
      <c r="A654" s="168"/>
      <c r="B654" s="91" t="s">
        <v>569</v>
      </c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120">
        <v>1788</v>
      </c>
      <c r="S654" s="217">
        <f>+$N$650+$S$650+$N$651+$S$651-$S$653</f>
        <v>0</v>
      </c>
      <c r="T654" s="218"/>
      <c r="U654" s="218"/>
      <c r="V654" s="219"/>
      <c r="W654" s="169" t="s">
        <v>50</v>
      </c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</row>
    <row r="655" spans="1:80">
      <c r="B655" s="220" t="s">
        <v>570</v>
      </c>
      <c r="C655" s="221"/>
      <c r="D655" s="221"/>
      <c r="E655" s="221"/>
      <c r="F655" s="221"/>
      <c r="G655" s="221"/>
      <c r="H655" s="221"/>
      <c r="I655" s="221"/>
      <c r="J655" s="221"/>
      <c r="K655" s="221"/>
      <c r="L655" s="221"/>
      <c r="M655" s="221"/>
      <c r="N655" s="221"/>
      <c r="O655" s="221"/>
      <c r="P655" s="221"/>
      <c r="Q655" s="221"/>
      <c r="R655" s="221"/>
      <c r="S655" s="221"/>
      <c r="T655" s="221"/>
      <c r="U655" s="221"/>
      <c r="V655" s="221"/>
      <c r="W655" s="222"/>
    </row>
    <row r="656" spans="1:80" s="170" customFormat="1" ht="14.25">
      <c r="A656" s="168"/>
      <c r="B656" s="91" t="s">
        <v>571</v>
      </c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120">
        <v>1789</v>
      </c>
      <c r="S656" s="217"/>
      <c r="T656" s="218"/>
      <c r="U656" s="218"/>
      <c r="V656" s="219"/>
      <c r="W656" s="169" t="s">
        <v>45</v>
      </c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</row>
    <row r="657" spans="1:80" s="170" customFormat="1" ht="14.25">
      <c r="A657" s="168"/>
      <c r="B657" s="91" t="s">
        <v>572</v>
      </c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120">
        <v>1790</v>
      </c>
      <c r="S657" s="217"/>
      <c r="T657" s="218"/>
      <c r="U657" s="218"/>
      <c r="V657" s="219"/>
      <c r="W657" s="169" t="s">
        <v>45</v>
      </c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</row>
    <row r="658" spans="1:80" s="170" customFormat="1" ht="14.25">
      <c r="A658" s="168"/>
      <c r="B658" s="91" t="s">
        <v>573</v>
      </c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120">
        <v>1791</v>
      </c>
      <c r="S658" s="217"/>
      <c r="T658" s="218"/>
      <c r="U658" s="218"/>
      <c r="V658" s="219"/>
      <c r="W658" s="169" t="s">
        <v>45</v>
      </c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</row>
    <row r="659" spans="1:80" s="170" customFormat="1" ht="14.25">
      <c r="A659" s="168"/>
      <c r="B659" s="91" t="s">
        <v>574</v>
      </c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120">
        <v>1792</v>
      </c>
      <c r="S659" s="217"/>
      <c r="T659" s="218"/>
      <c r="U659" s="218"/>
      <c r="V659" s="219"/>
      <c r="W659" s="169" t="s">
        <v>45</v>
      </c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</row>
    <row r="660" spans="1:80" s="170" customFormat="1" ht="14.25">
      <c r="A660" s="168"/>
      <c r="B660" s="91" t="s">
        <v>575</v>
      </c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120">
        <v>1793</v>
      </c>
      <c r="S660" s="217">
        <f>+$S$654-S656-S657-S658-S659</f>
        <v>0</v>
      </c>
      <c r="T660" s="218"/>
      <c r="U660" s="218"/>
      <c r="V660" s="219"/>
      <c r="W660" s="169" t="s">
        <v>50</v>
      </c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</row>
    <row r="661" spans="1:80">
      <c r="B661" s="220" t="s">
        <v>576</v>
      </c>
      <c r="C661" s="221"/>
      <c r="D661" s="221"/>
      <c r="E661" s="221"/>
      <c r="F661" s="221"/>
      <c r="G661" s="221"/>
      <c r="H661" s="221"/>
      <c r="I661" s="221"/>
      <c r="J661" s="221"/>
      <c r="K661" s="221"/>
      <c r="L661" s="221"/>
      <c r="M661" s="221"/>
      <c r="N661" s="221"/>
      <c r="O661" s="221"/>
      <c r="P661" s="221"/>
      <c r="Q661" s="221"/>
      <c r="R661" s="221"/>
      <c r="S661" s="221"/>
      <c r="T661" s="221"/>
      <c r="U661" s="221"/>
      <c r="V661" s="221"/>
      <c r="W661" s="222"/>
    </row>
    <row r="662" spans="1:80" ht="14.25">
      <c r="B662" s="171" t="s">
        <v>577</v>
      </c>
      <c r="C662" s="172"/>
      <c r="D662" s="172"/>
      <c r="E662" s="172"/>
      <c r="F662" s="172"/>
      <c r="G662" s="172"/>
      <c r="H662" s="172"/>
      <c r="I662" s="172"/>
      <c r="J662" s="172"/>
      <c r="K662" s="172"/>
      <c r="L662" s="172"/>
      <c r="M662" s="172"/>
      <c r="N662" s="172"/>
      <c r="O662" s="172"/>
      <c r="P662" s="172"/>
      <c r="Q662" s="172"/>
      <c r="R662" s="173">
        <v>1794</v>
      </c>
      <c r="S662" s="217">
        <f>+S660</f>
        <v>0</v>
      </c>
      <c r="T662" s="218"/>
      <c r="U662" s="218"/>
      <c r="V662" s="219"/>
      <c r="W662" s="169" t="s">
        <v>50</v>
      </c>
    </row>
    <row r="663" spans="1:80" s="170" customFormat="1" ht="14.25">
      <c r="A663" s="168"/>
      <c r="B663" s="174" t="s">
        <v>578</v>
      </c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120">
        <v>1795</v>
      </c>
      <c r="S663" s="217"/>
      <c r="T663" s="218"/>
      <c r="U663" s="218"/>
      <c r="V663" s="219"/>
      <c r="W663" s="169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</row>
    <row r="664" spans="1:80">
      <c r="B664" s="175"/>
      <c r="C664" s="176"/>
      <c r="D664" s="176"/>
      <c r="E664" s="176"/>
      <c r="F664" s="176"/>
      <c r="G664" s="176"/>
      <c r="H664" s="176"/>
      <c r="I664" s="176"/>
      <c r="J664" s="176"/>
      <c r="K664" s="176"/>
      <c r="L664" s="176"/>
      <c r="M664" s="176"/>
      <c r="N664" s="176"/>
      <c r="O664" s="176"/>
      <c r="P664" s="176"/>
      <c r="Q664" s="176"/>
      <c r="R664" s="176"/>
      <c r="S664" s="176"/>
      <c r="T664" s="176"/>
      <c r="U664" s="176"/>
      <c r="V664" s="176"/>
      <c r="W664" s="177"/>
    </row>
    <row r="665" spans="1:80" ht="14.25">
      <c r="B665" s="171" t="s">
        <v>579</v>
      </c>
      <c r="C665" s="172"/>
      <c r="D665" s="172"/>
      <c r="E665" s="172"/>
      <c r="F665" s="172"/>
      <c r="G665" s="172"/>
      <c r="H665" s="172"/>
      <c r="I665" s="172"/>
      <c r="J665" s="172"/>
      <c r="K665" s="172"/>
      <c r="L665" s="172"/>
      <c r="M665" s="120">
        <v>1797</v>
      </c>
      <c r="N665" s="217"/>
      <c r="O665" s="218"/>
      <c r="P665" s="218"/>
      <c r="Q665" s="219"/>
      <c r="R665" s="120">
        <v>1842</v>
      </c>
      <c r="S665" s="217"/>
      <c r="T665" s="218"/>
      <c r="U665" s="218"/>
      <c r="V665" s="219"/>
      <c r="W665" s="169"/>
    </row>
  </sheetData>
  <sheetProtection formatCells="0" formatColumns="0" formatRows="0" insertColumns="0" insertRows="0" insertHyperlinks="0" deleteColumns="0" deleteRows="0" selectLockedCells="1" sort="0" autoFilter="0" pivotTables="0"/>
  <mergeCells count="1149">
    <mergeCell ref="AD47:AG47"/>
    <mergeCell ref="O2:AA3"/>
    <mergeCell ref="B5:C7"/>
    <mergeCell ref="D5:M7"/>
    <mergeCell ref="N5:AG5"/>
    <mergeCell ref="AH5:AM7"/>
    <mergeCell ref="N6:W6"/>
    <mergeCell ref="X6:AG6"/>
    <mergeCell ref="N7:R7"/>
    <mergeCell ref="S7:W7"/>
    <mergeCell ref="X7:AB7"/>
    <mergeCell ref="AI10:AL10"/>
    <mergeCell ref="AD11:AG11"/>
    <mergeCell ref="AI11:AL11"/>
    <mergeCell ref="D12:D18"/>
    <mergeCell ref="O12:R12"/>
    <mergeCell ref="T12:W12"/>
    <mergeCell ref="Y12:AB12"/>
    <mergeCell ref="AD12:AG12"/>
    <mergeCell ref="AI12:AL12"/>
    <mergeCell ref="Y13:AB13"/>
    <mergeCell ref="AI8:AL8"/>
    <mergeCell ref="O9:R9"/>
    <mergeCell ref="T9:W9"/>
    <mergeCell ref="Y9:AB9"/>
    <mergeCell ref="AD9:AG9"/>
    <mergeCell ref="AI9:AL9"/>
    <mergeCell ref="AC7:AG7"/>
    <mergeCell ref="O8:R8"/>
    <mergeCell ref="T8:W8"/>
    <mergeCell ref="Y8:AB8"/>
    <mergeCell ref="AD8:AG8"/>
    <mergeCell ref="AD13:AG13"/>
    <mergeCell ref="O16:R16"/>
    <mergeCell ref="T16:W16"/>
    <mergeCell ref="O19:R19"/>
    <mergeCell ref="T19:W19"/>
    <mergeCell ref="Y19:AB19"/>
    <mergeCell ref="AD19:AG19"/>
    <mergeCell ref="AI19:AL19"/>
    <mergeCell ref="AI20:AL20"/>
    <mergeCell ref="Y16:AB16"/>
    <mergeCell ref="AD16:AG16"/>
    <mergeCell ref="AI16:AL16"/>
    <mergeCell ref="AD17:AG17"/>
    <mergeCell ref="AI17:AL17"/>
    <mergeCell ref="Y18:AB18"/>
    <mergeCell ref="AD18:AG18"/>
    <mergeCell ref="AI18:AL18"/>
    <mergeCell ref="AI13:AL13"/>
    <mergeCell ref="Y14:AB14"/>
    <mergeCell ref="AD14:AG14"/>
    <mergeCell ref="AI14:AL14"/>
    <mergeCell ref="O15:R15"/>
    <mergeCell ref="T15:W15"/>
    <mergeCell ref="Y15:AB15"/>
    <mergeCell ref="AD15:AG15"/>
    <mergeCell ref="AI15:AL15"/>
    <mergeCell ref="AI26:AL26"/>
    <mergeCell ref="O27:R27"/>
    <mergeCell ref="T27:W27"/>
    <mergeCell ref="Y27:AB27"/>
    <mergeCell ref="AD27:AG27"/>
    <mergeCell ref="AI27:AL27"/>
    <mergeCell ref="D25:D29"/>
    <mergeCell ref="O25:R25"/>
    <mergeCell ref="T25:W25"/>
    <mergeCell ref="Y25:AB25"/>
    <mergeCell ref="AD25:AG25"/>
    <mergeCell ref="AI25:AL25"/>
    <mergeCell ref="O26:R26"/>
    <mergeCell ref="T26:W26"/>
    <mergeCell ref="Y26:AB26"/>
    <mergeCell ref="AD26:AG26"/>
    <mergeCell ref="D21:D24"/>
    <mergeCell ref="AD21:AG21"/>
    <mergeCell ref="AI21:AL21"/>
    <mergeCell ref="AD22:AG22"/>
    <mergeCell ref="AI22:AL22"/>
    <mergeCell ref="AI23:AL23"/>
    <mergeCell ref="AI24:AL24"/>
    <mergeCell ref="O33:R33"/>
    <mergeCell ref="AD33:AG33"/>
    <mergeCell ref="AI33:AL33"/>
    <mergeCell ref="O34:R34"/>
    <mergeCell ref="AD34:AG34"/>
    <mergeCell ref="AI34:AL34"/>
    <mergeCell ref="Y30:AB30"/>
    <mergeCell ref="AD30:AG30"/>
    <mergeCell ref="AI30:AL30"/>
    <mergeCell ref="AD31:AG31"/>
    <mergeCell ref="AI31:AL31"/>
    <mergeCell ref="AD32:AG32"/>
    <mergeCell ref="AI32:AL32"/>
    <mergeCell ref="AI28:AL28"/>
    <mergeCell ref="O29:R29"/>
    <mergeCell ref="T29:W29"/>
    <mergeCell ref="Y29:AB29"/>
    <mergeCell ref="AD29:AG29"/>
    <mergeCell ref="AI29:AL29"/>
    <mergeCell ref="AI42:AL42"/>
    <mergeCell ref="AI43:AL43"/>
    <mergeCell ref="AI44:AL44"/>
    <mergeCell ref="B45:B71"/>
    <mergeCell ref="C45:C50"/>
    <mergeCell ref="AD45:AG45"/>
    <mergeCell ref="AD46:AG46"/>
    <mergeCell ref="AD49:AG49"/>
    <mergeCell ref="AD48:AG48"/>
    <mergeCell ref="C35:C43"/>
    <mergeCell ref="AI35:AL35"/>
    <mergeCell ref="AI36:AL36"/>
    <mergeCell ref="AI37:AL37"/>
    <mergeCell ref="AI38:AL38"/>
    <mergeCell ref="AI39:AL39"/>
    <mergeCell ref="AI40:AL40"/>
    <mergeCell ref="O41:R41"/>
    <mergeCell ref="AD41:AG41"/>
    <mergeCell ref="AI41:AL41"/>
    <mergeCell ref="B8:B43"/>
    <mergeCell ref="C8:C34"/>
    <mergeCell ref="AD65:AG65"/>
    <mergeCell ref="AD66:AG66"/>
    <mergeCell ref="AD67:AG67"/>
    <mergeCell ref="AD68:AG68"/>
    <mergeCell ref="AD69:AG69"/>
    <mergeCell ref="AD70:AG70"/>
    <mergeCell ref="AD59:AG59"/>
    <mergeCell ref="AD60:AG60"/>
    <mergeCell ref="AD61:AG61"/>
    <mergeCell ref="AD62:AG62"/>
    <mergeCell ref="AD63:AG63"/>
    <mergeCell ref="AD64:AG64"/>
    <mergeCell ref="AD50:AG50"/>
    <mergeCell ref="C51:C71"/>
    <mergeCell ref="AD51:AG51"/>
    <mergeCell ref="AD52:AG52"/>
    <mergeCell ref="AD53:AG53"/>
    <mergeCell ref="AD54:AG54"/>
    <mergeCell ref="AD55:AG55"/>
    <mergeCell ref="AD56:AG56"/>
    <mergeCell ref="AD57:AG57"/>
    <mergeCell ref="AD58:AG58"/>
    <mergeCell ref="D78:D83"/>
    <mergeCell ref="Y78:AB78"/>
    <mergeCell ref="AD78:AG78"/>
    <mergeCell ref="AI78:AL78"/>
    <mergeCell ref="Y79:AB79"/>
    <mergeCell ref="AD79:AG79"/>
    <mergeCell ref="AI73:AL73"/>
    <mergeCell ref="Y74:AB74"/>
    <mergeCell ref="AD74:AG74"/>
    <mergeCell ref="AI74:AL74"/>
    <mergeCell ref="Y75:AB75"/>
    <mergeCell ref="AD75:AG75"/>
    <mergeCell ref="AI75:AL75"/>
    <mergeCell ref="AD71:AG71"/>
    <mergeCell ref="AD72:AG72"/>
    <mergeCell ref="Y84:AB84"/>
    <mergeCell ref="AD84:AG84"/>
    <mergeCell ref="AI84:AL84"/>
    <mergeCell ref="AI79:AL79"/>
    <mergeCell ref="Y80:AB80"/>
    <mergeCell ref="AD80:AG80"/>
    <mergeCell ref="AI80:AL80"/>
    <mergeCell ref="Y81:AB81"/>
    <mergeCell ref="AD81:AG81"/>
    <mergeCell ref="AI81:AL81"/>
    <mergeCell ref="AI76:AL76"/>
    <mergeCell ref="Y77:AB77"/>
    <mergeCell ref="AD77:AG77"/>
    <mergeCell ref="AI77:AL77"/>
    <mergeCell ref="Y92:AB92"/>
    <mergeCell ref="AI92:AL92"/>
    <mergeCell ref="Y93:AB93"/>
    <mergeCell ref="AI93:AL93"/>
    <mergeCell ref="AD94:AG94"/>
    <mergeCell ref="AI94:AL94"/>
    <mergeCell ref="Y89:AB89"/>
    <mergeCell ref="AD89:AG89"/>
    <mergeCell ref="AI89:AL89"/>
    <mergeCell ref="Y90:AB90"/>
    <mergeCell ref="AI90:AL90"/>
    <mergeCell ref="Y91:AB91"/>
    <mergeCell ref="AD91:AG91"/>
    <mergeCell ref="AI91:AL91"/>
    <mergeCell ref="Y85:AB85"/>
    <mergeCell ref="AI85:AL85"/>
    <mergeCell ref="AI86:AL86"/>
    <mergeCell ref="Y87:AB87"/>
    <mergeCell ref="AI87:AL87"/>
    <mergeCell ref="Y88:AB88"/>
    <mergeCell ref="AD88:AG88"/>
    <mergeCell ref="AI88:AL88"/>
    <mergeCell ref="Y94:AB94"/>
    <mergeCell ref="AI102:AL102"/>
    <mergeCell ref="AI103:AL103"/>
    <mergeCell ref="AI104:AL104"/>
    <mergeCell ref="AI105:AL105"/>
    <mergeCell ref="AI106:AL106"/>
    <mergeCell ref="AI107:AL107"/>
    <mergeCell ref="Y97:AB97"/>
    <mergeCell ref="AI97:AL97"/>
    <mergeCell ref="AI98:AL98"/>
    <mergeCell ref="AI99:AL99"/>
    <mergeCell ref="AI100:AL100"/>
    <mergeCell ref="AI101:AL101"/>
    <mergeCell ref="Y95:AB95"/>
    <mergeCell ref="AD95:AG95"/>
    <mergeCell ref="AI95:AL95"/>
    <mergeCell ref="Y96:AB96"/>
    <mergeCell ref="AD96:AG96"/>
    <mergeCell ref="AI96:AL96"/>
    <mergeCell ref="AI120:AL120"/>
    <mergeCell ref="AI121:AL121"/>
    <mergeCell ref="AI122:AL122"/>
    <mergeCell ref="AI123:AL123"/>
    <mergeCell ref="AI124:AL124"/>
    <mergeCell ref="O125:R125"/>
    <mergeCell ref="AD125:AG125"/>
    <mergeCell ref="AI125:AL125"/>
    <mergeCell ref="AI114:AL114"/>
    <mergeCell ref="AI115:AL115"/>
    <mergeCell ref="AI116:AL116"/>
    <mergeCell ref="AI117:AL117"/>
    <mergeCell ref="AI118:AL118"/>
    <mergeCell ref="AI119:AL119"/>
    <mergeCell ref="C108:C135"/>
    <mergeCell ref="Y108:AB108"/>
    <mergeCell ref="AD108:AG108"/>
    <mergeCell ref="AI108:AL108"/>
    <mergeCell ref="D109:D113"/>
    <mergeCell ref="AI109:AL109"/>
    <mergeCell ref="AI110:AL110"/>
    <mergeCell ref="AI111:AL111"/>
    <mergeCell ref="AI112:AL112"/>
    <mergeCell ref="AI113:AL113"/>
    <mergeCell ref="C136:C139"/>
    <mergeCell ref="AI136:AL136"/>
    <mergeCell ref="AI137:AL137"/>
    <mergeCell ref="AI138:AL138"/>
    <mergeCell ref="AI139:AL139"/>
    <mergeCell ref="B141:T141"/>
    <mergeCell ref="U141:AM141"/>
    <mergeCell ref="AI130:AL130"/>
    <mergeCell ref="AI131:AL131"/>
    <mergeCell ref="AI132:AL132"/>
    <mergeCell ref="AI133:AL133"/>
    <mergeCell ref="AI134:AL134"/>
    <mergeCell ref="AI135:AL135"/>
    <mergeCell ref="O126:R126"/>
    <mergeCell ref="AD126:AG126"/>
    <mergeCell ref="AI126:AL126"/>
    <mergeCell ref="AI127:AL127"/>
    <mergeCell ref="AI128:AL128"/>
    <mergeCell ref="AI129:AL129"/>
    <mergeCell ref="B73:B139"/>
    <mergeCell ref="C73:C107"/>
    <mergeCell ref="E73:W73"/>
    <mergeCell ref="Y73:AB73"/>
    <mergeCell ref="AD73:AG73"/>
    <mergeCell ref="Y76:AB76"/>
    <mergeCell ref="AD76:AG76"/>
    <mergeCell ref="Y82:AB82"/>
    <mergeCell ref="AD82:AG82"/>
    <mergeCell ref="AI82:AL82"/>
    <mergeCell ref="Y83:AB83"/>
    <mergeCell ref="AD83:AG83"/>
    <mergeCell ref="AI83:AL83"/>
    <mergeCell ref="C151:C155"/>
    <mergeCell ref="D151:M155"/>
    <mergeCell ref="T151:AM154"/>
    <mergeCell ref="T155:AM155"/>
    <mergeCell ref="B157:X158"/>
    <mergeCell ref="B159:L159"/>
    <mergeCell ref="M159:R159"/>
    <mergeCell ref="S159:X159"/>
    <mergeCell ref="O147:R147"/>
    <mergeCell ref="Z147:AM147"/>
    <mergeCell ref="D148:S148"/>
    <mergeCell ref="AI148:AL148"/>
    <mergeCell ref="AI149:AL149"/>
    <mergeCell ref="N150:S150"/>
    <mergeCell ref="AI150:AL150"/>
    <mergeCell ref="C142:T142"/>
    <mergeCell ref="V142:AM142"/>
    <mergeCell ref="B144:B155"/>
    <mergeCell ref="O144:R144"/>
    <mergeCell ref="T144:T150"/>
    <mergeCell ref="AI144:AL144"/>
    <mergeCell ref="O145:R145"/>
    <mergeCell ref="AI145:AL145"/>
    <mergeCell ref="C146:S146"/>
    <mergeCell ref="AI146:AL146"/>
    <mergeCell ref="N171:Q171"/>
    <mergeCell ref="N172:Q172"/>
    <mergeCell ref="T172:W172"/>
    <mergeCell ref="N173:Q173"/>
    <mergeCell ref="T173:W173"/>
    <mergeCell ref="B176:R177"/>
    <mergeCell ref="N165:Q165"/>
    <mergeCell ref="N166:Q166"/>
    <mergeCell ref="N167:Q167"/>
    <mergeCell ref="N168:Q168"/>
    <mergeCell ref="N169:Q169"/>
    <mergeCell ref="N170:Q170"/>
    <mergeCell ref="N160:Q160"/>
    <mergeCell ref="T160:W160"/>
    <mergeCell ref="N161:Q161"/>
    <mergeCell ref="N162:Q162"/>
    <mergeCell ref="N163:Q163"/>
    <mergeCell ref="N164:Q164"/>
    <mergeCell ref="N190:Q190"/>
    <mergeCell ref="N191:Q191"/>
    <mergeCell ref="N192:Q192"/>
    <mergeCell ref="B194:N195"/>
    <mergeCell ref="J196:M196"/>
    <mergeCell ref="J197:M197"/>
    <mergeCell ref="N184:Q184"/>
    <mergeCell ref="N185:Q185"/>
    <mergeCell ref="N186:Q186"/>
    <mergeCell ref="N187:Q187"/>
    <mergeCell ref="N188:Q188"/>
    <mergeCell ref="B189:R189"/>
    <mergeCell ref="N178:Q178"/>
    <mergeCell ref="N179:Q179"/>
    <mergeCell ref="N180:Q180"/>
    <mergeCell ref="N181:Q181"/>
    <mergeCell ref="N182:Q182"/>
    <mergeCell ref="N183:Q183"/>
    <mergeCell ref="B208:B210"/>
    <mergeCell ref="C208:M208"/>
    <mergeCell ref="N208:R208"/>
    <mergeCell ref="O209:R209"/>
    <mergeCell ref="O210:R210"/>
    <mergeCell ref="B211:B213"/>
    <mergeCell ref="C211:M211"/>
    <mergeCell ref="N211:R211"/>
    <mergeCell ref="O212:R212"/>
    <mergeCell ref="O213:R213"/>
    <mergeCell ref="J198:M198"/>
    <mergeCell ref="J199:M199"/>
    <mergeCell ref="J200:M200"/>
    <mergeCell ref="J201:M201"/>
    <mergeCell ref="B203:R204"/>
    <mergeCell ref="B205:B207"/>
    <mergeCell ref="C205:M205"/>
    <mergeCell ref="N205:R205"/>
    <mergeCell ref="O206:R206"/>
    <mergeCell ref="O207:R207"/>
    <mergeCell ref="O242:R242"/>
    <mergeCell ref="O243:R243"/>
    <mergeCell ref="O244:R244"/>
    <mergeCell ref="B230:B235"/>
    <mergeCell ref="O230:R230"/>
    <mergeCell ref="O231:R231"/>
    <mergeCell ref="O232:R232"/>
    <mergeCell ref="O233:R233"/>
    <mergeCell ref="O234:R234"/>
    <mergeCell ref="O235:R235"/>
    <mergeCell ref="B221:N222"/>
    <mergeCell ref="J223:M223"/>
    <mergeCell ref="J224:M224"/>
    <mergeCell ref="J225:M225"/>
    <mergeCell ref="J226:M226"/>
    <mergeCell ref="B228:R229"/>
    <mergeCell ref="B214:B219"/>
    <mergeCell ref="C214:M214"/>
    <mergeCell ref="N214:R214"/>
    <mergeCell ref="O215:R215"/>
    <mergeCell ref="O216:R216"/>
    <mergeCell ref="O217:R217"/>
    <mergeCell ref="O218:R218"/>
    <mergeCell ref="O219:R219"/>
    <mergeCell ref="B262:B265"/>
    <mergeCell ref="O262:R262"/>
    <mergeCell ref="O263:R263"/>
    <mergeCell ref="O264:R264"/>
    <mergeCell ref="O265:R265"/>
    <mergeCell ref="B267:AF268"/>
    <mergeCell ref="O254:R254"/>
    <mergeCell ref="O255:R255"/>
    <mergeCell ref="B256:B261"/>
    <mergeCell ref="O256:R256"/>
    <mergeCell ref="O257:R257"/>
    <mergeCell ref="O258:R258"/>
    <mergeCell ref="O259:R259"/>
    <mergeCell ref="O260:R260"/>
    <mergeCell ref="O261:R261"/>
    <mergeCell ref="O245:R245"/>
    <mergeCell ref="O246:R246"/>
    <mergeCell ref="B247:B255"/>
    <mergeCell ref="O247:R247"/>
    <mergeCell ref="O248:R248"/>
    <mergeCell ref="O249:R249"/>
    <mergeCell ref="O250:R250"/>
    <mergeCell ref="O251:R251"/>
    <mergeCell ref="O252:R252"/>
    <mergeCell ref="O253:R253"/>
    <mergeCell ref="B236:B246"/>
    <mergeCell ref="O236:R236"/>
    <mergeCell ref="O237:R237"/>
    <mergeCell ref="O238:R238"/>
    <mergeCell ref="O239:R239"/>
    <mergeCell ref="O240:R240"/>
    <mergeCell ref="O241:R241"/>
    <mergeCell ref="M273:P273"/>
    <mergeCell ref="R273:U273"/>
    <mergeCell ref="W273:Z273"/>
    <mergeCell ref="M274:P274"/>
    <mergeCell ref="R274:U274"/>
    <mergeCell ref="W274:Z274"/>
    <mergeCell ref="M271:P271"/>
    <mergeCell ref="R271:U271"/>
    <mergeCell ref="W271:Z271"/>
    <mergeCell ref="AB271:AE271"/>
    <mergeCell ref="M272:P272"/>
    <mergeCell ref="R272:U272"/>
    <mergeCell ref="W272:Z272"/>
    <mergeCell ref="AB272:AE272"/>
    <mergeCell ref="B269:K270"/>
    <mergeCell ref="L269:P270"/>
    <mergeCell ref="Q269:U270"/>
    <mergeCell ref="V269:AF269"/>
    <mergeCell ref="V270:Z270"/>
    <mergeCell ref="AA270:AE270"/>
    <mergeCell ref="R282:U282"/>
    <mergeCell ref="W282:Z282"/>
    <mergeCell ref="AB282:AE282"/>
    <mergeCell ref="R283:U283"/>
    <mergeCell ref="W283:Z283"/>
    <mergeCell ref="AB283:AE283"/>
    <mergeCell ref="R280:U280"/>
    <mergeCell ref="W280:Z280"/>
    <mergeCell ref="AB280:AE280"/>
    <mergeCell ref="R281:U281"/>
    <mergeCell ref="W281:Z281"/>
    <mergeCell ref="AB281:AE281"/>
    <mergeCell ref="M275:P275"/>
    <mergeCell ref="R275:U275"/>
    <mergeCell ref="W275:Z275"/>
    <mergeCell ref="AB275:AE275"/>
    <mergeCell ref="B277:AE278"/>
    <mergeCell ref="B279:B289"/>
    <mergeCell ref="C279:P279"/>
    <mergeCell ref="Q279:U279"/>
    <mergeCell ref="V279:Z279"/>
    <mergeCell ref="AA279:AE279"/>
    <mergeCell ref="AB293:AE293"/>
    <mergeCell ref="AB294:AE294"/>
    <mergeCell ref="AB295:AE295"/>
    <mergeCell ref="H296:K296"/>
    <mergeCell ref="R296:U296"/>
    <mergeCell ref="AB296:AE296"/>
    <mergeCell ref="AB288:AE288"/>
    <mergeCell ref="AB289:AE289"/>
    <mergeCell ref="B290:B295"/>
    <mergeCell ref="AB290:AE290"/>
    <mergeCell ref="R291:U291"/>
    <mergeCell ref="W291:Z291"/>
    <mergeCell ref="AB291:AE291"/>
    <mergeCell ref="W292:Z292"/>
    <mergeCell ref="AB292:AE292"/>
    <mergeCell ref="W293:Z293"/>
    <mergeCell ref="R284:U284"/>
    <mergeCell ref="W284:Z284"/>
    <mergeCell ref="AB284:AE284"/>
    <mergeCell ref="AB285:AE285"/>
    <mergeCell ref="AB286:AE286"/>
    <mergeCell ref="AB287:AE287"/>
    <mergeCell ref="B308:R309"/>
    <mergeCell ref="N310:Q310"/>
    <mergeCell ref="N311:Q311"/>
    <mergeCell ref="N312:Q312"/>
    <mergeCell ref="N313:Q313"/>
    <mergeCell ref="N314:Q314"/>
    <mergeCell ref="B305:P306"/>
    <mergeCell ref="Q305:U305"/>
    <mergeCell ref="V305:Z305"/>
    <mergeCell ref="AA305:AE305"/>
    <mergeCell ref="R306:U306"/>
    <mergeCell ref="W306:Z306"/>
    <mergeCell ref="AB306:AE306"/>
    <mergeCell ref="R301:U301"/>
    <mergeCell ref="W301:Z301"/>
    <mergeCell ref="R302:U302"/>
    <mergeCell ref="W302:Z302"/>
    <mergeCell ref="R303:U303"/>
    <mergeCell ref="R304:U304"/>
    <mergeCell ref="B297:B304"/>
    <mergeCell ref="C297:P297"/>
    <mergeCell ref="Q297:U297"/>
    <mergeCell ref="V297:Z297"/>
    <mergeCell ref="R298:U298"/>
    <mergeCell ref="W298:Z298"/>
    <mergeCell ref="R299:U299"/>
    <mergeCell ref="W299:Z299"/>
    <mergeCell ref="R300:U300"/>
    <mergeCell ref="W300:Z300"/>
    <mergeCell ref="B330:R331"/>
    <mergeCell ref="N332:Q332"/>
    <mergeCell ref="N333:Q333"/>
    <mergeCell ref="N334:Q334"/>
    <mergeCell ref="N335:Q335"/>
    <mergeCell ref="N336:Q336"/>
    <mergeCell ref="B322:R323"/>
    <mergeCell ref="N324:Q324"/>
    <mergeCell ref="N325:Q325"/>
    <mergeCell ref="N326:Q326"/>
    <mergeCell ref="N327:Q327"/>
    <mergeCell ref="N328:Q328"/>
    <mergeCell ref="N315:Q315"/>
    <mergeCell ref="N316:Q316"/>
    <mergeCell ref="N317:Q317"/>
    <mergeCell ref="N318:Q318"/>
    <mergeCell ref="N319:Q319"/>
    <mergeCell ref="N320:Q320"/>
    <mergeCell ref="N354:Q354"/>
    <mergeCell ref="N355:Q355"/>
    <mergeCell ref="N356:Q356"/>
    <mergeCell ref="N357:Q357"/>
    <mergeCell ref="N358:Q358"/>
    <mergeCell ref="N359:Q359"/>
    <mergeCell ref="N360:Q360"/>
    <mergeCell ref="N361:Q361"/>
    <mergeCell ref="N362:Q362"/>
    <mergeCell ref="N348:Q348"/>
    <mergeCell ref="N349:Q349"/>
    <mergeCell ref="N350:Q350"/>
    <mergeCell ref="N351:Q351"/>
    <mergeCell ref="N352:Q352"/>
    <mergeCell ref="N353:Q353"/>
    <mergeCell ref="B338:R339"/>
    <mergeCell ref="B340:B358"/>
    <mergeCell ref="N340:Q340"/>
    <mergeCell ref="N341:Q341"/>
    <mergeCell ref="N342:Q342"/>
    <mergeCell ref="N343:Q343"/>
    <mergeCell ref="N344:Q344"/>
    <mergeCell ref="N345:Q345"/>
    <mergeCell ref="N346:Q346"/>
    <mergeCell ref="N347:Q347"/>
    <mergeCell ref="N376:Q376"/>
    <mergeCell ref="N377:Q377"/>
    <mergeCell ref="N378:Q378"/>
    <mergeCell ref="N379:Q379"/>
    <mergeCell ref="N380:Q380"/>
    <mergeCell ref="N369:Q369"/>
    <mergeCell ref="N370:Q370"/>
    <mergeCell ref="N371:Q371"/>
    <mergeCell ref="N372:Q372"/>
    <mergeCell ref="N373:Q373"/>
    <mergeCell ref="N374:Q374"/>
    <mergeCell ref="N363:Q363"/>
    <mergeCell ref="N364:Q364"/>
    <mergeCell ref="N365:Q365"/>
    <mergeCell ref="N366:Q366"/>
    <mergeCell ref="N367:Q367"/>
    <mergeCell ref="N368:Q368"/>
    <mergeCell ref="B408:R409"/>
    <mergeCell ref="N410:Q410"/>
    <mergeCell ref="N411:Q411"/>
    <mergeCell ref="N412:Q412"/>
    <mergeCell ref="N413:Q413"/>
    <mergeCell ref="N414:Q414"/>
    <mergeCell ref="N401:Q401"/>
    <mergeCell ref="N402:Q402"/>
    <mergeCell ref="N403:Q403"/>
    <mergeCell ref="N404:Q404"/>
    <mergeCell ref="N405:Q405"/>
    <mergeCell ref="N406:Q406"/>
    <mergeCell ref="N393:Q393"/>
    <mergeCell ref="B395:R396"/>
    <mergeCell ref="N397:Q397"/>
    <mergeCell ref="N398:Q398"/>
    <mergeCell ref="N399:Q399"/>
    <mergeCell ref="N400:Q400"/>
    <mergeCell ref="B359:B393"/>
    <mergeCell ref="N387:Q387"/>
    <mergeCell ref="N388:Q388"/>
    <mergeCell ref="N389:Q389"/>
    <mergeCell ref="C390:R390"/>
    <mergeCell ref="N391:Q391"/>
    <mergeCell ref="N392:Q392"/>
    <mergeCell ref="N381:Q381"/>
    <mergeCell ref="N382:Q382"/>
    <mergeCell ref="N383:Q383"/>
    <mergeCell ref="N384:Q384"/>
    <mergeCell ref="N385:Q385"/>
    <mergeCell ref="N386:Q386"/>
    <mergeCell ref="N375:Q375"/>
    <mergeCell ref="N427:Q427"/>
    <mergeCell ref="N428:Q428"/>
    <mergeCell ref="N429:Q429"/>
    <mergeCell ref="N430:Q430"/>
    <mergeCell ref="N431:Q431"/>
    <mergeCell ref="N432:Q432"/>
    <mergeCell ref="N421:Q421"/>
    <mergeCell ref="N422:Q422"/>
    <mergeCell ref="N423:Q423"/>
    <mergeCell ref="N424:Q424"/>
    <mergeCell ref="N425:Q425"/>
    <mergeCell ref="N426:Q426"/>
    <mergeCell ref="N415:Q415"/>
    <mergeCell ref="N416:Q416"/>
    <mergeCell ref="N417:Q417"/>
    <mergeCell ref="N418:Q418"/>
    <mergeCell ref="N419:Q419"/>
    <mergeCell ref="N420:Q420"/>
    <mergeCell ref="X438:AB438"/>
    <mergeCell ref="AC438:AG438"/>
    <mergeCell ref="J439:M439"/>
    <mergeCell ref="O439:R439"/>
    <mergeCell ref="T439:W439"/>
    <mergeCell ref="Y439:AB439"/>
    <mergeCell ref="AD439:AG439"/>
    <mergeCell ref="N433:Q433"/>
    <mergeCell ref="B435:AW435"/>
    <mergeCell ref="I436:M438"/>
    <mergeCell ref="N436:R438"/>
    <mergeCell ref="S436:AQ436"/>
    <mergeCell ref="AR436:AV438"/>
    <mergeCell ref="S437:AG437"/>
    <mergeCell ref="AH437:AL438"/>
    <mergeCell ref="AM437:AQ438"/>
    <mergeCell ref="S438:W438"/>
    <mergeCell ref="AN441:AQ441"/>
    <mergeCell ref="AS441:AV441"/>
    <mergeCell ref="J442:M442"/>
    <mergeCell ref="O442:R442"/>
    <mergeCell ref="T442:W442"/>
    <mergeCell ref="Y442:AB442"/>
    <mergeCell ref="AD442:AG442"/>
    <mergeCell ref="AI442:AL442"/>
    <mergeCell ref="AN442:AQ442"/>
    <mergeCell ref="AS442:AV442"/>
    <mergeCell ref="J441:M441"/>
    <mergeCell ref="O441:R441"/>
    <mergeCell ref="T441:W441"/>
    <mergeCell ref="Y441:AB441"/>
    <mergeCell ref="AD441:AG441"/>
    <mergeCell ref="AI441:AL441"/>
    <mergeCell ref="AI439:AL439"/>
    <mergeCell ref="AN439:AQ439"/>
    <mergeCell ref="AS439:AV439"/>
    <mergeCell ref="T440:W440"/>
    <mergeCell ref="AD440:AG440"/>
    <mergeCell ref="AI440:AL440"/>
    <mergeCell ref="AN440:AQ440"/>
    <mergeCell ref="AN445:AQ445"/>
    <mergeCell ref="AS445:AV445"/>
    <mergeCell ref="J446:M446"/>
    <mergeCell ref="O446:R446"/>
    <mergeCell ref="T446:W446"/>
    <mergeCell ref="Y446:AB446"/>
    <mergeCell ref="AD446:AG446"/>
    <mergeCell ref="AI446:AL446"/>
    <mergeCell ref="AN446:AQ446"/>
    <mergeCell ref="AS446:AV446"/>
    <mergeCell ref="J445:M445"/>
    <mergeCell ref="O445:R445"/>
    <mergeCell ref="T445:W445"/>
    <mergeCell ref="Y445:AB445"/>
    <mergeCell ref="AD445:AG445"/>
    <mergeCell ref="AI445:AL445"/>
    <mergeCell ref="AN443:AQ443"/>
    <mergeCell ref="AS443:AV443"/>
    <mergeCell ref="J444:M444"/>
    <mergeCell ref="O444:R444"/>
    <mergeCell ref="AD444:AG444"/>
    <mergeCell ref="AI444:AL444"/>
    <mergeCell ref="AN444:AQ444"/>
    <mergeCell ref="J443:M443"/>
    <mergeCell ref="O443:R443"/>
    <mergeCell ref="T443:W443"/>
    <mergeCell ref="Y443:AB443"/>
    <mergeCell ref="AD443:AG443"/>
    <mergeCell ref="AI443:AL443"/>
    <mergeCell ref="AN449:AQ449"/>
    <mergeCell ref="AS449:AV449"/>
    <mergeCell ref="T450:W450"/>
    <mergeCell ref="AD450:AG450"/>
    <mergeCell ref="AI450:AL450"/>
    <mergeCell ref="AN450:AQ450"/>
    <mergeCell ref="J449:M449"/>
    <mergeCell ref="O449:R449"/>
    <mergeCell ref="T449:W449"/>
    <mergeCell ref="Y449:AB449"/>
    <mergeCell ref="AD449:AG449"/>
    <mergeCell ref="AI449:AL449"/>
    <mergeCell ref="AN447:AQ447"/>
    <mergeCell ref="AS447:AV447"/>
    <mergeCell ref="J448:M448"/>
    <mergeCell ref="O448:R448"/>
    <mergeCell ref="T448:W448"/>
    <mergeCell ref="Y448:AB448"/>
    <mergeCell ref="AD448:AG448"/>
    <mergeCell ref="AI448:AL448"/>
    <mergeCell ref="AN448:AQ448"/>
    <mergeCell ref="AS448:AV448"/>
    <mergeCell ref="J447:M447"/>
    <mergeCell ref="O447:R447"/>
    <mergeCell ref="T447:W447"/>
    <mergeCell ref="Y447:AB447"/>
    <mergeCell ref="AD447:AG447"/>
    <mergeCell ref="AI447:AL447"/>
    <mergeCell ref="AD456:AG456"/>
    <mergeCell ref="AI456:AL456"/>
    <mergeCell ref="AN456:AQ456"/>
    <mergeCell ref="AS456:AV456"/>
    <mergeCell ref="J457:M457"/>
    <mergeCell ref="O457:R457"/>
    <mergeCell ref="T457:W457"/>
    <mergeCell ref="Y457:AB457"/>
    <mergeCell ref="N455:R455"/>
    <mergeCell ref="S455:W455"/>
    <mergeCell ref="X455:AB455"/>
    <mergeCell ref="J456:M456"/>
    <mergeCell ref="O456:R456"/>
    <mergeCell ref="T456:W456"/>
    <mergeCell ref="Y456:AB456"/>
    <mergeCell ref="B452:AW452"/>
    <mergeCell ref="I453:AG453"/>
    <mergeCell ref="AH453:AV453"/>
    <mergeCell ref="I454:R454"/>
    <mergeCell ref="S454:AB454"/>
    <mergeCell ref="AC454:AG455"/>
    <mergeCell ref="AH454:AL455"/>
    <mergeCell ref="AM454:AQ455"/>
    <mergeCell ref="AR454:AV455"/>
    <mergeCell ref="I455:M455"/>
    <mergeCell ref="T460:W460"/>
    <mergeCell ref="Y460:AB460"/>
    <mergeCell ref="AD460:AG460"/>
    <mergeCell ref="J461:M461"/>
    <mergeCell ref="O461:R461"/>
    <mergeCell ref="T461:W461"/>
    <mergeCell ref="Y461:AB461"/>
    <mergeCell ref="AD461:AG461"/>
    <mergeCell ref="AN458:AQ458"/>
    <mergeCell ref="AS458:AV458"/>
    <mergeCell ref="J459:M459"/>
    <mergeCell ref="O459:R459"/>
    <mergeCell ref="T459:W459"/>
    <mergeCell ref="Y459:AB459"/>
    <mergeCell ref="AD459:AG459"/>
    <mergeCell ref="AI459:AL459"/>
    <mergeCell ref="AN459:AQ459"/>
    <mergeCell ref="AS459:AV459"/>
    <mergeCell ref="J458:M458"/>
    <mergeCell ref="O458:R458"/>
    <mergeCell ref="T458:W458"/>
    <mergeCell ref="Y458:AB458"/>
    <mergeCell ref="AD458:AG458"/>
    <mergeCell ref="AI458:AL458"/>
    <mergeCell ref="AS462:AV462"/>
    <mergeCell ref="J463:M463"/>
    <mergeCell ref="O463:R463"/>
    <mergeCell ref="T463:W463"/>
    <mergeCell ref="Y463:AB463"/>
    <mergeCell ref="AD463:AG463"/>
    <mergeCell ref="AI463:AL463"/>
    <mergeCell ref="AN463:AQ463"/>
    <mergeCell ref="AS463:AV463"/>
    <mergeCell ref="AI461:AL461"/>
    <mergeCell ref="AN461:AQ461"/>
    <mergeCell ref="AS461:AV461"/>
    <mergeCell ref="J462:M462"/>
    <mergeCell ref="O462:R462"/>
    <mergeCell ref="T462:W462"/>
    <mergeCell ref="Y462:AB462"/>
    <mergeCell ref="AD462:AG462"/>
    <mergeCell ref="AI462:AL462"/>
    <mergeCell ref="AN462:AQ462"/>
    <mergeCell ref="T466:W466"/>
    <mergeCell ref="Y466:AB466"/>
    <mergeCell ref="AD466:AG466"/>
    <mergeCell ref="AI466:AL466"/>
    <mergeCell ref="AN466:AQ466"/>
    <mergeCell ref="AS466:AV466"/>
    <mergeCell ref="AN464:AQ464"/>
    <mergeCell ref="AS464:AV464"/>
    <mergeCell ref="J465:M465"/>
    <mergeCell ref="O465:R465"/>
    <mergeCell ref="T465:W465"/>
    <mergeCell ref="Y465:AB465"/>
    <mergeCell ref="AD465:AG465"/>
    <mergeCell ref="AI465:AL465"/>
    <mergeCell ref="AN465:AQ465"/>
    <mergeCell ref="AS465:AV465"/>
    <mergeCell ref="J464:M464"/>
    <mergeCell ref="O464:R464"/>
    <mergeCell ref="T464:W464"/>
    <mergeCell ref="Y464:AB464"/>
    <mergeCell ref="AD464:AG464"/>
    <mergeCell ref="AI464:AL464"/>
    <mergeCell ref="B470:R471"/>
    <mergeCell ref="N472:Q472"/>
    <mergeCell ref="N473:Q473"/>
    <mergeCell ref="N474:Q474"/>
    <mergeCell ref="N475:Q475"/>
    <mergeCell ref="N476:Q476"/>
    <mergeCell ref="AN467:AQ467"/>
    <mergeCell ref="AS467:AV467"/>
    <mergeCell ref="J468:M468"/>
    <mergeCell ref="O468:R468"/>
    <mergeCell ref="T468:W468"/>
    <mergeCell ref="Y468:AB468"/>
    <mergeCell ref="J467:M467"/>
    <mergeCell ref="O467:R467"/>
    <mergeCell ref="T467:W467"/>
    <mergeCell ref="Y467:AB467"/>
    <mergeCell ref="AD467:AG467"/>
    <mergeCell ref="AI467:AL467"/>
    <mergeCell ref="N489:Q489"/>
    <mergeCell ref="N490:Q490"/>
    <mergeCell ref="N491:Q491"/>
    <mergeCell ref="N492:Q492"/>
    <mergeCell ref="N493:Q493"/>
    <mergeCell ref="N494:Q494"/>
    <mergeCell ref="N483:Q483"/>
    <mergeCell ref="N484:Q484"/>
    <mergeCell ref="N485:Q485"/>
    <mergeCell ref="N486:Q486"/>
    <mergeCell ref="N487:Q487"/>
    <mergeCell ref="N488:Q488"/>
    <mergeCell ref="N477:Q477"/>
    <mergeCell ref="N478:Q478"/>
    <mergeCell ref="N479:Q479"/>
    <mergeCell ref="N480:Q480"/>
    <mergeCell ref="N481:Q481"/>
    <mergeCell ref="N482:Q482"/>
    <mergeCell ref="N507:Q507"/>
    <mergeCell ref="N508:Q508"/>
    <mergeCell ref="N509:Q509"/>
    <mergeCell ref="N510:Q510"/>
    <mergeCell ref="B511:R511"/>
    <mergeCell ref="N512:Q512"/>
    <mergeCell ref="N501:Q501"/>
    <mergeCell ref="N502:Q502"/>
    <mergeCell ref="N503:Q503"/>
    <mergeCell ref="N504:Q504"/>
    <mergeCell ref="N505:Q505"/>
    <mergeCell ref="N506:Q506"/>
    <mergeCell ref="N495:Q495"/>
    <mergeCell ref="N496:Q496"/>
    <mergeCell ref="N497:Q497"/>
    <mergeCell ref="N498:Q498"/>
    <mergeCell ref="N499:Q499"/>
    <mergeCell ref="N500:Q500"/>
    <mergeCell ref="N527:Q527"/>
    <mergeCell ref="B529:R530"/>
    <mergeCell ref="N531:Q531"/>
    <mergeCell ref="N532:Q532"/>
    <mergeCell ref="N533:Q533"/>
    <mergeCell ref="N534:Q534"/>
    <mergeCell ref="N521:Q521"/>
    <mergeCell ref="N522:Q522"/>
    <mergeCell ref="N523:Q523"/>
    <mergeCell ref="N524:Q524"/>
    <mergeCell ref="N525:Q525"/>
    <mergeCell ref="N526:Q526"/>
    <mergeCell ref="N513:Q513"/>
    <mergeCell ref="N514:Q514"/>
    <mergeCell ref="B516:R517"/>
    <mergeCell ref="N518:Q518"/>
    <mergeCell ref="N519:Q519"/>
    <mergeCell ref="N520:Q520"/>
    <mergeCell ref="N547:Q547"/>
    <mergeCell ref="N548:Q548"/>
    <mergeCell ref="N549:Q549"/>
    <mergeCell ref="N550:Q550"/>
    <mergeCell ref="N551:Q551"/>
    <mergeCell ref="N552:Q552"/>
    <mergeCell ref="N541:Q541"/>
    <mergeCell ref="N542:Q542"/>
    <mergeCell ref="N543:Q543"/>
    <mergeCell ref="N544:Q544"/>
    <mergeCell ref="N545:Q545"/>
    <mergeCell ref="N546:Q546"/>
    <mergeCell ref="N535:Q535"/>
    <mergeCell ref="N536:Q536"/>
    <mergeCell ref="N537:Q537"/>
    <mergeCell ref="N538:Q538"/>
    <mergeCell ref="N539:Q539"/>
    <mergeCell ref="N540:Q540"/>
    <mergeCell ref="AN558:AQ558"/>
    <mergeCell ref="O559:R559"/>
    <mergeCell ref="Y559:AB559"/>
    <mergeCell ref="AD559:AG559"/>
    <mergeCell ref="AI559:AL559"/>
    <mergeCell ref="J560:M560"/>
    <mergeCell ref="O560:R560"/>
    <mergeCell ref="T560:W560"/>
    <mergeCell ref="Y560:AB560"/>
    <mergeCell ref="AD560:AG560"/>
    <mergeCell ref="J558:M558"/>
    <mergeCell ref="O558:R558"/>
    <mergeCell ref="T558:W558"/>
    <mergeCell ref="Y558:AB558"/>
    <mergeCell ref="AD558:AG558"/>
    <mergeCell ref="AI558:AL558"/>
    <mergeCell ref="B554:AR554"/>
    <mergeCell ref="I555:M557"/>
    <mergeCell ref="N555:AL555"/>
    <mergeCell ref="AM555:AQ557"/>
    <mergeCell ref="N556:AB556"/>
    <mergeCell ref="AC556:AG557"/>
    <mergeCell ref="AH556:AL557"/>
    <mergeCell ref="N557:R557"/>
    <mergeCell ref="S557:W557"/>
    <mergeCell ref="X557:AB557"/>
    <mergeCell ref="AN562:AQ562"/>
    <mergeCell ref="J563:M563"/>
    <mergeCell ref="Y563:AB563"/>
    <mergeCell ref="AD563:AG563"/>
    <mergeCell ref="AI563:AL563"/>
    <mergeCell ref="J564:M564"/>
    <mergeCell ref="O564:R564"/>
    <mergeCell ref="T564:W564"/>
    <mergeCell ref="Y564:AB564"/>
    <mergeCell ref="AD564:AG564"/>
    <mergeCell ref="J562:M562"/>
    <mergeCell ref="O562:R562"/>
    <mergeCell ref="T562:W562"/>
    <mergeCell ref="Y562:AB562"/>
    <mergeCell ref="AD562:AG562"/>
    <mergeCell ref="AI562:AL562"/>
    <mergeCell ref="AI560:AL560"/>
    <mergeCell ref="AN560:AQ560"/>
    <mergeCell ref="J561:M561"/>
    <mergeCell ref="O561:R561"/>
    <mergeCell ref="T561:W561"/>
    <mergeCell ref="Y561:AB561"/>
    <mergeCell ref="AD561:AG561"/>
    <mergeCell ref="AI561:AL561"/>
    <mergeCell ref="AN561:AQ561"/>
    <mergeCell ref="AN566:AQ566"/>
    <mergeCell ref="J567:M567"/>
    <mergeCell ref="O567:R567"/>
    <mergeCell ref="T567:W567"/>
    <mergeCell ref="Y567:AB567"/>
    <mergeCell ref="AD567:AG567"/>
    <mergeCell ref="AI567:AL567"/>
    <mergeCell ref="AN567:AQ567"/>
    <mergeCell ref="J566:M566"/>
    <mergeCell ref="O566:R566"/>
    <mergeCell ref="T566:W566"/>
    <mergeCell ref="Y566:AB566"/>
    <mergeCell ref="AD566:AG566"/>
    <mergeCell ref="AI566:AL566"/>
    <mergeCell ref="AI564:AL564"/>
    <mergeCell ref="AN564:AQ564"/>
    <mergeCell ref="J565:M565"/>
    <mergeCell ref="O565:R565"/>
    <mergeCell ref="T565:W565"/>
    <mergeCell ref="Y565:AB565"/>
    <mergeCell ref="AD565:AG565"/>
    <mergeCell ref="AI565:AL565"/>
    <mergeCell ref="AN565:AQ565"/>
    <mergeCell ref="S574:W574"/>
    <mergeCell ref="X574:AB574"/>
    <mergeCell ref="J575:M575"/>
    <mergeCell ref="O575:R575"/>
    <mergeCell ref="T575:W575"/>
    <mergeCell ref="Y575:AB575"/>
    <mergeCell ref="I572:AG572"/>
    <mergeCell ref="AH572:AV572"/>
    <mergeCell ref="I573:R573"/>
    <mergeCell ref="S573:AB573"/>
    <mergeCell ref="AC573:AG574"/>
    <mergeCell ref="AH573:AL574"/>
    <mergeCell ref="AM573:AQ574"/>
    <mergeCell ref="AR573:AV574"/>
    <mergeCell ref="I574:M574"/>
    <mergeCell ref="N574:R574"/>
    <mergeCell ref="AN568:AQ568"/>
    <mergeCell ref="O569:R569"/>
    <mergeCell ref="Y569:AB569"/>
    <mergeCell ref="AD569:AG569"/>
    <mergeCell ref="AI569:AL569"/>
    <mergeCell ref="B571:AW571"/>
    <mergeCell ref="J568:M568"/>
    <mergeCell ref="O568:R568"/>
    <mergeCell ref="T568:W568"/>
    <mergeCell ref="Y568:AB568"/>
    <mergeCell ref="AD568:AG568"/>
    <mergeCell ref="AI568:AL568"/>
    <mergeCell ref="AN577:AQ577"/>
    <mergeCell ref="AS577:AV577"/>
    <mergeCell ref="J578:M578"/>
    <mergeCell ref="O578:R578"/>
    <mergeCell ref="T578:W578"/>
    <mergeCell ref="Y578:AB578"/>
    <mergeCell ref="AD578:AG578"/>
    <mergeCell ref="AI578:AL578"/>
    <mergeCell ref="AN578:AQ578"/>
    <mergeCell ref="AS578:AV578"/>
    <mergeCell ref="J577:M577"/>
    <mergeCell ref="O577:R577"/>
    <mergeCell ref="T577:W577"/>
    <mergeCell ref="Y577:AB577"/>
    <mergeCell ref="AD577:AG577"/>
    <mergeCell ref="AI577:AL577"/>
    <mergeCell ref="AD575:AG575"/>
    <mergeCell ref="AI575:AL575"/>
    <mergeCell ref="AN575:AQ575"/>
    <mergeCell ref="AS575:AV575"/>
    <mergeCell ref="J576:M576"/>
    <mergeCell ref="O576:R576"/>
    <mergeCell ref="T576:W576"/>
    <mergeCell ref="Y576:AB576"/>
    <mergeCell ref="AI580:AL580"/>
    <mergeCell ref="AN580:AQ580"/>
    <mergeCell ref="AS580:AV580"/>
    <mergeCell ref="J581:M581"/>
    <mergeCell ref="O581:R581"/>
    <mergeCell ref="T581:W581"/>
    <mergeCell ref="Y581:AB581"/>
    <mergeCell ref="AD581:AG581"/>
    <mergeCell ref="AI581:AL581"/>
    <mergeCell ref="AN581:AQ581"/>
    <mergeCell ref="J579:M579"/>
    <mergeCell ref="O579:R579"/>
    <mergeCell ref="AD579:AG579"/>
    <mergeCell ref="J580:M580"/>
    <mergeCell ref="O580:R580"/>
    <mergeCell ref="T580:W580"/>
    <mergeCell ref="Y580:AB580"/>
    <mergeCell ref="AD580:AG580"/>
    <mergeCell ref="AN583:AQ583"/>
    <mergeCell ref="AS583:AV583"/>
    <mergeCell ref="J584:M584"/>
    <mergeCell ref="O584:R584"/>
    <mergeCell ref="T584:W584"/>
    <mergeCell ref="Y584:AB584"/>
    <mergeCell ref="AD584:AG584"/>
    <mergeCell ref="AI584:AL584"/>
    <mergeCell ref="AN584:AQ584"/>
    <mergeCell ref="AS584:AV584"/>
    <mergeCell ref="J583:M583"/>
    <mergeCell ref="O583:R583"/>
    <mergeCell ref="T583:W583"/>
    <mergeCell ref="Y583:AB583"/>
    <mergeCell ref="AD583:AG583"/>
    <mergeCell ref="AI583:AL583"/>
    <mergeCell ref="AS581:AV581"/>
    <mergeCell ref="J582:M582"/>
    <mergeCell ref="O582:R582"/>
    <mergeCell ref="T582:W582"/>
    <mergeCell ref="Y582:AB582"/>
    <mergeCell ref="AD582:AG582"/>
    <mergeCell ref="AI582:AL582"/>
    <mergeCell ref="AN582:AQ582"/>
    <mergeCell ref="AS582:AV582"/>
    <mergeCell ref="AN586:AQ586"/>
    <mergeCell ref="AS586:AV586"/>
    <mergeCell ref="J587:M587"/>
    <mergeCell ref="O587:R587"/>
    <mergeCell ref="T587:W587"/>
    <mergeCell ref="Y587:AB587"/>
    <mergeCell ref="J586:M586"/>
    <mergeCell ref="O586:R586"/>
    <mergeCell ref="T586:W586"/>
    <mergeCell ref="Y586:AB586"/>
    <mergeCell ref="AD586:AG586"/>
    <mergeCell ref="AI586:AL586"/>
    <mergeCell ref="J585:M585"/>
    <mergeCell ref="O585:R585"/>
    <mergeCell ref="AD585:AG585"/>
    <mergeCell ref="AI585:AL585"/>
    <mergeCell ref="AN585:AQ585"/>
    <mergeCell ref="AS585:AV585"/>
    <mergeCell ref="N602:Q602"/>
    <mergeCell ref="N603:Q603"/>
    <mergeCell ref="N604:Q604"/>
    <mergeCell ref="N605:Q605"/>
    <mergeCell ref="N606:Q606"/>
    <mergeCell ref="N607:Q607"/>
    <mergeCell ref="N596:Q596"/>
    <mergeCell ref="N597:Q597"/>
    <mergeCell ref="N598:Q598"/>
    <mergeCell ref="N599:Q599"/>
    <mergeCell ref="N600:Q600"/>
    <mergeCell ref="N601:Q601"/>
    <mergeCell ref="B589:R590"/>
    <mergeCell ref="N591:Q591"/>
    <mergeCell ref="N592:Q592"/>
    <mergeCell ref="N593:Q593"/>
    <mergeCell ref="N594:Q594"/>
    <mergeCell ref="N595:Q595"/>
    <mergeCell ref="N620:Q620"/>
    <mergeCell ref="N621:Q621"/>
    <mergeCell ref="N622:Q622"/>
    <mergeCell ref="N623:Q623"/>
    <mergeCell ref="B625:R626"/>
    <mergeCell ref="N627:Q627"/>
    <mergeCell ref="N614:Q614"/>
    <mergeCell ref="N615:Q615"/>
    <mergeCell ref="N616:Q616"/>
    <mergeCell ref="N617:Q617"/>
    <mergeCell ref="N618:Q618"/>
    <mergeCell ref="N619:Q619"/>
    <mergeCell ref="N608:Q608"/>
    <mergeCell ref="N609:Q609"/>
    <mergeCell ref="N610:Q610"/>
    <mergeCell ref="N611:Q611"/>
    <mergeCell ref="N612:Q612"/>
    <mergeCell ref="N613:Q613"/>
    <mergeCell ref="N640:Q640"/>
    <mergeCell ref="N641:Q641"/>
    <mergeCell ref="N642:Q642"/>
    <mergeCell ref="N643:Q643"/>
    <mergeCell ref="B645:W646"/>
    <mergeCell ref="N647:Q647"/>
    <mergeCell ref="N634:Q634"/>
    <mergeCell ref="N635:Q635"/>
    <mergeCell ref="N636:Q636"/>
    <mergeCell ref="N637:Q637"/>
    <mergeCell ref="N638:Q638"/>
    <mergeCell ref="N639:Q639"/>
    <mergeCell ref="N628:Q628"/>
    <mergeCell ref="N629:Q629"/>
    <mergeCell ref="N630:Q630"/>
    <mergeCell ref="N631:Q631"/>
    <mergeCell ref="N632:Q632"/>
    <mergeCell ref="N633:Q633"/>
    <mergeCell ref="S662:V662"/>
    <mergeCell ref="S663:V663"/>
    <mergeCell ref="N665:Q665"/>
    <mergeCell ref="S665:V665"/>
    <mergeCell ref="S656:V656"/>
    <mergeCell ref="S657:V657"/>
    <mergeCell ref="S658:V658"/>
    <mergeCell ref="S659:V659"/>
    <mergeCell ref="S660:V660"/>
    <mergeCell ref="B661:W661"/>
    <mergeCell ref="N651:Q651"/>
    <mergeCell ref="S651:V651"/>
    <mergeCell ref="B652:W652"/>
    <mergeCell ref="S653:V653"/>
    <mergeCell ref="S654:V654"/>
    <mergeCell ref="B655:W655"/>
    <mergeCell ref="M648:Q648"/>
    <mergeCell ref="R648:V648"/>
    <mergeCell ref="N649:Q649"/>
    <mergeCell ref="S649:V649"/>
    <mergeCell ref="N650:Q650"/>
    <mergeCell ref="S650:V650"/>
  </mergeCells>
  <conditionalFormatting sqref="I450">
    <cfRule type="cellIs" dxfId="35" priority="31" operator="lessThan">
      <formula>0</formula>
    </cfRule>
  </conditionalFormatting>
  <conditionalFormatting sqref="I467:I468">
    <cfRule type="cellIs" dxfId="34" priority="23" operator="lessThan">
      <formula>0</formula>
    </cfRule>
  </conditionalFormatting>
  <conditionalFormatting sqref="I569">
    <cfRule type="cellIs" dxfId="33" priority="15" operator="lessThan">
      <formula>0</formula>
    </cfRule>
  </conditionalFormatting>
  <conditionalFormatting sqref="I586:I587">
    <cfRule type="cellIs" dxfId="32" priority="8" operator="lessThan">
      <formula>0</formula>
    </cfRule>
  </conditionalFormatting>
  <conditionalFormatting sqref="N450">
    <cfRule type="cellIs" dxfId="31" priority="30" operator="lessThan">
      <formula>0</formula>
    </cfRule>
  </conditionalFormatting>
  <conditionalFormatting sqref="N467:N468">
    <cfRule type="cellIs" dxfId="30" priority="22" operator="lessThan">
      <formula>0</formula>
    </cfRule>
  </conditionalFormatting>
  <conditionalFormatting sqref="N569">
    <cfRule type="cellIs" dxfId="29" priority="14" operator="lessThan">
      <formula>0</formula>
    </cfRule>
  </conditionalFormatting>
  <conditionalFormatting sqref="N586:N587">
    <cfRule type="cellIs" dxfId="28" priority="7" operator="lessThan">
      <formula>0</formula>
    </cfRule>
  </conditionalFormatting>
  <conditionalFormatting sqref="R397">
    <cfRule type="cellIs" dxfId="27" priority="36" operator="equal">
      <formula>0</formula>
    </cfRule>
  </conditionalFormatting>
  <conditionalFormatting sqref="R406">
    <cfRule type="cellIs" dxfId="26" priority="34" operator="equal">
      <formula>0</formula>
    </cfRule>
  </conditionalFormatting>
  <conditionalFormatting sqref="R432">
    <cfRule type="cellIs" dxfId="25" priority="33" operator="equal">
      <formula>0</formula>
    </cfRule>
  </conditionalFormatting>
  <conditionalFormatting sqref="S147">
    <cfRule type="cellIs" dxfId="24" priority="35" operator="equal">
      <formula>0</formula>
    </cfRule>
  </conditionalFormatting>
  <conditionalFormatting sqref="S450">
    <cfRule type="cellIs" dxfId="23" priority="29" operator="lessThan">
      <formula>0</formula>
    </cfRule>
  </conditionalFormatting>
  <conditionalFormatting sqref="S467:S468">
    <cfRule type="cellIs" dxfId="22" priority="21" operator="lessThan">
      <formula>0</formula>
    </cfRule>
  </conditionalFormatting>
  <conditionalFormatting sqref="S569">
    <cfRule type="cellIs" dxfId="21" priority="13" operator="lessThan">
      <formula>0</formula>
    </cfRule>
  </conditionalFormatting>
  <conditionalFormatting sqref="S586:S587">
    <cfRule type="cellIs" dxfId="20" priority="6" operator="lessThan">
      <formula>0</formula>
    </cfRule>
  </conditionalFormatting>
  <conditionalFormatting sqref="X450">
    <cfRule type="cellIs" dxfId="19" priority="28" operator="lessThan">
      <formula>0</formula>
    </cfRule>
  </conditionalFormatting>
  <conditionalFormatting sqref="X467:X468">
    <cfRule type="cellIs" dxfId="18" priority="17" operator="lessThan">
      <formula>0</formula>
    </cfRule>
  </conditionalFormatting>
  <conditionalFormatting sqref="X569">
    <cfRule type="cellIs" dxfId="17" priority="12" operator="lessThan">
      <formula>0</formula>
    </cfRule>
  </conditionalFormatting>
  <conditionalFormatting sqref="X586:X587">
    <cfRule type="cellIs" dxfId="16" priority="2" operator="lessThan">
      <formula>0</formula>
    </cfRule>
  </conditionalFormatting>
  <conditionalFormatting sqref="AC450">
    <cfRule type="cellIs" dxfId="15" priority="27" operator="lessThan">
      <formula>0</formula>
    </cfRule>
  </conditionalFormatting>
  <conditionalFormatting sqref="AC467:AC468">
    <cfRule type="cellIs" dxfId="14" priority="16" operator="lessThan">
      <formula>0</formula>
    </cfRule>
  </conditionalFormatting>
  <conditionalFormatting sqref="AC569">
    <cfRule type="cellIs" dxfId="13" priority="11" operator="lessThan">
      <formula>0</formula>
    </cfRule>
  </conditionalFormatting>
  <conditionalFormatting sqref="AC586:AC587">
    <cfRule type="cellIs" dxfId="12" priority="1" operator="lessThan">
      <formula>0</formula>
    </cfRule>
  </conditionalFormatting>
  <conditionalFormatting sqref="AH450">
    <cfRule type="cellIs" dxfId="11" priority="26" operator="lessThan">
      <formula>0</formula>
    </cfRule>
  </conditionalFormatting>
  <conditionalFormatting sqref="AH467">
    <cfRule type="cellIs" dxfId="10" priority="20" operator="lessThan">
      <formula>0</formula>
    </cfRule>
  </conditionalFormatting>
  <conditionalFormatting sqref="AH569">
    <cfRule type="cellIs" dxfId="9" priority="10" operator="lessThan">
      <formula>0</formula>
    </cfRule>
  </conditionalFormatting>
  <conditionalFormatting sqref="AH586">
    <cfRule type="cellIs" dxfId="8" priority="5" operator="lessThan">
      <formula>0</formula>
    </cfRule>
  </conditionalFormatting>
  <conditionalFormatting sqref="AM139">
    <cfRule type="cellIs" dxfId="7" priority="32" operator="equal">
      <formula>0</formula>
    </cfRule>
  </conditionalFormatting>
  <conditionalFormatting sqref="AM450">
    <cfRule type="cellIs" dxfId="6" priority="25" operator="lessThan">
      <formula>0</formula>
    </cfRule>
  </conditionalFormatting>
  <conditionalFormatting sqref="AM467">
    <cfRule type="cellIs" dxfId="5" priority="19" operator="lessThan">
      <formula>0</formula>
    </cfRule>
  </conditionalFormatting>
  <conditionalFormatting sqref="AM569">
    <cfRule type="cellIs" dxfId="4" priority="9" operator="lessThan">
      <formula>0</formula>
    </cfRule>
  </conditionalFormatting>
  <conditionalFormatting sqref="AM586">
    <cfRule type="cellIs" dxfId="3" priority="4" operator="lessThan">
      <formula>0</formula>
    </cfRule>
  </conditionalFormatting>
  <conditionalFormatting sqref="AR450">
    <cfRule type="cellIs" dxfId="2" priority="24" operator="lessThan">
      <formula>0</formula>
    </cfRule>
  </conditionalFormatting>
  <conditionalFormatting sqref="AR467">
    <cfRule type="cellIs" dxfId="1" priority="18" operator="lessThan">
      <formula>0</formula>
    </cfRule>
  </conditionalFormatting>
  <conditionalFormatting sqref="AR586">
    <cfRule type="cellIs" dxfId="0" priority="3" operator="lessThan">
      <formula>0</formula>
    </cfRule>
  </conditionalFormatting>
  <hyperlinks>
    <hyperlink ref="AE3" r:id="rId1"/>
  </hyperlinks>
  <pageMargins left="0.70866141732283472" right="0.70866141732283472" top="0.74803149606299213" bottom="0.74803149606299213" header="0.31496062992125984" footer="0.31496062992125984"/>
  <pageSetup scale="47" orientation="portrait" r:id="rId2"/>
  <rowBreaks count="3" manualBreakCount="3">
    <brk id="155" max="53" man="1"/>
    <brk id="265" max="53" man="1"/>
    <brk id="336" max="5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2:Q50"/>
  <sheetViews>
    <sheetView topLeftCell="A31" workbookViewId="0">
      <selection activeCell="O45" sqref="O45"/>
    </sheetView>
  </sheetViews>
  <sheetFormatPr baseColWidth="10" defaultRowHeight="15"/>
  <cols>
    <col min="14" max="15" width="12" bestFit="1" customWidth="1"/>
  </cols>
  <sheetData>
    <row r="2" spans="2:14" ht="153">
      <c r="B2" s="179" t="s">
        <v>580</v>
      </c>
    </row>
    <row r="3" spans="2:14" ht="42.75">
      <c r="B3" s="180" t="s">
        <v>581</v>
      </c>
    </row>
    <row r="4" spans="2:14">
      <c r="B4" s="180"/>
    </row>
    <row r="5" spans="2:14" ht="255">
      <c r="B5" s="181" t="s">
        <v>582</v>
      </c>
    </row>
    <row r="6" spans="2:14" ht="234">
      <c r="B6" s="182" t="s">
        <v>583</v>
      </c>
    </row>
    <row r="7" spans="2:14" ht="15.75" thickBot="1">
      <c r="B7" s="183"/>
    </row>
    <row r="8" spans="2:14" ht="15.75" thickBot="1">
      <c r="B8" s="184"/>
      <c r="C8" s="185" t="s">
        <v>584</v>
      </c>
      <c r="D8" s="185" t="s">
        <v>585</v>
      </c>
      <c r="E8" s="185" t="s">
        <v>586</v>
      </c>
      <c r="F8" s="185" t="s">
        <v>587</v>
      </c>
      <c r="G8" s="185" t="s">
        <v>588</v>
      </c>
      <c r="H8" s="185" t="s">
        <v>589</v>
      </c>
      <c r="I8" s="185" t="s">
        <v>590</v>
      </c>
      <c r="J8" s="185" t="s">
        <v>591</v>
      </c>
      <c r="K8" s="185" t="s">
        <v>592</v>
      </c>
      <c r="L8" s="185" t="s">
        <v>593</v>
      </c>
      <c r="M8" s="185" t="s">
        <v>594</v>
      </c>
      <c r="N8" s="186" t="s">
        <v>595</v>
      </c>
    </row>
    <row r="9" spans="2:14" ht="15.75" thickBot="1">
      <c r="B9" s="187" t="s">
        <v>596</v>
      </c>
      <c r="C9" s="188">
        <v>0.3</v>
      </c>
      <c r="D9" s="188">
        <v>1.1000000000000001</v>
      </c>
      <c r="E9" s="188">
        <v>1</v>
      </c>
      <c r="F9" s="188">
        <v>2.1</v>
      </c>
      <c r="G9" s="188">
        <v>2.4</v>
      </c>
      <c r="H9" s="188">
        <v>2.6</v>
      </c>
      <c r="I9" s="188">
        <v>2.4</v>
      </c>
      <c r="J9" s="188">
        <v>2.8</v>
      </c>
      <c r="K9" s="188">
        <v>2.9</v>
      </c>
      <c r="L9" s="188">
        <v>3.6</v>
      </c>
      <c r="M9" s="188">
        <v>4</v>
      </c>
      <c r="N9" s="188">
        <v>4.8</v>
      </c>
    </row>
    <row r="10" spans="2:14" ht="15.75" thickBot="1">
      <c r="B10" s="187" t="s">
        <v>597</v>
      </c>
      <c r="C10" s="188"/>
      <c r="D10" s="188">
        <v>0.8</v>
      </c>
      <c r="E10" s="188">
        <v>0.7</v>
      </c>
      <c r="F10" s="188">
        <v>1.8</v>
      </c>
      <c r="G10" s="188">
        <v>2.1</v>
      </c>
      <c r="H10" s="188">
        <v>2.2999999999999998</v>
      </c>
      <c r="I10" s="188">
        <v>2.1</v>
      </c>
      <c r="J10" s="188">
        <v>2.5</v>
      </c>
      <c r="K10" s="188">
        <v>2.6</v>
      </c>
      <c r="L10" s="188">
        <v>3.3</v>
      </c>
      <c r="M10" s="188">
        <v>3.7</v>
      </c>
      <c r="N10" s="188">
        <v>4.5</v>
      </c>
    </row>
    <row r="11" spans="2:14" ht="15.75" thickBot="1">
      <c r="B11" s="187" t="s">
        <v>598</v>
      </c>
      <c r="C11" s="188"/>
      <c r="D11" s="188"/>
      <c r="E11" s="188">
        <v>-0.1</v>
      </c>
      <c r="F11" s="188">
        <v>1</v>
      </c>
      <c r="G11" s="188">
        <v>1.3</v>
      </c>
      <c r="H11" s="188">
        <v>1.5</v>
      </c>
      <c r="I11" s="188">
        <v>1.3</v>
      </c>
      <c r="J11" s="188">
        <v>1.7</v>
      </c>
      <c r="K11" s="188">
        <v>1.8</v>
      </c>
      <c r="L11" s="188">
        <v>2.5</v>
      </c>
      <c r="M11" s="188">
        <v>2.9</v>
      </c>
      <c r="N11" s="188">
        <v>3.7</v>
      </c>
    </row>
    <row r="12" spans="2:14" ht="15.75" thickBot="1">
      <c r="B12" s="187" t="s">
        <v>599</v>
      </c>
      <c r="C12" s="188"/>
      <c r="D12" s="188"/>
      <c r="E12" s="188"/>
      <c r="F12" s="188">
        <v>1.1000000000000001</v>
      </c>
      <c r="G12" s="188">
        <v>1.4</v>
      </c>
      <c r="H12" s="188">
        <v>1.5</v>
      </c>
      <c r="I12" s="188">
        <v>1.4</v>
      </c>
      <c r="J12" s="188">
        <v>1.7</v>
      </c>
      <c r="K12" s="188">
        <v>1.8</v>
      </c>
      <c r="L12" s="188">
        <v>2.5</v>
      </c>
      <c r="M12" s="188">
        <v>3</v>
      </c>
      <c r="N12" s="188">
        <v>3.7</v>
      </c>
    </row>
    <row r="13" spans="2:14" ht="15.75" thickBot="1">
      <c r="B13" s="187" t="s">
        <v>600</v>
      </c>
      <c r="C13" s="189"/>
      <c r="D13" s="189"/>
      <c r="E13" s="189"/>
      <c r="F13" s="189"/>
      <c r="G13" s="189">
        <v>0.3</v>
      </c>
      <c r="H13" s="189">
        <v>0.4</v>
      </c>
      <c r="I13" s="189">
        <v>0.3</v>
      </c>
      <c r="J13" s="189">
        <v>0.6</v>
      </c>
      <c r="K13" s="189">
        <v>0.7</v>
      </c>
      <c r="L13" s="189">
        <v>1.4</v>
      </c>
      <c r="M13" s="189">
        <v>1.9</v>
      </c>
      <c r="N13" s="189">
        <v>2.6</v>
      </c>
    </row>
    <row r="14" spans="2:14" ht="15.75" thickBot="1">
      <c r="B14" s="187" t="s">
        <v>601</v>
      </c>
      <c r="C14" s="188"/>
      <c r="D14" s="188"/>
      <c r="E14" s="188"/>
      <c r="F14" s="188"/>
      <c r="G14" s="188"/>
      <c r="H14" s="188">
        <v>0.1</v>
      </c>
      <c r="I14" s="188">
        <v>0</v>
      </c>
      <c r="J14" s="188">
        <v>0.3</v>
      </c>
      <c r="K14" s="188">
        <v>0.4</v>
      </c>
      <c r="L14" s="188">
        <v>1.1000000000000001</v>
      </c>
      <c r="M14" s="188">
        <v>1.5</v>
      </c>
      <c r="N14" s="188">
        <v>2.2999999999999998</v>
      </c>
    </row>
    <row r="15" spans="2:14" ht="15.75" thickBot="1">
      <c r="B15" s="187" t="s">
        <v>602</v>
      </c>
      <c r="C15" s="188"/>
      <c r="D15" s="188"/>
      <c r="E15" s="188"/>
      <c r="F15" s="188"/>
      <c r="G15" s="188"/>
      <c r="H15" s="188"/>
      <c r="I15" s="188">
        <v>-0.2</v>
      </c>
      <c r="J15" s="188">
        <v>0.2</v>
      </c>
      <c r="K15" s="188">
        <v>0.3</v>
      </c>
      <c r="L15" s="188">
        <v>1</v>
      </c>
      <c r="M15" s="188">
        <v>1.4</v>
      </c>
      <c r="N15" s="188">
        <v>2.2000000000000002</v>
      </c>
    </row>
    <row r="16" spans="2:14" ht="15.75" thickBot="1">
      <c r="B16" s="187" t="s">
        <v>603</v>
      </c>
      <c r="C16" s="188"/>
      <c r="D16" s="188"/>
      <c r="E16" s="188"/>
      <c r="F16" s="188"/>
      <c r="G16" s="188"/>
      <c r="H16" s="188"/>
      <c r="I16" s="188"/>
      <c r="J16" s="188">
        <v>0.3</v>
      </c>
      <c r="K16" s="188">
        <v>0.5</v>
      </c>
      <c r="L16" s="188">
        <v>1.1000000000000001</v>
      </c>
      <c r="M16" s="188">
        <v>1.6</v>
      </c>
      <c r="N16" s="188">
        <v>2.2999999999999998</v>
      </c>
    </row>
    <row r="17" spans="2:14" ht="15.75" thickBot="1">
      <c r="B17" s="187" t="s">
        <v>604</v>
      </c>
      <c r="C17" s="188"/>
      <c r="D17" s="188"/>
      <c r="E17" s="188"/>
      <c r="F17" s="188"/>
      <c r="G17" s="188"/>
      <c r="H17" s="188"/>
      <c r="I17" s="188"/>
      <c r="J17" s="188"/>
      <c r="K17" s="188">
        <v>0.1</v>
      </c>
      <c r="L17" s="188">
        <v>0.8</v>
      </c>
      <c r="M17" s="188">
        <v>1.2</v>
      </c>
      <c r="N17" s="188">
        <v>2</v>
      </c>
    </row>
    <row r="18" spans="2:14" ht="15.75" thickBot="1">
      <c r="B18" s="187" t="s">
        <v>605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>
        <v>0.7</v>
      </c>
      <c r="M18" s="188">
        <v>1.1000000000000001</v>
      </c>
      <c r="N18" s="188">
        <v>1.9</v>
      </c>
    </row>
    <row r="19" spans="2:14" ht="15.75" thickBot="1">
      <c r="B19" s="187" t="s">
        <v>606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>
        <v>0.4</v>
      </c>
      <c r="N19" s="188">
        <v>1.2</v>
      </c>
    </row>
    <row r="20" spans="2:14" ht="15.75" thickBot="1">
      <c r="B20" s="187" t="s">
        <v>607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>
        <v>0.7</v>
      </c>
    </row>
    <row r="21" spans="2:14" ht="15.75" thickBot="1">
      <c r="B21" s="190" t="s">
        <v>608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</row>
    <row r="23" spans="2:14">
      <c r="B23" s="192" t="s">
        <v>609</v>
      </c>
      <c r="C23">
        <v>102.18</v>
      </c>
    </row>
    <row r="24" spans="2:14">
      <c r="B24" s="192" t="s">
        <v>610</v>
      </c>
      <c r="C24">
        <v>132.35</v>
      </c>
    </row>
    <row r="25" spans="2:14">
      <c r="B25" s="192" t="s">
        <v>611</v>
      </c>
      <c r="C25" s="193">
        <v>36789.360000000001</v>
      </c>
    </row>
    <row r="26" spans="2:14">
      <c r="B26" s="192" t="s">
        <v>612</v>
      </c>
      <c r="C26" s="368">
        <f>+C25*8000</f>
        <v>294314880</v>
      </c>
      <c r="D26" s="369"/>
      <c r="E26" s="370"/>
    </row>
    <row r="28" spans="2:14" ht="174">
      <c r="B28" s="194" t="s">
        <v>613</v>
      </c>
    </row>
    <row r="29" spans="2:14" ht="210.75" thickBot="1">
      <c r="B29" s="195" t="s">
        <v>614</v>
      </c>
    </row>
    <row r="30" spans="2:14" ht="15.75" thickBot="1">
      <c r="B30" s="371" t="s">
        <v>615</v>
      </c>
      <c r="C30" s="372"/>
      <c r="D30" s="372"/>
      <c r="E30" s="373"/>
      <c r="F30" s="374" t="s">
        <v>616</v>
      </c>
      <c r="G30" s="376" t="s">
        <v>617</v>
      </c>
      <c r="H30" s="377"/>
    </row>
    <row r="31" spans="2:14" ht="15.75" thickBot="1">
      <c r="B31" s="380" t="s">
        <v>618</v>
      </c>
      <c r="C31" s="381"/>
      <c r="D31" s="382" t="s">
        <v>619</v>
      </c>
      <c r="E31" s="381"/>
      <c r="F31" s="375"/>
      <c r="G31" s="378"/>
      <c r="H31" s="379"/>
    </row>
    <row r="32" spans="2:14" ht="15.75" thickBot="1">
      <c r="B32" s="196" t="s">
        <v>620</v>
      </c>
      <c r="C32" s="196">
        <v>0</v>
      </c>
      <c r="D32" s="196" t="s">
        <v>620</v>
      </c>
      <c r="E32" s="197">
        <v>10402992</v>
      </c>
      <c r="F32" s="196" t="s">
        <v>621</v>
      </c>
      <c r="G32" s="196" t="s">
        <v>620</v>
      </c>
      <c r="H32" s="196">
        <v>0</v>
      </c>
    </row>
    <row r="33" spans="2:17" ht="15.75" thickBot="1">
      <c r="B33" s="196" t="s">
        <v>620</v>
      </c>
      <c r="C33" s="197">
        <v>10402992.01</v>
      </c>
      <c r="D33" s="196" t="s">
        <v>620</v>
      </c>
      <c r="E33" s="197">
        <v>23117760</v>
      </c>
      <c r="F33" s="196">
        <v>0.04</v>
      </c>
      <c r="G33" s="196" t="s">
        <v>620</v>
      </c>
      <c r="H33" s="197">
        <v>416119.68</v>
      </c>
    </row>
    <row r="34" spans="2:17" ht="15.75" thickBot="1">
      <c r="B34" s="196" t="s">
        <v>620</v>
      </c>
      <c r="C34" s="197">
        <v>23117760.010000002</v>
      </c>
      <c r="D34" s="196" t="s">
        <v>620</v>
      </c>
      <c r="E34" s="197">
        <v>38529600</v>
      </c>
      <c r="F34" s="196">
        <v>0.08</v>
      </c>
      <c r="G34" s="196" t="s">
        <v>620</v>
      </c>
      <c r="H34" s="197">
        <v>1340830.08</v>
      </c>
    </row>
    <row r="35" spans="2:17" ht="15.75" thickBot="1">
      <c r="B35" s="196" t="s">
        <v>620</v>
      </c>
      <c r="C35" s="197">
        <v>38529600.009999998</v>
      </c>
      <c r="D35" s="196" t="s">
        <v>620</v>
      </c>
      <c r="E35" s="197">
        <v>53941440</v>
      </c>
      <c r="F35" s="196">
        <v>0.13500000000000001</v>
      </c>
      <c r="G35" s="196" t="s">
        <v>620</v>
      </c>
      <c r="H35" s="197">
        <v>3459958.08</v>
      </c>
    </row>
    <row r="36" spans="2:17" ht="15.75" thickBot="1">
      <c r="B36" s="196" t="s">
        <v>620</v>
      </c>
      <c r="C36" s="197">
        <v>53941440.009999998</v>
      </c>
      <c r="D36" s="196" t="s">
        <v>620</v>
      </c>
      <c r="E36" s="197">
        <v>69353280</v>
      </c>
      <c r="F36" s="196">
        <v>0.23</v>
      </c>
      <c r="G36" s="196" t="s">
        <v>620</v>
      </c>
      <c r="H36" s="197">
        <v>8584394.8800000008</v>
      </c>
    </row>
    <row r="37" spans="2:17" ht="15.75" thickBot="1">
      <c r="B37" s="196" t="s">
        <v>620</v>
      </c>
      <c r="C37" s="197">
        <v>69353280.010000005</v>
      </c>
      <c r="D37" s="196" t="s">
        <v>620</v>
      </c>
      <c r="E37" s="197">
        <v>92471040</v>
      </c>
      <c r="F37" s="196">
        <v>0.30399999999999999</v>
      </c>
      <c r="G37" s="196" t="s">
        <v>620</v>
      </c>
      <c r="H37" s="197">
        <v>13716537.6</v>
      </c>
      <c r="O37">
        <v>212000000</v>
      </c>
      <c r="P37">
        <f>+O37*K38-L38</f>
        <v>56229794.560000002</v>
      </c>
    </row>
    <row r="38" spans="2:17" ht="15.75" thickBot="1">
      <c r="B38" s="196" t="s">
        <v>620</v>
      </c>
      <c r="C38" s="197">
        <v>92471040.010000005</v>
      </c>
      <c r="D38" s="196" t="s">
        <v>620</v>
      </c>
      <c r="E38" s="197">
        <v>238883520</v>
      </c>
      <c r="F38" s="196">
        <v>0.35</v>
      </c>
      <c r="G38" s="196" t="s">
        <v>620</v>
      </c>
      <c r="H38" s="197">
        <v>17970205.440000001</v>
      </c>
      <c r="K38">
        <v>0.35</v>
      </c>
      <c r="L38">
        <v>17970205.440000001</v>
      </c>
      <c r="O38" s="207">
        <v>219983356.26144153</v>
      </c>
      <c r="P38" s="207">
        <f>+O38*K38-L38</f>
        <v>59023969.251504526</v>
      </c>
      <c r="Q38" s="207"/>
    </row>
    <row r="39" spans="2:17" ht="15.75" thickBot="1">
      <c r="B39" s="198" t="s">
        <v>620</v>
      </c>
      <c r="C39" s="199">
        <v>238883520.00999999</v>
      </c>
      <c r="D39" s="366" t="s">
        <v>622</v>
      </c>
      <c r="E39" s="367"/>
      <c r="F39" s="198">
        <v>0.4</v>
      </c>
      <c r="G39" s="198" t="s">
        <v>620</v>
      </c>
      <c r="H39" s="199">
        <v>29914381.440000001</v>
      </c>
      <c r="K39">
        <v>0.4</v>
      </c>
      <c r="L39">
        <v>29914381.440000001</v>
      </c>
      <c r="O39" s="207">
        <v>218472991.56333098</v>
      </c>
      <c r="P39" s="207">
        <f>+O39*K38-L38</f>
        <v>58495341.607165843</v>
      </c>
      <c r="Q39" s="207"/>
    </row>
    <row r="40" spans="2:17">
      <c r="N40" s="200"/>
      <c r="O40" s="200"/>
    </row>
    <row r="45" spans="2:17">
      <c r="D45" t="s">
        <v>623</v>
      </c>
    </row>
    <row r="47" spans="2:17">
      <c r="D47" t="s">
        <v>624</v>
      </c>
    </row>
    <row r="48" spans="2:17">
      <c r="D48" s="201">
        <v>45352</v>
      </c>
      <c r="E48">
        <v>102.32</v>
      </c>
    </row>
    <row r="49" spans="4:5">
      <c r="D49" s="201">
        <v>45231</v>
      </c>
      <c r="E49">
        <v>134.82</v>
      </c>
    </row>
    <row r="50" spans="4:5">
      <c r="E50">
        <f>+E48/E49</f>
        <v>0.75893784304999257</v>
      </c>
    </row>
  </sheetData>
  <mergeCells count="7">
    <mergeCell ref="D39:E39"/>
    <mergeCell ref="C26:E26"/>
    <mergeCell ref="B30:E30"/>
    <mergeCell ref="F30:F31"/>
    <mergeCell ref="G30:H31"/>
    <mergeCell ref="B31:C31"/>
    <mergeCell ref="D31:E31"/>
  </mergeCells>
  <hyperlinks>
    <hyperlink ref="B29" r:id="rId1" location="collapseOne" display="https://www.sii.cl/valores_y_fechas/renta/2024/personas_naturales.html - collapseOne"/>
  </hyperlinks>
  <pageMargins left="0.7" right="0.7" top="0.75" bottom="0.75" header="0.3" footer="0.3"/>
  <pageSetup paperSize="9" orientation="portrait" r:id="rId2"/>
  <drawing r:id="rId3"/>
  <legacyDrawing r:id="rId4"/>
  <controls>
    <mc:AlternateContent xmlns:mc="http://schemas.openxmlformats.org/markup-compatibility/2006">
      <mc:Choice Requires="x14">
        <control shapeId="11265" r:id="rId5" name="Control 1">
          <controlPr defaultSize="0" r:id="rId6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3</xdr:col>
                <xdr:colOff>57150</xdr:colOff>
                <xdr:row>4</xdr:row>
                <xdr:rowOff>38100</xdr:rowOff>
              </to>
            </anchor>
          </controlPr>
        </control>
      </mc:Choice>
      <mc:Fallback>
        <control shapeId="11265" r:id="rId5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venta de bra</vt:lpstr>
      <vt:lpstr>F-22</vt:lpstr>
      <vt:lpstr>tabla igc</vt:lpstr>
      <vt:lpstr>'F-22'!Área_de_impresión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agustinamarket</dc:creator>
  <cp:lastModifiedBy>ROBERTO</cp:lastModifiedBy>
  <cp:lastPrinted>2024-04-04T22:23:12Z</cp:lastPrinted>
  <dcterms:created xsi:type="dcterms:W3CDTF">2024-03-07T15:04:10Z</dcterms:created>
  <dcterms:modified xsi:type="dcterms:W3CDTF">2024-04-20T20:26:39Z</dcterms:modified>
</cp:coreProperties>
</file>