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73cbb73a6fec0f0/Documentos/TRAVELDRIVE/ANA MARIA/C.P.C.I.CHILE/LABORATORIOS/ABRIL/"/>
    </mc:Choice>
  </mc:AlternateContent>
  <xr:revisionPtr revIDLastSave="0" documentId="8_{3FF8CCFD-6EE8-4694-860B-F490D8661A2C}" xr6:coauthVersionLast="47" xr6:coauthVersionMax="47" xr10:uidLastSave="{00000000-0000-0000-0000-000000000000}"/>
  <bookViews>
    <workbookView xWindow="330" yWindow="0" windowWidth="18870" windowHeight="12000" tabRatio="599" xr2:uid="{00000000-000D-0000-FFFF-FFFF00000000}"/>
  </bookViews>
  <sheets>
    <sheet name="MODELO" sheetId="11" r:id="rId1"/>
    <sheet name="Hoja1" sheetId="12" r:id="rId2"/>
  </sheets>
  <definedNames>
    <definedName name="BASEDATOS">#REF!</definedName>
    <definedName name="MESCOMPLETO">#REF!</definedName>
    <definedName name="O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1" l="1"/>
  <c r="I33" i="11"/>
  <c r="K34" i="11" s="1"/>
  <c r="K36" i="11" s="1"/>
  <c r="K26" i="11"/>
  <c r="I26" i="11"/>
  <c r="E26" i="11"/>
  <c r="D21" i="11"/>
  <c r="H2" i="12"/>
  <c r="F13" i="12"/>
  <c r="F8" i="12"/>
  <c r="G2" i="12"/>
  <c r="E3" i="12" s="1"/>
  <c r="E92" i="11"/>
  <c r="E55" i="11"/>
  <c r="D16" i="11"/>
  <c r="E10" i="11"/>
  <c r="E12" i="11" s="1"/>
  <c r="D10" i="11"/>
  <c r="D12" i="11" s="1"/>
  <c r="C10" i="11" l="1"/>
  <c r="C12" i="11" s="1"/>
  <c r="C14" i="11" s="1"/>
  <c r="D18" i="11"/>
  <c r="D19" i="11" s="1"/>
</calcChain>
</file>

<file path=xl/sharedStrings.xml><?xml version="1.0" encoding="utf-8"?>
<sst xmlns="http://schemas.openxmlformats.org/spreadsheetml/2006/main" count="54" uniqueCount="48">
  <si>
    <t>PERIODOS</t>
  </si>
  <si>
    <t>AÑO</t>
  </si>
  <si>
    <t>MES</t>
  </si>
  <si>
    <t>DIA</t>
  </si>
  <si>
    <t>FECHA INGRESO</t>
  </si>
  <si>
    <t>ANTIGÜEDAD</t>
  </si>
  <si>
    <t>DIAS FERIADO ANUAL</t>
  </si>
  <si>
    <t>DIAS PENDIENTES A LA FECHA DE TERMINO</t>
  </si>
  <si>
    <t>DIAS DE FERIADO PROPORCIONAL</t>
  </si>
  <si>
    <t>TOTAL DIAS FERIADO A PAGAR (HABILES)</t>
  </si>
  <si>
    <t>TOTAL DIAS A PAGAR  POR FINIQUITO</t>
  </si>
  <si>
    <t>FACTOR FERIADO</t>
  </si>
  <si>
    <t>TRABAJADOR</t>
  </si>
  <si>
    <t>FECHA TERMINO CONTRATO</t>
  </si>
  <si>
    <t>CALCULO ANTIGÜEDAD</t>
  </si>
  <si>
    <t>FECHA TERMINO(ajustada)</t>
  </si>
  <si>
    <t>(ajustar rangos en fórmula))</t>
  </si>
  <si>
    <t>FERIADO PROGRESIVO</t>
  </si>
  <si>
    <t>AÑOS CON OTROS EMP</t>
  </si>
  <si>
    <t>TOT.AÑOS PARA F.PROGRES</t>
  </si>
  <si>
    <r>
      <t>MODELO PRE-CALCULO FERIADO PROPORCIONAL</t>
    </r>
    <r>
      <rPr>
        <b/>
        <sz val="7"/>
        <rFont val="Arial"/>
        <family val="2"/>
      </rPr>
      <t xml:space="preserve"> (ingrese datos solo en zona amarilla)</t>
    </r>
  </si>
  <si>
    <t>F/INGRESO</t>
  </si>
  <si>
    <t>F/TERMINO</t>
  </si>
  <si>
    <t>CASOS</t>
  </si>
  <si>
    <t>DS.DE F.PEND</t>
  </si>
  <si>
    <t>AÑOS CON OTROS EMPLEADORES</t>
  </si>
  <si>
    <t>PROMEDIO DIARIO</t>
  </si>
  <si>
    <t>TOTAL POR 90 DIAS</t>
  </si>
  <si>
    <t>SI</t>
  </si>
  <si>
    <t>=</t>
  </si>
  <si>
    <t>ENTONCES</t>
  </si>
  <si>
    <t>ABRIL</t>
  </si>
  <si>
    <t>SBASE</t>
  </si>
  <si>
    <t>25 DIAS</t>
  </si>
  <si>
    <t>5 DIAS</t>
  </si>
  <si>
    <t>SBASE MES DE ABRIL</t>
  </si>
  <si>
    <t>MAYO</t>
  </si>
  <si>
    <t>30 DIAS</t>
  </si>
  <si>
    <t>CAUSAL DE TERMINO DE CONTRATO</t>
  </si>
  <si>
    <t>ART. 159 N°5 "TERMINO DE OBRA"</t>
  </si>
  <si>
    <t>BASE CALCULO INDEMNIZACION POR MESES DE SERVICIO</t>
  </si>
  <si>
    <t>2.5 DIAS POR CADA MES Y FRACCION SUPERIOR A 15 DIAS</t>
  </si>
  <si>
    <t>VALOR POR MES</t>
  </si>
  <si>
    <t>BASE CALCULO INDEMNIZACION POR FERIADO PROPORCIONAL</t>
  </si>
  <si>
    <t>VALOR POR DIA DE FERIADO</t>
  </si>
  <si>
    <t>TOTAL A PAGAR EN FINIQUITO</t>
  </si>
  <si>
    <t>DESCUENTO APORTE EMPLEADOR A.F.C.</t>
  </si>
  <si>
    <t>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</si>
</sst>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&quot;años&quot;"/>
    <numFmt numFmtId="165" formatCode="0&quot;meses&quot;"/>
    <numFmt numFmtId="166" formatCode="0&quot;dias&quot;"/>
    <numFmt numFmtId="167" formatCode="dddd\-dd\-mmm\-yy"/>
    <numFmt numFmtId="168" formatCode="0.00&quot;dias&quot;"/>
    <numFmt numFmtId="169" formatCode="_ [$$-340A]* #,##0_ ;_ [$$-340A]* \-#,##0_ ;_ [$$-340A]* &quot;-&quot;_ ;_ @_ "/>
    <numFmt numFmtId="170" formatCode="_ [$$-340A]* #,##0.00_ ;_ [$$-340A]* \-#,##0.00_ ;_ [$$-340A]* &quot;-&quot;??_ ;_ @_ "/>
    <numFmt numFmtId="172" formatCode="[$$-340A]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7"/>
      <name val="Arial"/>
      <family val="2"/>
    </font>
    <font>
      <sz val="5"/>
      <name val="Arial"/>
      <family val="2"/>
    </font>
    <font>
      <b/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6" fontId="2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4" fillId="0" borderId="0" xfId="0" applyFont="1"/>
    <xf numFmtId="0" fontId="4" fillId="0" borderId="0" xfId="0" applyFont="1" applyAlignment="1">
      <alignment horizontal="center"/>
    </xf>
    <xf numFmtId="17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8" fontId="2" fillId="0" borderId="10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0" fillId="0" borderId="13" xfId="0" applyBorder="1"/>
    <xf numFmtId="168" fontId="2" fillId="0" borderId="1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" fillId="0" borderId="9" xfId="0" applyFont="1" applyBorder="1"/>
    <xf numFmtId="16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167" fontId="5" fillId="3" borderId="10" xfId="0" applyNumberFormat="1" applyFont="1" applyFill="1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1" fillId="0" borderId="10" xfId="0" applyNumberFormat="1" applyFont="1" applyBorder="1" applyAlignment="1">
      <alignment horizontal="right"/>
    </xf>
    <xf numFmtId="2" fontId="1" fillId="0" borderId="16" xfId="0" applyNumberFormat="1" applyFont="1" applyBorder="1" applyAlignment="1">
      <alignment horizontal="right"/>
    </xf>
    <xf numFmtId="0" fontId="0" fillId="0" borderId="23" xfId="0" applyBorder="1"/>
    <xf numFmtId="14" fontId="1" fillId="4" borderId="10" xfId="0" applyNumberFormat="1" applyFont="1" applyFill="1" applyBorder="1" applyAlignment="1">
      <alignment horizontal="center" wrapText="1" readingOrder="1"/>
    </xf>
    <xf numFmtId="0" fontId="1" fillId="4" borderId="10" xfId="0" applyFont="1" applyFill="1" applyBorder="1" applyAlignment="1">
      <alignment horizontal="center"/>
    </xf>
    <xf numFmtId="0" fontId="0" fillId="0" borderId="22" xfId="0" applyBorder="1"/>
    <xf numFmtId="0" fontId="6" fillId="2" borderId="24" xfId="0" applyFont="1" applyFill="1" applyBorder="1"/>
    <xf numFmtId="167" fontId="5" fillId="0" borderId="10" xfId="0" applyNumberFormat="1" applyFont="1" applyBorder="1"/>
    <xf numFmtId="2" fontId="0" fillId="0" borderId="10" xfId="0" applyNumberFormat="1" applyBorder="1" applyAlignment="1">
      <alignment horizontal="center"/>
    </xf>
    <xf numFmtId="0" fontId="1" fillId="0" borderId="25" xfId="0" applyFont="1" applyBorder="1" applyAlignment="1">
      <alignment horizontal="justify"/>
    </xf>
    <xf numFmtId="0" fontId="2" fillId="0" borderId="0" xfId="0" applyFont="1"/>
    <xf numFmtId="167" fontId="5" fillId="5" borderId="10" xfId="0" applyNumberFormat="1" applyFont="1" applyFill="1" applyBorder="1"/>
    <xf numFmtId="169" fontId="4" fillId="0" borderId="0" xfId="0" applyNumberFormat="1" applyFont="1"/>
    <xf numFmtId="17" fontId="4" fillId="0" borderId="0" xfId="0" applyNumberFormat="1" applyFont="1" applyAlignment="1">
      <alignment horizontal="center"/>
    </xf>
    <xf numFmtId="0" fontId="1" fillId="0" borderId="25" xfId="0" applyFont="1" applyBorder="1" applyAlignment="1">
      <alignment horizontal="justify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3" xfId="0" applyFont="1" applyFill="1" applyBorder="1" applyAlignment="1">
      <alignment horizontal="center" vertical="center" wrapText="1" readingOrder="1"/>
    </xf>
    <xf numFmtId="0" fontId="3" fillId="4" borderId="7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16" xfId="0" applyFont="1" applyFill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2" fillId="0" borderId="0" xfId="0" quotePrefix="1" applyFont="1"/>
    <xf numFmtId="169" fontId="0" fillId="0" borderId="0" xfId="0" applyNumberFormat="1"/>
    <xf numFmtId="169" fontId="2" fillId="0" borderId="0" xfId="0" applyNumberFormat="1" applyFont="1" applyAlignment="1">
      <alignment horizontal="center"/>
    </xf>
    <xf numFmtId="170" fontId="0" fillId="0" borderId="0" xfId="0" applyNumberFormat="1"/>
    <xf numFmtId="172" fontId="0" fillId="0" borderId="0" xfId="0" applyNumberFormat="1"/>
    <xf numFmtId="0" fontId="2" fillId="0" borderId="0" xfId="0" applyFont="1" applyFill="1" applyBorder="1"/>
    <xf numFmtId="165" fontId="2" fillId="0" borderId="0" xfId="0" applyNumberFormat="1" applyFont="1" applyFill="1" applyBorder="1"/>
    <xf numFmtId="0" fontId="2" fillId="6" borderId="0" xfId="0" applyFont="1" applyFill="1"/>
    <xf numFmtId="0" fontId="0" fillId="6" borderId="0" xfId="0" applyFill="1"/>
    <xf numFmtId="172" fontId="0" fillId="6" borderId="0" xfId="0" applyNumberFormat="1" applyFill="1"/>
    <xf numFmtId="0" fontId="2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72" fontId="0" fillId="6" borderId="0" xfId="0" applyNumberFormat="1" applyFill="1" applyAlignment="1">
      <alignment vertical="center"/>
    </xf>
    <xf numFmtId="172" fontId="2" fillId="0" borderId="0" xfId="0" applyNumberFormat="1" applyFont="1"/>
    <xf numFmtId="168" fontId="2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7EEB-8DE8-4590-BF1A-848C67E771D9}">
  <dimension ref="A1:K121"/>
  <sheetViews>
    <sheetView tabSelected="1" topLeftCell="A6" zoomScale="96" zoomScaleNormal="96" workbookViewId="0">
      <selection activeCell="M29" sqref="M29"/>
    </sheetView>
  </sheetViews>
  <sheetFormatPr baseColWidth="10" defaultRowHeight="12.75" x14ac:dyDescent="0.35"/>
  <cols>
    <col min="1" max="1" width="4.1328125" customWidth="1"/>
    <col min="2" max="2" width="24.265625" customWidth="1"/>
    <col min="3" max="3" width="19.73046875" style="39" customWidth="1"/>
    <col min="4" max="4" width="15.1328125" customWidth="1"/>
    <col min="5" max="5" width="13.73046875" bestFit="1" customWidth="1"/>
    <col min="6" max="7" width="9.265625" customWidth="1"/>
    <col min="8" max="8" width="6.86328125" customWidth="1"/>
    <col min="11" max="11" width="11.796875" bestFit="1" customWidth="1"/>
  </cols>
  <sheetData>
    <row r="1" spans="2:9" ht="13.15" thickBot="1" x14ac:dyDescent="0.4">
      <c r="H1" s="41"/>
      <c r="I1" s="41"/>
    </row>
    <row r="2" spans="2:9" ht="13.5" thickBot="1" x14ac:dyDescent="0.45">
      <c r="B2" s="58" t="s">
        <v>20</v>
      </c>
      <c r="C2" s="59"/>
      <c r="D2" s="59"/>
      <c r="E2" s="60"/>
      <c r="F2" s="72" t="s">
        <v>17</v>
      </c>
      <c r="G2" s="73"/>
      <c r="H2" s="42"/>
      <c r="I2" s="42"/>
    </row>
    <row r="3" spans="2:9" ht="15" customHeight="1" thickBot="1" x14ac:dyDescent="0.45">
      <c r="B3" s="2" t="s">
        <v>12</v>
      </c>
      <c r="C3" s="27"/>
      <c r="D3" s="3"/>
      <c r="E3" s="4"/>
      <c r="F3" s="43">
        <v>13</v>
      </c>
      <c r="G3" s="43">
        <v>1</v>
      </c>
      <c r="H3" s="42"/>
      <c r="I3" s="42"/>
    </row>
    <row r="4" spans="2:9" ht="15" customHeight="1" x14ac:dyDescent="0.4">
      <c r="B4" s="23"/>
      <c r="C4" s="24" t="s">
        <v>1</v>
      </c>
      <c r="D4" s="8" t="s">
        <v>2</v>
      </c>
      <c r="E4" s="9" t="s">
        <v>3</v>
      </c>
      <c r="F4" s="43">
        <v>16</v>
      </c>
      <c r="G4" s="43">
        <v>2</v>
      </c>
    </row>
    <row r="5" spans="2:9" ht="15" customHeight="1" thickBot="1" x14ac:dyDescent="0.45">
      <c r="B5" s="5" t="s">
        <v>13</v>
      </c>
      <c r="C5" s="28">
        <v>2024</v>
      </c>
      <c r="D5" s="29">
        <v>4</v>
      </c>
      <c r="E5" s="30">
        <v>18</v>
      </c>
      <c r="F5" s="43">
        <v>19</v>
      </c>
      <c r="G5" s="43">
        <v>3</v>
      </c>
    </row>
    <row r="6" spans="2:9" ht="15" customHeight="1" x14ac:dyDescent="0.4">
      <c r="B6" s="61" t="s">
        <v>14</v>
      </c>
      <c r="C6" s="62"/>
      <c r="D6" s="62"/>
      <c r="E6" s="63"/>
      <c r="F6" s="43">
        <v>22</v>
      </c>
      <c r="G6" s="43">
        <v>4</v>
      </c>
    </row>
    <row r="7" spans="2:9" ht="15" customHeight="1" x14ac:dyDescent="0.35">
      <c r="B7" s="5"/>
      <c r="E7" s="6"/>
      <c r="F7" s="43">
        <v>25</v>
      </c>
      <c r="G7" s="43">
        <v>5</v>
      </c>
    </row>
    <row r="8" spans="2:9" ht="15" customHeight="1" thickBot="1" x14ac:dyDescent="0.4">
      <c r="B8" s="5"/>
      <c r="E8" s="6"/>
      <c r="F8" s="43">
        <v>28</v>
      </c>
      <c r="G8" s="43">
        <v>6</v>
      </c>
    </row>
    <row r="9" spans="2:9" ht="15" customHeight="1" x14ac:dyDescent="0.4">
      <c r="B9" s="7" t="s">
        <v>0</v>
      </c>
      <c r="C9" s="8" t="s">
        <v>1</v>
      </c>
      <c r="D9" s="8" t="s">
        <v>2</v>
      </c>
      <c r="E9" s="9" t="s">
        <v>3</v>
      </c>
      <c r="F9" s="43">
        <v>31</v>
      </c>
      <c r="G9" s="43">
        <v>7</v>
      </c>
    </row>
    <row r="10" spans="2:9" ht="15" customHeight="1" x14ac:dyDescent="0.35">
      <c r="B10" s="10" t="s">
        <v>15</v>
      </c>
      <c r="C10" s="11">
        <f>IF(D10&lt;D11,(C5-1),C5)</f>
        <v>2023</v>
      </c>
      <c r="D10" s="11">
        <f>IF(E5&lt;E11,(D5-1),D5)</f>
        <v>4</v>
      </c>
      <c r="E10" s="12">
        <f>IF(E11&gt;E5,E5+30,E5)</f>
        <v>18</v>
      </c>
      <c r="F10" s="43">
        <v>34</v>
      </c>
      <c r="G10" s="43">
        <v>8</v>
      </c>
    </row>
    <row r="11" spans="2:9" ht="15" customHeight="1" x14ac:dyDescent="0.35">
      <c r="B11" s="10" t="s">
        <v>4</v>
      </c>
      <c r="C11" s="31">
        <v>2023</v>
      </c>
      <c r="D11" s="31">
        <v>5</v>
      </c>
      <c r="E11" s="32">
        <v>15</v>
      </c>
      <c r="F11" s="43">
        <v>37</v>
      </c>
      <c r="G11" s="43">
        <v>9</v>
      </c>
    </row>
    <row r="12" spans="2:9" ht="15" customHeight="1" thickBot="1" x14ac:dyDescent="0.4">
      <c r="B12" s="10" t="s">
        <v>5</v>
      </c>
      <c r="C12" s="13">
        <f>+C10-C11</f>
        <v>0</v>
      </c>
      <c r="D12" s="14">
        <f>IF(D10&lt;D11,D10+12-D11,D10-D11)</f>
        <v>11</v>
      </c>
      <c r="E12" s="15">
        <f>IF(E10&lt;E11,E10+30-E11,E10-E11)+1</f>
        <v>4</v>
      </c>
      <c r="F12" s="44">
        <v>40</v>
      </c>
      <c r="G12" s="44">
        <v>10</v>
      </c>
    </row>
    <row r="13" spans="2:9" ht="15" customHeight="1" thickBot="1" x14ac:dyDescent="0.45">
      <c r="B13" s="10" t="s">
        <v>18</v>
      </c>
      <c r="C13" s="36"/>
      <c r="D13" s="16"/>
      <c r="E13" s="45"/>
      <c r="F13" s="64" t="s">
        <v>23</v>
      </c>
      <c r="G13" s="65"/>
      <c r="H13" s="65"/>
      <c r="I13" s="65"/>
    </row>
    <row r="14" spans="2:9" ht="12" customHeight="1" x14ac:dyDescent="0.35">
      <c r="B14" s="37" t="s">
        <v>19</v>
      </c>
      <c r="C14" s="38">
        <f>SUM(C12:C13)</f>
        <v>0</v>
      </c>
      <c r="D14" s="16"/>
      <c r="E14" s="45"/>
      <c r="F14" s="66" t="s">
        <v>21</v>
      </c>
      <c r="G14" s="69" t="s">
        <v>22</v>
      </c>
      <c r="H14" s="69" t="s">
        <v>24</v>
      </c>
      <c r="I14" s="69" t="s">
        <v>25</v>
      </c>
    </row>
    <row r="15" spans="2:9" ht="12" customHeight="1" x14ac:dyDescent="0.35">
      <c r="B15" s="10" t="s">
        <v>6</v>
      </c>
      <c r="C15" s="11"/>
      <c r="D15" s="31">
        <v>15</v>
      </c>
      <c r="E15" s="45"/>
      <c r="F15" s="67"/>
      <c r="G15" s="70"/>
      <c r="H15" s="70"/>
      <c r="I15" s="70"/>
    </row>
    <row r="16" spans="2:9" ht="12" customHeight="1" x14ac:dyDescent="0.35">
      <c r="B16" s="10" t="s">
        <v>11</v>
      </c>
      <c r="C16" s="11"/>
      <c r="D16" s="51">
        <f>+D15/12</f>
        <v>1.25</v>
      </c>
      <c r="E16" s="45"/>
      <c r="F16" s="68"/>
      <c r="G16" s="71"/>
      <c r="H16" s="71"/>
      <c r="I16" s="71"/>
    </row>
    <row r="17" spans="1:11" ht="12" customHeight="1" x14ac:dyDescent="0.35">
      <c r="B17" s="10" t="s">
        <v>7</v>
      </c>
      <c r="C17" s="11"/>
      <c r="D17" s="31"/>
      <c r="E17" s="45"/>
      <c r="F17" s="46"/>
      <c r="G17" s="46"/>
      <c r="H17" s="47"/>
      <c r="I17" s="47"/>
    </row>
    <row r="18" spans="1:11" ht="12" customHeight="1" x14ac:dyDescent="0.35">
      <c r="B18" s="10" t="s">
        <v>8</v>
      </c>
      <c r="C18" s="11"/>
      <c r="D18" s="22">
        <f>ROUND((E12/30+D12)*D16,2)</f>
        <v>13.92</v>
      </c>
      <c r="E18" s="45"/>
    </row>
    <row r="19" spans="1:11" ht="12" customHeight="1" x14ac:dyDescent="0.35">
      <c r="B19" s="10" t="s">
        <v>9</v>
      </c>
      <c r="C19" s="11"/>
      <c r="D19" s="22">
        <f>SUM(D17:D18)</f>
        <v>13.92</v>
      </c>
      <c r="E19" s="45"/>
    </row>
    <row r="20" spans="1:11" ht="12" customHeight="1" x14ac:dyDescent="0.35">
      <c r="B20" s="25"/>
      <c r="C20" s="33"/>
      <c r="D20" s="22"/>
      <c r="E20" s="48"/>
    </row>
    <row r="21" spans="1:11" ht="12" customHeight="1" thickBot="1" x14ac:dyDescent="0.4">
      <c r="B21" s="17" t="s">
        <v>10</v>
      </c>
      <c r="C21" s="34"/>
      <c r="D21" s="26">
        <f>COUNTA(B26:B45)+C46</f>
        <v>20.92</v>
      </c>
      <c r="E21" s="49" t="s">
        <v>16</v>
      </c>
    </row>
    <row r="22" spans="1:11" ht="12" customHeight="1" x14ac:dyDescent="0.35"/>
    <row r="23" spans="1:11" ht="12" customHeight="1" x14ac:dyDescent="0.35">
      <c r="E23" s="53" t="s">
        <v>38</v>
      </c>
      <c r="I23" s="53" t="s">
        <v>39</v>
      </c>
    </row>
    <row r="24" spans="1:11" ht="24.95" customHeight="1" x14ac:dyDescent="0.4">
      <c r="B24" s="20">
        <v>45383</v>
      </c>
      <c r="C24" s="21"/>
      <c r="D24" s="57"/>
      <c r="E24" s="84" t="s">
        <v>40</v>
      </c>
      <c r="F24" s="85"/>
      <c r="G24" s="85"/>
      <c r="H24" s="85"/>
      <c r="I24" s="84"/>
      <c r="J24" s="85"/>
      <c r="K24" s="86">
        <v>750000</v>
      </c>
    </row>
    <row r="25" spans="1:11" x14ac:dyDescent="0.35">
      <c r="A25" s="1"/>
      <c r="B25" s="50">
        <v>45400</v>
      </c>
      <c r="C25" s="35"/>
      <c r="D25" s="57"/>
      <c r="E25" s="79" t="s">
        <v>41</v>
      </c>
      <c r="I25" s="53"/>
    </row>
    <row r="26" spans="1:11" x14ac:dyDescent="0.35">
      <c r="A26" s="1"/>
      <c r="B26" s="50">
        <v>45401</v>
      </c>
      <c r="C26" s="35">
        <v>1</v>
      </c>
      <c r="D26" s="52"/>
      <c r="E26" s="80">
        <f>+D12</f>
        <v>11</v>
      </c>
      <c r="G26" s="53" t="s">
        <v>42</v>
      </c>
      <c r="I26" s="78">
        <f>(K24/30)*2.5</f>
        <v>62500</v>
      </c>
      <c r="K26" s="78">
        <f>+I26*E26</f>
        <v>687500</v>
      </c>
    </row>
    <row r="27" spans="1:11" x14ac:dyDescent="0.35">
      <c r="A27" s="1"/>
      <c r="B27" s="50">
        <v>45402</v>
      </c>
      <c r="C27" s="35"/>
      <c r="D27" s="52"/>
      <c r="E27" s="79" t="s">
        <v>46</v>
      </c>
      <c r="I27" s="53"/>
      <c r="K27" s="74" t="s">
        <v>47</v>
      </c>
    </row>
    <row r="28" spans="1:11" x14ac:dyDescent="0.35">
      <c r="A28" s="1"/>
      <c r="B28" s="50">
        <v>45403</v>
      </c>
      <c r="C28" s="35"/>
      <c r="D28" s="52"/>
    </row>
    <row r="29" spans="1:11" x14ac:dyDescent="0.35">
      <c r="A29" s="1"/>
      <c r="B29" s="50">
        <v>45404</v>
      </c>
      <c r="C29" s="35">
        <v>2</v>
      </c>
      <c r="D29" s="52"/>
    </row>
    <row r="30" spans="1:11" x14ac:dyDescent="0.35">
      <c r="A30" s="1"/>
      <c r="B30" s="50">
        <v>45405</v>
      </c>
      <c r="C30" s="35">
        <v>3</v>
      </c>
      <c r="D30" s="52"/>
    </row>
    <row r="31" spans="1:11" x14ac:dyDescent="0.35">
      <c r="A31" s="1"/>
      <c r="B31" s="50">
        <v>45406</v>
      </c>
      <c r="C31" s="35">
        <v>4</v>
      </c>
      <c r="D31" s="52"/>
    </row>
    <row r="32" spans="1:11" x14ac:dyDescent="0.35">
      <c r="A32" s="1"/>
      <c r="B32" s="50">
        <v>45407</v>
      </c>
      <c r="C32" s="35">
        <v>5</v>
      </c>
      <c r="D32" s="52"/>
      <c r="E32" s="84" t="s">
        <v>43</v>
      </c>
      <c r="F32" s="85"/>
      <c r="G32" s="85"/>
      <c r="H32" s="85"/>
      <c r="I32" s="84"/>
      <c r="J32" s="85"/>
      <c r="K32" s="86">
        <v>600000</v>
      </c>
    </row>
    <row r="33" spans="1:11" x14ac:dyDescent="0.35">
      <c r="A33" s="1"/>
      <c r="B33" s="50">
        <v>45408</v>
      </c>
      <c r="C33" s="35">
        <v>6</v>
      </c>
      <c r="D33" s="52"/>
      <c r="E33" s="79" t="s">
        <v>44</v>
      </c>
      <c r="I33" s="87">
        <f>K32/30</f>
        <v>20000</v>
      </c>
    </row>
    <row r="34" spans="1:11" x14ac:dyDescent="0.35">
      <c r="B34" s="40">
        <v>45409</v>
      </c>
      <c r="C34" s="35"/>
      <c r="D34" s="57"/>
      <c r="E34" s="88">
        <f>D21</f>
        <v>20.92</v>
      </c>
      <c r="I34" s="53"/>
      <c r="K34" s="78">
        <f>E34*I33</f>
        <v>418400.00000000006</v>
      </c>
    </row>
    <row r="35" spans="1:11" x14ac:dyDescent="0.35">
      <c r="B35" s="40">
        <v>45410</v>
      </c>
      <c r="C35" s="35"/>
      <c r="D35" s="57"/>
      <c r="E35" s="79"/>
      <c r="I35" s="53"/>
    </row>
    <row r="36" spans="1:11" x14ac:dyDescent="0.35">
      <c r="B36" s="50">
        <v>45411</v>
      </c>
      <c r="C36" s="35">
        <v>7</v>
      </c>
      <c r="D36" s="57"/>
      <c r="E36" s="79"/>
      <c r="G36" s="81" t="s">
        <v>45</v>
      </c>
      <c r="H36" s="82"/>
      <c r="I36" s="81"/>
      <c r="J36" s="82"/>
      <c r="K36" s="83">
        <f>K34+K26</f>
        <v>1105900</v>
      </c>
    </row>
    <row r="37" spans="1:11" x14ac:dyDescent="0.35">
      <c r="B37" s="50">
        <v>45412</v>
      </c>
      <c r="C37" s="35">
        <v>8</v>
      </c>
      <c r="D37" s="57"/>
      <c r="E37" s="18"/>
    </row>
    <row r="38" spans="1:11" x14ac:dyDescent="0.35">
      <c r="B38" s="40">
        <v>45413</v>
      </c>
      <c r="C38" s="35"/>
      <c r="D38" s="57"/>
      <c r="E38" s="18"/>
    </row>
    <row r="39" spans="1:11" x14ac:dyDescent="0.35">
      <c r="B39" s="50">
        <v>45414</v>
      </c>
      <c r="C39" s="35">
        <v>9</v>
      </c>
      <c r="D39" s="57"/>
      <c r="E39" s="18"/>
    </row>
    <row r="40" spans="1:11" x14ac:dyDescent="0.35">
      <c r="B40" s="50">
        <v>45415</v>
      </c>
      <c r="C40" s="35">
        <v>10</v>
      </c>
      <c r="D40" s="57"/>
      <c r="E40" s="18"/>
    </row>
    <row r="41" spans="1:11" x14ac:dyDescent="0.35">
      <c r="B41" s="40">
        <v>45416</v>
      </c>
      <c r="C41" s="35"/>
      <c r="D41" s="57"/>
      <c r="E41" s="18"/>
    </row>
    <row r="42" spans="1:11" x14ac:dyDescent="0.35">
      <c r="B42" s="40">
        <v>45417</v>
      </c>
      <c r="C42" s="35"/>
      <c r="D42" s="57"/>
      <c r="E42" s="18"/>
    </row>
    <row r="43" spans="1:11" x14ac:dyDescent="0.35">
      <c r="B43" s="50">
        <v>45418</v>
      </c>
      <c r="C43" s="35">
        <v>11</v>
      </c>
      <c r="D43" s="57"/>
      <c r="E43" s="18"/>
    </row>
    <row r="44" spans="1:11" x14ac:dyDescent="0.35">
      <c r="B44" s="50">
        <v>45419</v>
      </c>
      <c r="C44" s="35">
        <v>12</v>
      </c>
      <c r="D44" s="57"/>
      <c r="E44" s="18"/>
    </row>
    <row r="45" spans="1:11" x14ac:dyDescent="0.35">
      <c r="B45" s="50">
        <v>45420</v>
      </c>
      <c r="C45" s="35">
        <v>13</v>
      </c>
      <c r="D45" s="57"/>
      <c r="E45" s="18"/>
    </row>
    <row r="46" spans="1:11" x14ac:dyDescent="0.35">
      <c r="B46" s="50">
        <v>45421</v>
      </c>
      <c r="C46" s="35">
        <v>0.92</v>
      </c>
      <c r="D46" s="57"/>
      <c r="E46" s="18"/>
    </row>
    <row r="47" spans="1:11" x14ac:dyDescent="0.35">
      <c r="B47" s="50">
        <v>45422</v>
      </c>
      <c r="C47" s="35"/>
      <c r="D47" s="57"/>
      <c r="E47" s="18"/>
    </row>
    <row r="48" spans="1:11" x14ac:dyDescent="0.35">
      <c r="B48" s="40">
        <v>45423</v>
      </c>
      <c r="C48" s="35"/>
      <c r="D48" s="57"/>
      <c r="E48" s="18"/>
    </row>
    <row r="49" spans="2:5" x14ac:dyDescent="0.35">
      <c r="B49" s="40">
        <v>45424</v>
      </c>
      <c r="C49" s="35"/>
      <c r="D49" s="57"/>
      <c r="E49" s="18"/>
    </row>
    <row r="50" spans="2:5" x14ac:dyDescent="0.35">
      <c r="B50" s="50">
        <v>45425</v>
      </c>
      <c r="C50" s="35"/>
      <c r="D50" s="57"/>
      <c r="E50" s="18"/>
    </row>
    <row r="51" spans="2:5" x14ac:dyDescent="0.35">
      <c r="B51" s="50">
        <v>45426</v>
      </c>
      <c r="C51" s="35"/>
      <c r="D51" s="57"/>
      <c r="E51" s="18"/>
    </row>
    <row r="52" spans="2:5" x14ac:dyDescent="0.35">
      <c r="B52" s="50">
        <v>45427</v>
      </c>
      <c r="C52" s="35"/>
      <c r="D52" s="57"/>
      <c r="E52" s="18"/>
    </row>
    <row r="53" spans="2:5" x14ac:dyDescent="0.35">
      <c r="B53" s="50">
        <v>45428</v>
      </c>
      <c r="C53" s="35"/>
      <c r="D53" s="57"/>
      <c r="E53" s="18"/>
    </row>
    <row r="54" spans="2:5" x14ac:dyDescent="0.35">
      <c r="B54" s="50">
        <v>45429</v>
      </c>
      <c r="C54" s="35"/>
      <c r="D54" s="57"/>
      <c r="E54" s="18"/>
    </row>
    <row r="55" spans="2:5" x14ac:dyDescent="0.35">
      <c r="B55" s="50">
        <v>45430</v>
      </c>
      <c r="C55" s="35"/>
      <c r="D55" s="57"/>
      <c r="E55" s="55">
        <f>SUM(D27:D55)</f>
        <v>0</v>
      </c>
    </row>
    <row r="56" spans="2:5" x14ac:dyDescent="0.35">
      <c r="B56" s="50">
        <v>45431</v>
      </c>
      <c r="C56" s="35"/>
      <c r="D56" s="57"/>
      <c r="E56" s="18"/>
    </row>
    <row r="57" spans="2:5" x14ac:dyDescent="0.35">
      <c r="B57" s="50">
        <v>45432</v>
      </c>
      <c r="C57" s="35"/>
      <c r="D57" s="57"/>
      <c r="E57" s="18"/>
    </row>
    <row r="58" spans="2:5" x14ac:dyDescent="0.35">
      <c r="B58" s="50">
        <v>45433</v>
      </c>
      <c r="C58" s="35"/>
      <c r="D58" s="57"/>
      <c r="E58" s="18"/>
    </row>
    <row r="59" spans="2:5" x14ac:dyDescent="0.35">
      <c r="B59" s="50">
        <v>45434</v>
      </c>
      <c r="C59" s="19"/>
      <c r="D59" s="57"/>
      <c r="E59" s="18"/>
    </row>
    <row r="60" spans="2:5" x14ac:dyDescent="0.35">
      <c r="B60" s="50">
        <v>45435</v>
      </c>
      <c r="C60" s="35">
        <v>11</v>
      </c>
      <c r="D60" s="57"/>
      <c r="E60" s="18"/>
    </row>
    <row r="61" spans="2:5" x14ac:dyDescent="0.35">
      <c r="B61" s="50">
        <v>45436</v>
      </c>
      <c r="C61" s="35">
        <v>12</v>
      </c>
      <c r="D61" s="57"/>
      <c r="E61" s="18"/>
    </row>
    <row r="62" spans="2:5" x14ac:dyDescent="0.35">
      <c r="B62" s="50">
        <v>45437</v>
      </c>
      <c r="C62" s="35">
        <v>13</v>
      </c>
      <c r="D62" s="57"/>
      <c r="E62" s="18"/>
    </row>
    <row r="63" spans="2:5" x14ac:dyDescent="0.35">
      <c r="B63" s="50">
        <v>45438</v>
      </c>
      <c r="C63" s="35">
        <v>14</v>
      </c>
      <c r="D63" s="57"/>
      <c r="E63" s="18"/>
    </row>
    <row r="64" spans="2:5" x14ac:dyDescent="0.35">
      <c r="B64" s="50">
        <v>45439</v>
      </c>
      <c r="C64" s="35">
        <v>15</v>
      </c>
      <c r="D64" s="57"/>
      <c r="E64" s="18"/>
    </row>
    <row r="65" spans="2:5" x14ac:dyDescent="0.35">
      <c r="C65" s="19"/>
      <c r="D65" s="57"/>
      <c r="E65" s="18"/>
    </row>
    <row r="66" spans="2:5" x14ac:dyDescent="0.35">
      <c r="C66" s="19"/>
      <c r="D66" s="57"/>
      <c r="E66" s="18"/>
    </row>
    <row r="67" spans="2:5" x14ac:dyDescent="0.35">
      <c r="C67" s="56">
        <v>45292</v>
      </c>
      <c r="D67" s="57"/>
      <c r="E67" s="18"/>
    </row>
    <row r="68" spans="2:5" x14ac:dyDescent="0.35">
      <c r="C68" s="56">
        <v>45261</v>
      </c>
      <c r="D68" s="57"/>
      <c r="E68" s="18"/>
    </row>
    <row r="69" spans="2:5" x14ac:dyDescent="0.35">
      <c r="C69" s="56">
        <v>45231</v>
      </c>
      <c r="D69" s="57"/>
      <c r="E69" s="18"/>
    </row>
    <row r="70" spans="2:5" x14ac:dyDescent="0.35">
      <c r="C70" s="19" t="s">
        <v>27</v>
      </c>
      <c r="D70" s="57"/>
      <c r="E70" s="18"/>
    </row>
    <row r="71" spans="2:5" x14ac:dyDescent="0.35">
      <c r="C71" s="19" t="s">
        <v>26</v>
      </c>
      <c r="D71" s="57"/>
      <c r="E71" s="18"/>
    </row>
    <row r="72" spans="2:5" x14ac:dyDescent="0.35">
      <c r="B72" s="50">
        <v>45323</v>
      </c>
      <c r="C72" s="35">
        <v>1</v>
      </c>
      <c r="D72" s="57"/>
      <c r="E72" s="18"/>
    </row>
    <row r="73" spans="2:5" x14ac:dyDescent="0.35">
      <c r="B73" s="50">
        <v>45324</v>
      </c>
      <c r="C73" s="35">
        <v>2</v>
      </c>
      <c r="D73" s="57"/>
      <c r="E73" s="18"/>
    </row>
    <row r="74" spans="2:5" x14ac:dyDescent="0.35">
      <c r="B74" s="50">
        <v>45325</v>
      </c>
      <c r="C74" s="35"/>
      <c r="D74" s="57"/>
      <c r="E74" s="18"/>
    </row>
    <row r="75" spans="2:5" x14ac:dyDescent="0.35">
      <c r="B75" s="54">
        <v>45326</v>
      </c>
      <c r="C75" s="19"/>
      <c r="D75" s="57"/>
      <c r="E75" s="18"/>
    </row>
    <row r="76" spans="2:5" x14ac:dyDescent="0.35">
      <c r="B76" s="50">
        <v>45327</v>
      </c>
      <c r="C76" s="35">
        <v>3</v>
      </c>
      <c r="D76" s="57"/>
      <c r="E76" s="18"/>
    </row>
    <row r="77" spans="2:5" x14ac:dyDescent="0.35">
      <c r="B77" s="50">
        <v>45328</v>
      </c>
      <c r="C77" s="35">
        <v>4</v>
      </c>
      <c r="D77" s="57"/>
      <c r="E77" s="18"/>
    </row>
    <row r="78" spans="2:5" x14ac:dyDescent="0.35">
      <c r="B78" s="50">
        <v>45329</v>
      </c>
      <c r="C78" s="35">
        <v>5</v>
      </c>
      <c r="D78" s="57"/>
      <c r="E78" s="18"/>
    </row>
    <row r="79" spans="2:5" x14ac:dyDescent="0.35">
      <c r="B79" s="50">
        <v>45330</v>
      </c>
      <c r="C79" s="35">
        <v>6</v>
      </c>
      <c r="D79" s="57"/>
      <c r="E79" s="18"/>
    </row>
    <row r="80" spans="2:5" x14ac:dyDescent="0.35">
      <c r="B80" s="50">
        <v>45331</v>
      </c>
      <c r="C80" s="35">
        <v>7</v>
      </c>
      <c r="D80" s="57"/>
      <c r="E80" s="18"/>
    </row>
    <row r="81" spans="2:5" x14ac:dyDescent="0.35">
      <c r="B81" s="50">
        <v>45332</v>
      </c>
      <c r="C81" s="19"/>
      <c r="D81" s="57"/>
      <c r="E81" s="18"/>
    </row>
    <row r="82" spans="2:5" x14ac:dyDescent="0.35">
      <c r="B82" s="54">
        <v>45333</v>
      </c>
      <c r="C82" s="19"/>
      <c r="D82" s="57"/>
      <c r="E82" s="18"/>
    </row>
    <row r="83" spans="2:5" x14ac:dyDescent="0.35">
      <c r="B83" s="50">
        <v>45334</v>
      </c>
      <c r="C83" s="35">
        <v>8</v>
      </c>
      <c r="D83" s="57"/>
      <c r="E83" s="18"/>
    </row>
    <row r="84" spans="2:5" x14ac:dyDescent="0.35">
      <c r="B84" s="50">
        <v>45335</v>
      </c>
      <c r="C84" s="35">
        <v>9</v>
      </c>
      <c r="D84" s="57"/>
      <c r="E84" s="18"/>
    </row>
    <row r="85" spans="2:5" x14ac:dyDescent="0.35">
      <c r="B85" s="50">
        <v>45336</v>
      </c>
      <c r="C85" s="35">
        <v>10</v>
      </c>
      <c r="D85" s="57"/>
      <c r="E85" s="18"/>
    </row>
    <row r="86" spans="2:5" x14ac:dyDescent="0.35">
      <c r="B86" s="50">
        <v>45337</v>
      </c>
      <c r="C86" s="35">
        <v>11</v>
      </c>
      <c r="D86" s="57"/>
      <c r="E86" s="18"/>
    </row>
    <row r="87" spans="2:5" x14ac:dyDescent="0.35">
      <c r="B87" s="50">
        <v>45338</v>
      </c>
      <c r="C87" s="35">
        <v>12</v>
      </c>
      <c r="D87" s="57"/>
      <c r="E87" s="18"/>
    </row>
    <row r="88" spans="2:5" x14ac:dyDescent="0.35">
      <c r="B88" s="50">
        <v>45339</v>
      </c>
      <c r="C88" s="19"/>
      <c r="D88" s="57"/>
      <c r="E88" s="18"/>
    </row>
    <row r="89" spans="2:5" x14ac:dyDescent="0.35">
      <c r="B89" s="54">
        <v>45340</v>
      </c>
      <c r="C89" s="19"/>
      <c r="D89" s="57"/>
      <c r="E89" s="18"/>
    </row>
    <row r="90" spans="2:5" x14ac:dyDescent="0.35">
      <c r="B90" s="50">
        <v>45341</v>
      </c>
      <c r="C90" s="35">
        <v>13</v>
      </c>
      <c r="D90" s="57"/>
      <c r="E90" s="18"/>
    </row>
    <row r="91" spans="2:5" x14ac:dyDescent="0.35">
      <c r="B91" s="50">
        <v>45342</v>
      </c>
      <c r="C91" s="35">
        <v>14</v>
      </c>
      <c r="D91" s="57"/>
      <c r="E91" s="18"/>
    </row>
    <row r="92" spans="2:5" x14ac:dyDescent="0.35">
      <c r="B92" s="50">
        <v>45343</v>
      </c>
      <c r="C92" s="35">
        <v>15</v>
      </c>
      <c r="D92" s="57"/>
      <c r="E92" s="55">
        <f>SUM(D72:D92)</f>
        <v>0</v>
      </c>
    </row>
    <row r="93" spans="2:5" x14ac:dyDescent="0.35">
      <c r="B93" s="50">
        <v>45344</v>
      </c>
      <c r="C93" s="19"/>
      <c r="D93" s="57"/>
      <c r="E93" s="18"/>
    </row>
    <row r="94" spans="2:5" x14ac:dyDescent="0.35">
      <c r="B94" s="50">
        <v>45345</v>
      </c>
      <c r="C94" s="19"/>
      <c r="D94" s="57"/>
      <c r="E94" s="18"/>
    </row>
    <row r="95" spans="2:5" x14ac:dyDescent="0.35">
      <c r="B95" s="50">
        <v>45346</v>
      </c>
      <c r="C95" s="19"/>
      <c r="D95" s="57"/>
      <c r="E95" s="18"/>
    </row>
    <row r="96" spans="2:5" x14ac:dyDescent="0.35">
      <c r="B96" s="50">
        <v>45347</v>
      </c>
      <c r="C96" s="19"/>
      <c r="D96" s="57"/>
      <c r="E96" s="18"/>
    </row>
    <row r="97" spans="2:7" x14ac:dyDescent="0.35">
      <c r="B97" s="50">
        <v>45348</v>
      </c>
      <c r="C97" s="19"/>
      <c r="D97" s="57"/>
      <c r="E97" s="18"/>
    </row>
    <row r="98" spans="2:7" x14ac:dyDescent="0.35">
      <c r="B98" s="50">
        <v>45349</v>
      </c>
      <c r="C98" s="19"/>
      <c r="D98" s="57"/>
      <c r="E98" s="18"/>
    </row>
    <row r="99" spans="2:7" x14ac:dyDescent="0.35">
      <c r="B99" s="50">
        <v>45350</v>
      </c>
      <c r="C99" s="19"/>
      <c r="D99" s="57"/>
      <c r="E99" s="18"/>
    </row>
    <row r="100" spans="2:7" x14ac:dyDescent="0.35">
      <c r="C100" s="19"/>
      <c r="D100" s="57"/>
      <c r="E100" s="18"/>
    </row>
    <row r="101" spans="2:7" x14ac:dyDescent="0.35">
      <c r="C101" s="19"/>
      <c r="D101" s="57"/>
      <c r="E101" s="18"/>
    </row>
    <row r="102" spans="2:7" x14ac:dyDescent="0.35">
      <c r="C102" s="19"/>
      <c r="D102" s="57"/>
      <c r="E102" s="18"/>
    </row>
    <row r="103" spans="2:7" x14ac:dyDescent="0.35">
      <c r="C103" s="19"/>
      <c r="D103" s="57"/>
      <c r="E103" s="18"/>
    </row>
    <row r="104" spans="2:7" x14ac:dyDescent="0.35">
      <c r="C104" s="19"/>
      <c r="D104" s="57"/>
      <c r="E104" s="18"/>
    </row>
    <row r="105" spans="2:7" x14ac:dyDescent="0.35">
      <c r="C105" s="19"/>
      <c r="D105" s="57"/>
      <c r="E105" s="18"/>
    </row>
    <row r="106" spans="2:7" x14ac:dyDescent="0.35">
      <c r="C106" s="19"/>
      <c r="D106" s="57"/>
      <c r="E106" s="18"/>
    </row>
    <row r="107" spans="2:7" x14ac:dyDescent="0.35">
      <c r="C107" s="19"/>
      <c r="D107" s="57"/>
      <c r="E107" s="18"/>
    </row>
    <row r="108" spans="2:7" x14ac:dyDescent="0.35">
      <c r="C108" s="19"/>
      <c r="D108" s="57"/>
      <c r="E108" s="18"/>
    </row>
    <row r="109" spans="2:7" x14ac:dyDescent="0.35">
      <c r="C109" s="19"/>
      <c r="D109" s="57"/>
      <c r="E109" s="18"/>
      <c r="G109" s="18"/>
    </row>
    <row r="110" spans="2:7" x14ac:dyDescent="0.35">
      <c r="C110" s="19"/>
      <c r="D110" s="57"/>
      <c r="E110" s="18"/>
      <c r="G110" s="18"/>
    </row>
    <row r="111" spans="2:7" x14ac:dyDescent="0.35">
      <c r="C111" s="19"/>
      <c r="D111" s="57"/>
      <c r="E111" s="18"/>
      <c r="G111" s="18"/>
    </row>
    <row r="112" spans="2:7" x14ac:dyDescent="0.35">
      <c r="C112" s="19"/>
      <c r="D112" s="57"/>
      <c r="E112" s="18"/>
      <c r="G112" s="18"/>
    </row>
    <row r="113" spans="3:7" x14ac:dyDescent="0.35">
      <c r="C113" s="19"/>
      <c r="D113" s="57"/>
      <c r="E113" s="18"/>
      <c r="G113" s="18"/>
    </row>
    <row r="114" spans="3:7" x14ac:dyDescent="0.35">
      <c r="C114" s="19"/>
      <c r="D114" s="57"/>
      <c r="E114" s="18"/>
      <c r="G114" s="18"/>
    </row>
    <row r="115" spans="3:7" x14ac:dyDescent="0.35">
      <c r="C115" s="19"/>
      <c r="D115" s="57"/>
      <c r="E115" s="18"/>
      <c r="G115" s="18"/>
    </row>
    <row r="116" spans="3:7" x14ac:dyDescent="0.35">
      <c r="C116" s="19"/>
      <c r="D116" s="57"/>
      <c r="E116" s="18"/>
      <c r="G116" s="18"/>
    </row>
    <row r="117" spans="3:7" x14ac:dyDescent="0.35">
      <c r="C117" s="19"/>
      <c r="D117" s="57"/>
      <c r="E117" s="18"/>
      <c r="G117" s="18"/>
    </row>
    <row r="118" spans="3:7" x14ac:dyDescent="0.35">
      <c r="C118" s="19"/>
      <c r="D118" s="57"/>
      <c r="E118" s="18"/>
      <c r="G118" s="18"/>
    </row>
    <row r="119" spans="3:7" x14ac:dyDescent="0.35">
      <c r="C119" s="19"/>
      <c r="D119" s="57"/>
      <c r="E119" s="18"/>
    </row>
    <row r="120" spans="3:7" x14ac:dyDescent="0.35">
      <c r="C120" s="19"/>
      <c r="E120" s="18"/>
    </row>
    <row r="121" spans="3:7" x14ac:dyDescent="0.35">
      <c r="C121" s="19"/>
      <c r="E121" s="18"/>
    </row>
  </sheetData>
  <mergeCells count="52">
    <mergeCell ref="D116:D117"/>
    <mergeCell ref="D118:D119"/>
    <mergeCell ref="D106:D107"/>
    <mergeCell ref="D108:D109"/>
    <mergeCell ref="D110:D111"/>
    <mergeCell ref="D112:D113"/>
    <mergeCell ref="D114:D115"/>
    <mergeCell ref="D96:D97"/>
    <mergeCell ref="D98:D99"/>
    <mergeCell ref="D100:D101"/>
    <mergeCell ref="D102:D103"/>
    <mergeCell ref="D104:D105"/>
    <mergeCell ref="D86:D87"/>
    <mergeCell ref="D88:D89"/>
    <mergeCell ref="D90:D91"/>
    <mergeCell ref="D92:D93"/>
    <mergeCell ref="D94:D95"/>
    <mergeCell ref="D76:D77"/>
    <mergeCell ref="D78:D79"/>
    <mergeCell ref="D80:D81"/>
    <mergeCell ref="D82:D83"/>
    <mergeCell ref="D84:D85"/>
    <mergeCell ref="D66:D67"/>
    <mergeCell ref="D68:D69"/>
    <mergeCell ref="D70:D71"/>
    <mergeCell ref="D72:D73"/>
    <mergeCell ref="D74:D75"/>
    <mergeCell ref="D56:D57"/>
    <mergeCell ref="D58:D59"/>
    <mergeCell ref="D60:D61"/>
    <mergeCell ref="D62:D63"/>
    <mergeCell ref="D64:D65"/>
    <mergeCell ref="D46:D47"/>
    <mergeCell ref="D48:D49"/>
    <mergeCell ref="D50:D51"/>
    <mergeCell ref="D52:D53"/>
    <mergeCell ref="D54:D55"/>
    <mergeCell ref="D36:D37"/>
    <mergeCell ref="D38:D39"/>
    <mergeCell ref="D40:D41"/>
    <mergeCell ref="D42:D43"/>
    <mergeCell ref="D44:D45"/>
    <mergeCell ref="D34:D35"/>
    <mergeCell ref="D24:D25"/>
    <mergeCell ref="B2:E2"/>
    <mergeCell ref="F2:G2"/>
    <mergeCell ref="B6:E6"/>
    <mergeCell ref="F13:I13"/>
    <mergeCell ref="F14:F16"/>
    <mergeCell ref="G14:G16"/>
    <mergeCell ref="H14:H16"/>
    <mergeCell ref="I14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70A8D-90EC-4205-9955-0E09BC096186}">
  <dimension ref="B2:H13"/>
  <sheetViews>
    <sheetView workbookViewId="0">
      <selection activeCell="G17" sqref="G17"/>
    </sheetView>
  </sheetViews>
  <sheetFormatPr baseColWidth="10" defaultRowHeight="12.75" x14ac:dyDescent="0.35"/>
  <cols>
    <col min="6" max="6" width="11.86328125" bestFit="1" customWidth="1"/>
    <col min="8" max="8" width="10.86328125" bestFit="1" customWidth="1"/>
  </cols>
  <sheetData>
    <row r="2" spans="2:8" x14ac:dyDescent="0.35">
      <c r="B2" s="53" t="s">
        <v>28</v>
      </c>
      <c r="C2">
        <v>44</v>
      </c>
      <c r="D2" s="74" t="s">
        <v>29</v>
      </c>
      <c r="E2" s="75">
        <v>460000</v>
      </c>
      <c r="G2">
        <f>C3/C2</f>
        <v>0.68181818181818177</v>
      </c>
      <c r="H2" s="77">
        <f>E2/30</f>
        <v>15333.333333333334</v>
      </c>
    </row>
    <row r="3" spans="2:8" x14ac:dyDescent="0.35">
      <c r="B3" s="53" t="s">
        <v>30</v>
      </c>
      <c r="C3">
        <v>30</v>
      </c>
      <c r="D3" s="74" t="s">
        <v>29</v>
      </c>
      <c r="E3" s="76">
        <f>E2*G2</f>
        <v>313636.36363636359</v>
      </c>
    </row>
    <row r="7" spans="2:8" x14ac:dyDescent="0.35">
      <c r="C7" s="53" t="s">
        <v>31</v>
      </c>
      <c r="D7" s="53" t="s">
        <v>33</v>
      </c>
      <c r="E7" s="53" t="s">
        <v>32</v>
      </c>
      <c r="F7" s="76">
        <v>255555.55555555553</v>
      </c>
    </row>
    <row r="8" spans="2:8" x14ac:dyDescent="0.35">
      <c r="D8" s="53" t="s">
        <v>34</v>
      </c>
      <c r="E8" s="53" t="s">
        <v>32</v>
      </c>
      <c r="F8" s="76">
        <f>E3/30*5</f>
        <v>52272.727272727265</v>
      </c>
    </row>
    <row r="9" spans="2:8" x14ac:dyDescent="0.35">
      <c r="F9" s="76"/>
    </row>
    <row r="10" spans="2:8" x14ac:dyDescent="0.35">
      <c r="D10" s="53" t="s">
        <v>35</v>
      </c>
      <c r="F10" s="75">
        <v>307828.2828282828</v>
      </c>
    </row>
    <row r="13" spans="2:8" x14ac:dyDescent="0.35">
      <c r="C13" s="53" t="s">
        <v>36</v>
      </c>
      <c r="D13" s="53" t="s">
        <v>37</v>
      </c>
      <c r="E13" s="53" t="s">
        <v>32</v>
      </c>
      <c r="F13" s="75">
        <f>+E3</f>
        <v>313636.36363636359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</vt:lpstr>
      <vt:lpstr>Hoja1</vt:lpstr>
    </vt:vector>
  </TitlesOfParts>
  <Company>Cambiaso Hnos.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Asistencia Cursos</dc:creator>
  <cp:lastModifiedBy>ANA MARIA ESCUDERO MEDINA</cp:lastModifiedBy>
  <cp:lastPrinted>2015-10-15T02:42:29Z</cp:lastPrinted>
  <dcterms:created xsi:type="dcterms:W3CDTF">2002-11-25T13:07:55Z</dcterms:created>
  <dcterms:modified xsi:type="dcterms:W3CDTF">2024-05-01T02:35:59Z</dcterms:modified>
</cp:coreProperties>
</file>